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externalLinks/externalLink187.xml" ContentType="application/vnd.openxmlformats-officedocument.spreadsheetml.externalLink+xml"/>
  <Override PartName="/xl/externalLinks/externalLink188.xml" ContentType="application/vnd.openxmlformats-officedocument.spreadsheetml.externalLink+xml"/>
  <Override PartName="/xl/externalLinks/externalLink189.xml" ContentType="application/vnd.openxmlformats-officedocument.spreadsheetml.externalLink+xml"/>
  <Override PartName="/xl/externalLinks/externalLink190.xml" ContentType="application/vnd.openxmlformats-officedocument.spreadsheetml.externalLink+xml"/>
  <Override PartName="/xl/externalLinks/externalLink191.xml" ContentType="application/vnd.openxmlformats-officedocument.spreadsheetml.externalLink+xml"/>
  <Override PartName="/xl/externalLinks/externalLink192.xml" ContentType="application/vnd.openxmlformats-officedocument.spreadsheetml.externalLink+xml"/>
  <Override PartName="/xl/externalLinks/externalLink193.xml" ContentType="application/vnd.openxmlformats-officedocument.spreadsheetml.externalLink+xml"/>
  <Override PartName="/xl/externalLinks/externalLink194.xml" ContentType="application/vnd.openxmlformats-officedocument.spreadsheetml.externalLink+xml"/>
  <Override PartName="/xl/externalLinks/externalLink195.xml" ContentType="application/vnd.openxmlformats-officedocument.spreadsheetml.externalLink+xml"/>
  <Override PartName="/xl/externalLinks/externalLink196.xml" ContentType="application/vnd.openxmlformats-officedocument.spreadsheetml.externalLink+xml"/>
  <Override PartName="/xl/externalLinks/externalLink197.xml" ContentType="application/vnd.openxmlformats-officedocument.spreadsheetml.externalLink+xml"/>
  <Override PartName="/xl/externalLinks/externalLink198.xml" ContentType="application/vnd.openxmlformats-officedocument.spreadsheetml.externalLink+xml"/>
  <Override PartName="/xl/externalLinks/externalLink199.xml" ContentType="application/vnd.openxmlformats-officedocument.spreadsheetml.externalLink+xml"/>
  <Override PartName="/xl/externalLinks/externalLink200.xml" ContentType="application/vnd.openxmlformats-officedocument.spreadsheetml.externalLink+xml"/>
  <Override PartName="/xl/externalLinks/externalLink201.xml" ContentType="application/vnd.openxmlformats-officedocument.spreadsheetml.externalLink+xml"/>
  <Override PartName="/xl/externalLinks/externalLink202.xml" ContentType="application/vnd.openxmlformats-officedocument.spreadsheetml.externalLink+xml"/>
  <Override PartName="/xl/externalLinks/externalLink203.xml" ContentType="application/vnd.openxmlformats-officedocument.spreadsheetml.externalLink+xml"/>
  <Override PartName="/xl/externalLinks/externalLink204.xml" ContentType="application/vnd.openxmlformats-officedocument.spreadsheetml.externalLink+xml"/>
  <Override PartName="/xl/externalLinks/externalLink205.xml" ContentType="application/vnd.openxmlformats-officedocument.spreadsheetml.externalLink+xml"/>
  <Override PartName="/xl/externalLinks/externalLink206.xml" ContentType="application/vnd.openxmlformats-officedocument.spreadsheetml.externalLink+xml"/>
  <Override PartName="/xl/externalLinks/externalLink207.xml" ContentType="application/vnd.openxmlformats-officedocument.spreadsheetml.externalLink+xml"/>
  <Override PartName="/xl/externalLinks/externalLink208.xml" ContentType="application/vnd.openxmlformats-officedocument.spreadsheetml.externalLink+xml"/>
  <Override PartName="/xl/externalLinks/externalLink209.xml" ContentType="application/vnd.openxmlformats-officedocument.spreadsheetml.externalLink+xml"/>
  <Override PartName="/xl/externalLinks/externalLink210.xml" ContentType="application/vnd.openxmlformats-officedocument.spreadsheetml.externalLink+xml"/>
  <Override PartName="/xl/externalLinks/externalLink211.xml" ContentType="application/vnd.openxmlformats-officedocument.spreadsheetml.externalLink+xml"/>
  <Override PartName="/xl/externalLinks/externalLink212.xml" ContentType="application/vnd.openxmlformats-officedocument.spreadsheetml.externalLink+xml"/>
  <Override PartName="/xl/externalLinks/externalLink213.xml" ContentType="application/vnd.openxmlformats-officedocument.spreadsheetml.externalLink+xml"/>
  <Override PartName="/xl/externalLinks/externalLink214.xml" ContentType="application/vnd.openxmlformats-officedocument.spreadsheetml.externalLink+xml"/>
  <Override PartName="/xl/externalLinks/externalLink215.xml" ContentType="application/vnd.openxmlformats-officedocument.spreadsheetml.externalLink+xml"/>
  <Override PartName="/xl/externalLinks/externalLink216.xml" ContentType="application/vnd.openxmlformats-officedocument.spreadsheetml.externalLink+xml"/>
  <Override PartName="/xl/externalLinks/externalLink217.xml" ContentType="application/vnd.openxmlformats-officedocument.spreadsheetml.externalLink+xml"/>
  <Override PartName="/xl/externalLinks/externalLink218.xml" ContentType="application/vnd.openxmlformats-officedocument.spreadsheetml.externalLink+xml"/>
  <Override PartName="/xl/externalLinks/externalLink219.xml" ContentType="application/vnd.openxmlformats-officedocument.spreadsheetml.externalLink+xml"/>
  <Override PartName="/xl/externalLinks/externalLink220.xml" ContentType="application/vnd.openxmlformats-officedocument.spreadsheetml.externalLink+xml"/>
  <Override PartName="/xl/externalLinks/externalLink221.xml" ContentType="application/vnd.openxmlformats-officedocument.spreadsheetml.externalLink+xml"/>
  <Override PartName="/xl/externalLinks/externalLink222.xml" ContentType="application/vnd.openxmlformats-officedocument.spreadsheetml.externalLink+xml"/>
  <Override PartName="/xl/externalLinks/externalLink223.xml" ContentType="application/vnd.openxmlformats-officedocument.spreadsheetml.externalLink+xml"/>
  <Override PartName="/xl/externalLinks/externalLink224.xml" ContentType="application/vnd.openxmlformats-officedocument.spreadsheetml.externalLink+xml"/>
  <Override PartName="/xl/externalLinks/externalLink225.xml" ContentType="application/vnd.openxmlformats-officedocument.spreadsheetml.externalLink+xml"/>
  <Override PartName="/xl/externalLinks/externalLink226.xml" ContentType="application/vnd.openxmlformats-officedocument.spreadsheetml.externalLink+xml"/>
  <Override PartName="/xl/externalLinks/externalLink227.xml" ContentType="application/vnd.openxmlformats-officedocument.spreadsheetml.externalLink+xml"/>
  <Override PartName="/xl/externalLinks/externalLink228.xml" ContentType="application/vnd.openxmlformats-officedocument.spreadsheetml.externalLink+xml"/>
  <Override PartName="/xl/externalLinks/externalLink229.xml" ContentType="application/vnd.openxmlformats-officedocument.spreadsheetml.externalLink+xml"/>
  <Override PartName="/xl/externalLinks/externalLink230.xml" ContentType="application/vnd.openxmlformats-officedocument.spreadsheetml.externalLink+xml"/>
  <Override PartName="/xl/externalLinks/externalLink231.xml" ContentType="application/vnd.openxmlformats-officedocument.spreadsheetml.externalLink+xml"/>
  <Override PartName="/xl/externalLinks/externalLink23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5.xml" ContentType="application/vnd.openxmlformats-officedocument.spreadsheetml.comments+xml"/>
  <Override PartName="/xl/comments6.xml" ContentType="application/vnd.openxmlformats-officedocument.spreadsheetml.comments+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omments7.xml" ContentType="application/vnd.openxmlformats-officedocument.spreadsheetml.comments+xml"/>
  <Override PartName="/xl/tables/table1.xml" ContentType="application/vnd.openxmlformats-officedocument.spreadsheetml.table+xml"/>
  <Override PartName="/xl/comments8.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defaultThemeVersion="166925"/>
  <mc:AlternateContent xmlns:mc="http://schemas.openxmlformats.org/markup-compatibility/2006">
    <mc:Choice Requires="x15">
      <x15ac:absPath xmlns:x15ac="http://schemas.microsoft.com/office/spreadsheetml/2010/11/ac" url="https://chirataeindia-my.sharepoint.com/personal/vijay_chiratae_com/Documents/work/projects/quantium/"/>
    </mc:Choice>
  </mc:AlternateContent>
  <xr:revisionPtr revIDLastSave="0" documentId="8_{767519D2-C4A2-2749-B982-F4AF350240A5}" xr6:coauthVersionLast="47" xr6:coauthVersionMax="47" xr10:uidLastSave="{00000000-0000-0000-0000-000000000000}"/>
  <bookViews>
    <workbookView xWindow="0" yWindow="500" windowWidth="25600" windowHeight="14340" firstSheet="9" activeTab="23" xr2:uid="{30EFC737-B8BA-594B-BCDC-C5D8858D1B69}"/>
  </bookViews>
  <sheets>
    <sheet name="Tally data" sheetId="30" state="hidden" r:id="rId1"/>
    <sheet name="Vijay's input" sheetId="29" r:id="rId2"/>
    <sheet name="Summary" sheetId="1" r:id="rId3"/>
    <sheet name="1" sheetId="2" r:id="rId4"/>
    <sheet name="2a" sheetId="6" r:id="rId5"/>
    <sheet name="2b" sheetId="7" r:id="rId6"/>
    <sheet name="2c" sheetId="8" r:id="rId7"/>
    <sheet name="2d" sheetId="9" r:id="rId8"/>
    <sheet name="2e" sheetId="12" r:id="rId9"/>
    <sheet name="2f" sheetId="21" r:id="rId10"/>
    <sheet name="3" sheetId="22" r:id="rId11"/>
    <sheet name="4" sheetId="4" r:id="rId12"/>
    <sheet name="5a" sheetId="15" r:id="rId13"/>
    <sheet name="5" sheetId="14" r:id="rId14"/>
    <sheet name="6" sheetId="25" r:id="rId15"/>
    <sheet name="6a" sheetId="28" r:id="rId16"/>
    <sheet name="7" sheetId="27" r:id="rId17"/>
    <sheet name="8" sheetId="5" r:id="rId18"/>
    <sheet name="9" sheetId="3" r:id="rId19"/>
    <sheet name="10" sheetId="10" r:id="rId20"/>
    <sheet name="11" sheetId="16" r:id="rId21"/>
    <sheet name="11a" sheetId="17" r:id="rId22"/>
    <sheet name="12" sheetId="26" r:id="rId23"/>
    <sheet name="13" sheetId="20" r:id="rId24"/>
    <sheet name="14" sheetId="23" r:id="rId25"/>
    <sheet name="15" sheetId="24" r:id="rId26"/>
    <sheet name="16" sheetId="11" r:id="rId27"/>
    <sheet name="17" sheetId="18" r:id="rId28"/>
    <sheet name="18" sheetId="13" r:id="rId29"/>
    <sheet name="18a" sheetId="19" r:id="rId30"/>
  </sheets>
  <externalReferences>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 r:id="rId216"/>
    <externalReference r:id="rId217"/>
    <externalReference r:id="rId218"/>
    <externalReference r:id="rId219"/>
    <externalReference r:id="rId220"/>
    <externalReference r:id="rId221"/>
    <externalReference r:id="rId222"/>
    <externalReference r:id="rId223"/>
    <externalReference r:id="rId224"/>
    <externalReference r:id="rId225"/>
    <externalReference r:id="rId226"/>
    <externalReference r:id="rId227"/>
    <externalReference r:id="rId228"/>
    <externalReference r:id="rId229"/>
    <externalReference r:id="rId230"/>
    <externalReference r:id="rId231"/>
    <externalReference r:id="rId232"/>
    <externalReference r:id="rId233"/>
    <externalReference r:id="rId234"/>
    <externalReference r:id="rId235"/>
    <externalReference r:id="rId236"/>
    <externalReference r:id="rId237"/>
    <externalReference r:id="rId238"/>
    <externalReference r:id="rId239"/>
    <externalReference r:id="rId240"/>
    <externalReference r:id="rId241"/>
    <externalReference r:id="rId242"/>
    <externalReference r:id="rId243"/>
    <externalReference r:id="rId244"/>
    <externalReference r:id="rId245"/>
    <externalReference r:id="rId246"/>
    <externalReference r:id="rId247"/>
    <externalReference r:id="rId248"/>
    <externalReference r:id="rId249"/>
    <externalReference r:id="rId250"/>
    <externalReference r:id="rId251"/>
    <externalReference r:id="rId252"/>
    <externalReference r:id="rId253"/>
    <externalReference r:id="rId254"/>
    <externalReference r:id="rId255"/>
    <externalReference r:id="rId256"/>
    <externalReference r:id="rId257"/>
    <externalReference r:id="rId258"/>
    <externalReference r:id="rId259"/>
    <externalReference r:id="rId260"/>
    <externalReference r:id="rId261"/>
    <externalReference r:id="rId262"/>
  </externalReferences>
  <definedNames>
    <definedName name="_______________________bs2" hidden="1">{#N/A,#N/A,TRUE,"Staffnos &amp; cost"}</definedName>
    <definedName name="____________________stm16">'[1]SDH COST'!$D$5</definedName>
    <definedName name="____________________stm4">'[1]SDH COST'!$D$6</definedName>
    <definedName name="____________________STR3039">[2]LANGUAGE!$B$92</definedName>
    <definedName name="____________________tag2">'[3]Site wise NADs'!$F$4:$G$268</definedName>
    <definedName name="____________________usd2">[4]currency!$C$4</definedName>
    <definedName name="___________________bs2" hidden="1">{#N/A,#N/A,TRUE,"Staffnos &amp; cost"}</definedName>
    <definedName name="___________________stm16">'[1]SDH COST'!$D$5</definedName>
    <definedName name="___________________stm4">'[1]SDH COST'!$D$6</definedName>
    <definedName name="___________________STR3039">[2]LANGUAGE!$B$92</definedName>
    <definedName name="___________________tag2">'[3]Site wise NADs'!$F$4:$G$268</definedName>
    <definedName name="___________________usd2">[4]currency!$C$4</definedName>
    <definedName name="__________________stm16">'[1]SDH COST'!$D$5</definedName>
    <definedName name="__________________stm4">'[1]SDH COST'!$D$6</definedName>
    <definedName name="__________________STR3039">[2]LANGUAGE!$B$92</definedName>
    <definedName name="__________________tag2">'[3]Site wise NADs'!$F$4:$G$268</definedName>
    <definedName name="__________________usd2">[4]currency!$C$4</definedName>
    <definedName name="_________________bs1" hidden="1">{#N/A,#N/A,FALSE,"Staffnos &amp; cost"}</definedName>
    <definedName name="_________________stm16">'[1]SDH COST'!$D$5</definedName>
    <definedName name="_________________stm4">'[1]SDH COST'!$D$6</definedName>
    <definedName name="_________________STR3039">[2]LANGUAGE!$B$92</definedName>
    <definedName name="_________________tag2">'[3]Site wise NADs'!$F$4:$G$268</definedName>
    <definedName name="_________________usd2">[4]currency!$C$4</definedName>
    <definedName name="________________APZ21225">[5]calc!$B$39</definedName>
    <definedName name="________________APZ21230">[5]calc!$B$41</definedName>
    <definedName name="________________APZ21233">[5]calc!$B$42</definedName>
    <definedName name="________________bfs1">#REF!</definedName>
    <definedName name="________________bfs10">#REF!</definedName>
    <definedName name="________________bfs11">#REF!</definedName>
    <definedName name="________________bfs12">#REF!</definedName>
    <definedName name="________________bfs13">#REF!</definedName>
    <definedName name="________________bfs14">#REF!</definedName>
    <definedName name="________________bfs2">#REF!</definedName>
    <definedName name="________________bfs3">#REF!</definedName>
    <definedName name="________________bfs4">#REF!</definedName>
    <definedName name="________________bfs5">#REF!</definedName>
    <definedName name="________________bfs6">#REF!</definedName>
    <definedName name="________________bfs7">#REF!</definedName>
    <definedName name="________________bfs8">#REF!</definedName>
    <definedName name="________________bfs9">#REF!</definedName>
    <definedName name="________________stm16">'[1]SDH COST'!$D$5</definedName>
    <definedName name="________________stm4">'[1]SDH COST'!$D$6</definedName>
    <definedName name="________________STR3039">[2]LANGUAGE!$B$92</definedName>
    <definedName name="________________tag2">'[3]Site wise NADs'!$F$4:$G$268</definedName>
    <definedName name="________________usd2">[4]currency!$C$4</definedName>
    <definedName name="_______________APZ21225">[5]calc!$B$39</definedName>
    <definedName name="_______________APZ21230">[5]calc!$B$41</definedName>
    <definedName name="_______________APZ21233">[5]calc!$B$42</definedName>
    <definedName name="_______________CAT2">'[6]Hyp-mstr'!$A$13:$B$18</definedName>
    <definedName name="_______________CAT3">'[6]Hyp-mstr'!$A$13:$B$18</definedName>
    <definedName name="_______________con2045">'[7]factor sheet'!#REF!</definedName>
    <definedName name="_______________CPP13">'[8]#REF'!$O$133:$O$171</definedName>
    <definedName name="_______________CPP2">'[8]#REF'!$B$133:$B$171</definedName>
    <definedName name="_______________CPP3">'[8]#REF'!$C$133:$C$171</definedName>
    <definedName name="_______________CPP4">'[8]#REF'!$D$133:$D$171</definedName>
    <definedName name="_______________CPP5">'[8]#REF'!$E$133:$E$171</definedName>
    <definedName name="_______________CPP6">'[8]#REF'!$H$133:$H$171</definedName>
    <definedName name="_______________CPP7">'[8]#REF'!$I$133:$I$171</definedName>
    <definedName name="_______________CPP8">'[8]#REF'!$J$133:$J$171</definedName>
    <definedName name="_______________CPP9">'[8]#REF'!$K$133:$K$171</definedName>
    <definedName name="_______________fac1">[9]Summary_Local!#REF!</definedName>
    <definedName name="_______________GSM900">[10]Input!$AM$4</definedName>
    <definedName name="_______________PG2">'[8]#REF'!$A$51:$I$94</definedName>
    <definedName name="_______________PG3">'[8]#REF'!$A$95:$G$143</definedName>
    <definedName name="_______________PG4">'[8]#REF'!$A$144:$J$188</definedName>
    <definedName name="_______________PG5">'[8]#REF'!$A$189:$I$240</definedName>
    <definedName name="_______________PG6">'[8]#REF'!$A$241:$I$272</definedName>
    <definedName name="_______________PG8">'[8]#REF'!$A$316:$L$350</definedName>
    <definedName name="_______________stm16">'[1]SDH COST'!$D$5</definedName>
    <definedName name="_______________stm4">'[1]SDH COST'!$D$6</definedName>
    <definedName name="_______________STR3039">[2]LANGUAGE!$B$92</definedName>
    <definedName name="_______________tag2">'[3]Site wise NADs'!$F$4:$G$268</definedName>
    <definedName name="_______________UCP11">'[8]#REF'!$M$258:$M$296</definedName>
    <definedName name="_______________UCP12">'[8]#REF'!$N$258:$N$296</definedName>
    <definedName name="_______________UCP13">'[8]#REF'!$O$258:$O$296</definedName>
    <definedName name="_______________UCP2">'[8]#REF'!$B$258:$B$296</definedName>
    <definedName name="_______________UCP3">'[8]#REF'!$C$258:$C$296</definedName>
    <definedName name="_______________UCP4">'[8]#REF'!$D$258:$D$296</definedName>
    <definedName name="_______________UCP5">'[8]#REF'!$E$258:$E$296</definedName>
    <definedName name="_______________UCP6">'[8]#REF'!$H$258:$H$296</definedName>
    <definedName name="_______________UCP7">'[8]#REF'!$I$258:$I$296</definedName>
    <definedName name="_______________UCP8">'[8]#REF'!$J$258:$J$296</definedName>
    <definedName name="_______________UCP9">'[8]#REF'!$K$258:$K$296</definedName>
    <definedName name="_______________usd2">[4]currency!$C$4</definedName>
    <definedName name="_______________usd3">[11]currency!#REF!</definedName>
    <definedName name="_______________usd4">'[12]currency (2)'!#REF!</definedName>
    <definedName name="______________APZ21225">[5]calc!$B$39</definedName>
    <definedName name="______________APZ21230">[5]calc!$B$41</definedName>
    <definedName name="______________APZ21233">[5]calc!$B$42</definedName>
    <definedName name="______________bfs1">#REF!</definedName>
    <definedName name="______________bfs10">#REF!</definedName>
    <definedName name="______________bfs11">#REF!</definedName>
    <definedName name="______________bfs12">#REF!</definedName>
    <definedName name="______________bfs13">#REF!</definedName>
    <definedName name="______________bfs14">#REF!</definedName>
    <definedName name="______________bfs2">#REF!</definedName>
    <definedName name="______________bfs3">#REF!</definedName>
    <definedName name="______________bfs4">#REF!</definedName>
    <definedName name="______________bfs5">#REF!</definedName>
    <definedName name="______________bfs6">#REF!</definedName>
    <definedName name="______________bfs7">#REF!</definedName>
    <definedName name="______________bfs8">#REF!</definedName>
    <definedName name="______________bfs9">#REF!</definedName>
    <definedName name="______________bs2" hidden="1">{#N/A,#N/A,TRUE,"Staffnos &amp; cost"}</definedName>
    <definedName name="______________CAT2">'[6]Hyp-mstr'!$A$13:$B$18</definedName>
    <definedName name="______________CAT3">'[6]Hyp-mstr'!$A$13:$B$18</definedName>
    <definedName name="______________CPP12">'[8]#REF'!$N$133:$N$171</definedName>
    <definedName name="______________CPP13">'[8]#REF'!$O$133:$O$171</definedName>
    <definedName name="______________CPP2">'[8]#REF'!$B$133:$B$171</definedName>
    <definedName name="______________CPP3">'[8]#REF'!$C$133:$C$171</definedName>
    <definedName name="______________CPP4">'[8]#REF'!$D$133:$D$171</definedName>
    <definedName name="______________CPP5">'[8]#REF'!$E$133:$E$171</definedName>
    <definedName name="______________CPP6">'[8]#REF'!$H$133:$H$171</definedName>
    <definedName name="______________CPP7">'[8]#REF'!$I$133:$I$171</definedName>
    <definedName name="______________CPP8">'[8]#REF'!$J$133:$J$171</definedName>
    <definedName name="______________CPP9">'[8]#REF'!$K$133:$K$171</definedName>
    <definedName name="______________fac2">[9]Summary_Local!#REF!</definedName>
    <definedName name="______________GSM1900">[10]Input!$AM$6</definedName>
    <definedName name="______________GSM900">[10]Input!$AM$4</definedName>
    <definedName name="______________PG2">'[8]#REF'!$A$51:$I$94</definedName>
    <definedName name="______________PG3">'[8]#REF'!$A$95:$G$143</definedName>
    <definedName name="______________PG4">'[8]#REF'!$A$144:$J$188</definedName>
    <definedName name="______________PG5">'[8]#REF'!$A$189:$I$240</definedName>
    <definedName name="______________PG6">'[8]#REF'!$A$241:$I$272</definedName>
    <definedName name="______________PG8">'[8]#REF'!$A$316:$L$350</definedName>
    <definedName name="______________stm16">'[1]SDH COST'!$D$5</definedName>
    <definedName name="______________stm4">'[1]SDH COST'!$D$6</definedName>
    <definedName name="______________STR3039">[2]LANGUAGE!$B$92</definedName>
    <definedName name="______________tag2">'[3]Site wise NADs'!$F$4:$G$268</definedName>
    <definedName name="______________UCP11">'[8]#REF'!$M$258:$M$296</definedName>
    <definedName name="______________UCP12">'[8]#REF'!$N$258:$N$296</definedName>
    <definedName name="______________UCP13">'[8]#REF'!$O$258:$O$296</definedName>
    <definedName name="______________UCP2">'[8]#REF'!$B$258:$B$296</definedName>
    <definedName name="______________UCP3">'[8]#REF'!$C$258:$C$296</definedName>
    <definedName name="______________UCP4">'[8]#REF'!$D$258:$D$296</definedName>
    <definedName name="______________UCP5">'[8]#REF'!$E$258:$E$296</definedName>
    <definedName name="______________UCP6">'[8]#REF'!$H$258:$H$296</definedName>
    <definedName name="______________UCP7">'[8]#REF'!$I$258:$I$296</definedName>
    <definedName name="______________UCP8">'[8]#REF'!$J$258:$J$296</definedName>
    <definedName name="______________UCP9">'[8]#REF'!$K$258:$K$296</definedName>
    <definedName name="______________usd2">[4]currency!$C$4</definedName>
    <definedName name="_____________APZ21225">[5]calc!$B$39</definedName>
    <definedName name="_____________APZ21230">[5]calc!$B$41</definedName>
    <definedName name="_____________APZ21233">[5]calc!$B$42</definedName>
    <definedName name="_____________bfs1">#REF!</definedName>
    <definedName name="_____________bfs10">#REF!</definedName>
    <definedName name="_____________bfs11">#REF!</definedName>
    <definedName name="_____________bfs12">#REF!</definedName>
    <definedName name="_____________bfs13">#REF!</definedName>
    <definedName name="_____________bfs14">#REF!</definedName>
    <definedName name="_____________bfs2">#REF!</definedName>
    <definedName name="_____________bfs3">#REF!</definedName>
    <definedName name="_____________bfs4">#REF!</definedName>
    <definedName name="_____________bfs5">#REF!</definedName>
    <definedName name="_____________bfs6">#REF!</definedName>
    <definedName name="_____________bfs7">#REF!</definedName>
    <definedName name="_____________bfs8">#REF!</definedName>
    <definedName name="_____________bfs9">#REF!</definedName>
    <definedName name="_____________bs1" hidden="1">{#N/A,#N/A,FALSE,"Staffnos &amp; cost"}</definedName>
    <definedName name="_____________CAT2">'[6]Hyp-mstr'!$A$13:$B$18</definedName>
    <definedName name="_____________CAT3">'[6]Hyp-mstr'!$A$13:$B$18</definedName>
    <definedName name="_____________con2045">'[7]factor sheet'!#REF!</definedName>
    <definedName name="_____________CPP11">'[8]#REF'!$M$133:$M$171</definedName>
    <definedName name="_____________CPP12">'[8]#REF'!$N$133:$N$171</definedName>
    <definedName name="_____________CPP13">'[8]#REF'!$O$133:$O$171</definedName>
    <definedName name="_____________CPP2">'[8]#REF'!$B$133:$B$171</definedName>
    <definedName name="_____________CPP3">'[8]#REF'!$C$133:$C$171</definedName>
    <definedName name="_____________CPP4">'[8]#REF'!$D$133:$D$171</definedName>
    <definedName name="_____________CPP5">'[8]#REF'!$E$133:$E$171</definedName>
    <definedName name="_____________CPP6">'[8]#REF'!$H$133:$H$171</definedName>
    <definedName name="_____________CPP7">'[8]#REF'!$I$133:$I$171</definedName>
    <definedName name="_____________CPP8">'[8]#REF'!$J$133:$J$171</definedName>
    <definedName name="_____________CPP9">'[8]#REF'!$K$133:$K$171</definedName>
    <definedName name="_____________fac1">[9]Summary_Local!#REF!</definedName>
    <definedName name="_____________GSM1900">[10]Input!$AM$6</definedName>
    <definedName name="_____________GSM900">[10]Input!$AM$4</definedName>
    <definedName name="_____________PG2">'[8]#REF'!$A$51:$I$94</definedName>
    <definedName name="_____________PG3">'[8]#REF'!$A$95:$G$143</definedName>
    <definedName name="_____________PG4">'[8]#REF'!$A$144:$J$188</definedName>
    <definedName name="_____________PG5">'[8]#REF'!$A$189:$I$240</definedName>
    <definedName name="_____________PG6">'[8]#REF'!$A$241:$I$272</definedName>
    <definedName name="_____________PG8">'[8]#REF'!$A$316:$L$350</definedName>
    <definedName name="_____________roh1">'[1]DLC sites'!$D$3:$D$10</definedName>
    <definedName name="_____________stm1">'[1]SDH COST'!$D$7</definedName>
    <definedName name="_____________stm16">'[1]SDH COST'!$D$5</definedName>
    <definedName name="_____________stm4">'[1]SDH COST'!$D$6</definedName>
    <definedName name="_____________STR3039">[2]LANGUAGE!$B$92</definedName>
    <definedName name="_____________tag2">'[3]Site wise NADs'!$F$4:$G$268</definedName>
    <definedName name="_____________UCP11">'[8]#REF'!$M$258:$M$296</definedName>
    <definedName name="_____________UCP12">'[8]#REF'!$N$258:$N$296</definedName>
    <definedName name="_____________UCP13">'[8]#REF'!$O$258:$O$296</definedName>
    <definedName name="_____________UCP2">'[8]#REF'!$B$258:$B$296</definedName>
    <definedName name="_____________UCP3">'[8]#REF'!$C$258:$C$296</definedName>
    <definedName name="_____________UCP4">'[8]#REF'!$D$258:$D$296</definedName>
    <definedName name="_____________UCP5">'[8]#REF'!$E$258:$E$296</definedName>
    <definedName name="_____________UCP6">'[8]#REF'!$H$258:$H$296</definedName>
    <definedName name="_____________UCP7">'[8]#REF'!$I$258:$I$296</definedName>
    <definedName name="_____________UCP8">'[8]#REF'!$J$258:$J$296</definedName>
    <definedName name="_____________UCP9">'[8]#REF'!$K$258:$K$296</definedName>
    <definedName name="_____________usd1">[13]currency!$C$4</definedName>
    <definedName name="_____________usd2">[4]currency!$C$4</definedName>
    <definedName name="_____________usd3">[11]currency!#REF!</definedName>
    <definedName name="_____________usd4">'[12]currency (2)'!#REF!</definedName>
    <definedName name="____________APZ21225">[5]calc!$B$39</definedName>
    <definedName name="____________APZ21230">[5]calc!$B$41</definedName>
    <definedName name="____________APZ21233">[5]calc!$B$42</definedName>
    <definedName name="____________bs2" hidden="1">{#N/A,#N/A,TRUE,"Staffnos &amp; cost"}</definedName>
    <definedName name="____________CAT2">'[6]Hyp-mstr'!$A$13:$B$18</definedName>
    <definedName name="____________CAT3">'[6]Hyp-mstr'!$A$13:$B$18</definedName>
    <definedName name="____________con2045">'[7]factor sheet'!#REF!</definedName>
    <definedName name="____________CPP11">'[8]#REF'!$M$133:$M$171</definedName>
    <definedName name="____________CPP12">'[8]#REF'!$N$133:$N$171</definedName>
    <definedName name="____________CPP13">'[8]#REF'!$O$133:$O$171</definedName>
    <definedName name="____________CPP2">'[8]#REF'!$B$133:$B$171</definedName>
    <definedName name="____________CPP3">'[8]#REF'!$C$133:$C$171</definedName>
    <definedName name="____________CPP4">'[8]#REF'!$D$133:$D$171</definedName>
    <definedName name="____________CPP5">'[8]#REF'!$E$133:$E$171</definedName>
    <definedName name="____________CPP6">'[8]#REF'!$H$133:$H$171</definedName>
    <definedName name="____________CPP7">'[8]#REF'!$I$133:$I$171</definedName>
    <definedName name="____________CPP8">'[8]#REF'!$J$133:$J$171</definedName>
    <definedName name="____________CPP9">'[8]#REF'!$K$133:$K$171</definedName>
    <definedName name="____________fac1">[9]Summary_Local!#REF!</definedName>
    <definedName name="____________fac2">[9]Summary_Local!#REF!</definedName>
    <definedName name="____________GSM1900">[10]Input!$AM$6</definedName>
    <definedName name="____________GSM900">[10]Input!$AM$4</definedName>
    <definedName name="____________PG2">'[8]#REF'!$A$51:$I$94</definedName>
    <definedName name="____________PG3">'[8]#REF'!$A$95:$G$143</definedName>
    <definedName name="____________PG4">'[8]#REF'!$A$144:$J$188</definedName>
    <definedName name="____________PG5">'[8]#REF'!$A$189:$I$240</definedName>
    <definedName name="____________PG6">'[8]#REF'!$A$241:$I$272</definedName>
    <definedName name="____________PG8">'[8]#REF'!$A$316:$L$350</definedName>
    <definedName name="____________stm16">'[1]SDH COST'!$D$5</definedName>
    <definedName name="____________stm4">'[1]SDH COST'!$D$6</definedName>
    <definedName name="____________STR3039">[2]LANGUAGE!$B$92</definedName>
    <definedName name="____________tag2">'[3]Site wise NADs'!$F$4:$G$268</definedName>
    <definedName name="____________UCP11">'[8]#REF'!$M$258:$M$296</definedName>
    <definedName name="____________UCP12">'[8]#REF'!$N$258:$N$296</definedName>
    <definedName name="____________UCP13">'[8]#REF'!$O$258:$O$296</definedName>
    <definedName name="____________UCP2">'[8]#REF'!$B$258:$B$296</definedName>
    <definedName name="____________UCP3">'[8]#REF'!$C$258:$C$296</definedName>
    <definedName name="____________UCP4">'[8]#REF'!$D$258:$D$296</definedName>
    <definedName name="____________UCP5">'[8]#REF'!$E$258:$E$296</definedName>
    <definedName name="____________UCP6">'[8]#REF'!$H$258:$H$296</definedName>
    <definedName name="____________UCP7">'[8]#REF'!$I$258:$I$296</definedName>
    <definedName name="____________UCP8">'[8]#REF'!$J$258:$J$296</definedName>
    <definedName name="____________UCP9">'[8]#REF'!$K$258:$K$296</definedName>
    <definedName name="____________usd2">[4]currency!$C$4</definedName>
    <definedName name="____________usd3">[11]currency!#REF!</definedName>
    <definedName name="____________usd4">'[12]currency (2)'!#REF!</definedName>
    <definedName name="___________amc2">#REF!</definedName>
    <definedName name="___________APZ21225">[5]calc!$B$39</definedName>
    <definedName name="___________APZ21230">[5]calc!$B$41</definedName>
    <definedName name="___________APZ21233">[5]calc!$B$42</definedName>
    <definedName name="___________AXE10">#REF!</definedName>
    <definedName name="___________bs2" hidden="1">{#N/A,#N/A,TRUE,"Staffnos &amp; cost"}</definedName>
    <definedName name="___________cap1">#REF!</definedName>
    <definedName name="___________CAT2">'[6]Hyp-mstr'!$A$13:$B$18</definedName>
    <definedName name="___________CAT3">'[6]Hyp-mstr'!$A$13:$B$18</definedName>
    <definedName name="___________CPP11">'[8]#REF'!$M$133:$M$171</definedName>
    <definedName name="___________CPP12">'[8]#REF'!$N$133:$N$171</definedName>
    <definedName name="___________CPP13">'[8]#REF'!$O$133:$O$171</definedName>
    <definedName name="___________CPP2">'[8]#REF'!$B$133:$B$171</definedName>
    <definedName name="___________CPP3">'[8]#REF'!$C$133:$C$171</definedName>
    <definedName name="___________CPP4">'[8]#REF'!$D$133:$D$171</definedName>
    <definedName name="___________CPP5">'[8]#REF'!$E$133:$E$171</definedName>
    <definedName name="___________CPP6">'[8]#REF'!$H$133:$H$171</definedName>
    <definedName name="___________CPP7">'[8]#REF'!$I$133:$I$171</definedName>
    <definedName name="___________CPP8">'[8]#REF'!$J$133:$J$171</definedName>
    <definedName name="___________CPP9">'[8]#REF'!$K$133:$K$171</definedName>
    <definedName name="___________erl1">#REF!</definedName>
    <definedName name="___________erl2">#REF!</definedName>
    <definedName name="___________fac2">[9]Summary_Local!#REF!</definedName>
    <definedName name="___________GSM1900">[10]Input!$AM$6</definedName>
    <definedName name="___________GSM900">[10]Input!$AM$4</definedName>
    <definedName name="___________lup1">#REF!</definedName>
    <definedName name="___________lup2">#REF!</definedName>
    <definedName name="___________OC12">#REF!</definedName>
    <definedName name="___________OC3">#REF!</definedName>
    <definedName name="___________PG2">'[8]#REF'!$A$51:$I$94</definedName>
    <definedName name="___________PG3">'[8]#REF'!$A$95:$G$143</definedName>
    <definedName name="___________PG4">'[8]#REF'!$A$144:$J$188</definedName>
    <definedName name="___________PG5">'[8]#REF'!$A$189:$I$240</definedName>
    <definedName name="___________PG6">'[8]#REF'!$A$241:$I$272</definedName>
    <definedName name="___________PG8">'[8]#REF'!$A$316:$L$350</definedName>
    <definedName name="___________QT1">#REF!</definedName>
    <definedName name="___________QT2">#REF!</definedName>
    <definedName name="___________QT3">#REF!</definedName>
    <definedName name="___________QT4">#REF!</definedName>
    <definedName name="___________RSU1">#REF!</definedName>
    <definedName name="___________RSU11">#REF!</definedName>
    <definedName name="___________RSU2">#REF!</definedName>
    <definedName name="___________RSU22">#REF!</definedName>
    <definedName name="___________RSU3">#REF!</definedName>
    <definedName name="___________RSU33">#REF!</definedName>
    <definedName name="___________RSU4">#REF!</definedName>
    <definedName name="___________RSU44">#REF!</definedName>
    <definedName name="___________RSU5">#REF!</definedName>
    <definedName name="___________RSU55">#REF!</definedName>
    <definedName name="___________RSU6">#REF!</definedName>
    <definedName name="___________RSU66">#REF!</definedName>
    <definedName name="___________SSP103">#REF!</definedName>
    <definedName name="___________SSP112">#REF!</definedName>
    <definedName name="___________SSP113">#REF!</definedName>
    <definedName name="___________stm16">'[1]SDH COST'!$D$5</definedName>
    <definedName name="___________stm4">'[1]SDH COST'!$D$6</definedName>
    <definedName name="___________STR3039">[2]LANGUAGE!$B$92</definedName>
    <definedName name="___________tag2">'[3]Site wise NADs'!$F$4:$G$268</definedName>
    <definedName name="___________UCP10">'[8]#REF'!$L$258:$L$296</definedName>
    <definedName name="___________UCP11">'[8]#REF'!$M$258:$M$296</definedName>
    <definedName name="___________UCP12">'[8]#REF'!$N$258:$N$296</definedName>
    <definedName name="___________UCP13">'[8]#REF'!$O$258:$O$296</definedName>
    <definedName name="___________UCP2">'[8]#REF'!$B$258:$B$296</definedName>
    <definedName name="___________UCP3">'[8]#REF'!$C$258:$C$296</definedName>
    <definedName name="___________UCP4">'[8]#REF'!$D$258:$D$296</definedName>
    <definedName name="___________UCP5">'[8]#REF'!$E$258:$E$296</definedName>
    <definedName name="___________UCP6">'[8]#REF'!$H$258:$H$296</definedName>
    <definedName name="___________UCP7">'[8]#REF'!$I$258:$I$296</definedName>
    <definedName name="___________UCP8">'[8]#REF'!$J$258:$J$296</definedName>
    <definedName name="___________UCP9">'[8]#REF'!$K$258:$K$296</definedName>
    <definedName name="___________UE3000">#REF!</definedName>
    <definedName name="___________UE9000">#REF!</definedName>
    <definedName name="___________usd2">[4]currency!$C$4</definedName>
    <definedName name="___________vc1">#REF!</definedName>
    <definedName name="___________XP2">[14]factor!$C$14</definedName>
    <definedName name="__________amc2">#REF!</definedName>
    <definedName name="__________APZ21225">[5]calc!$B$39</definedName>
    <definedName name="__________APZ21230">[5]calc!$B$41</definedName>
    <definedName name="__________APZ21233">[5]calc!$B$42</definedName>
    <definedName name="__________AXE10">#REF!</definedName>
    <definedName name="__________bfs1">#REF!</definedName>
    <definedName name="__________bfs10">#REF!</definedName>
    <definedName name="__________bfs11">#REF!</definedName>
    <definedName name="__________bfs12">#REF!</definedName>
    <definedName name="__________bfs13">#REF!</definedName>
    <definedName name="__________bfs14">#REF!</definedName>
    <definedName name="__________bfs2">#REF!</definedName>
    <definedName name="__________bfs3">#REF!</definedName>
    <definedName name="__________bfs4">#REF!</definedName>
    <definedName name="__________bfs5">#REF!</definedName>
    <definedName name="__________bfs6">#REF!</definedName>
    <definedName name="__________bfs7">#REF!</definedName>
    <definedName name="__________bfs8">#REF!</definedName>
    <definedName name="__________bfs9">#REF!</definedName>
    <definedName name="__________bs2" hidden="1">{#N/A,#N/A,TRUE,"Staffnos &amp; cost"}</definedName>
    <definedName name="__________c1906\">#REF!</definedName>
    <definedName name="__________cap1">#REF!</definedName>
    <definedName name="__________CAT2">'[6]Hyp-mstr'!$A$13:$B$18</definedName>
    <definedName name="__________CAT3">'[6]Hyp-mstr'!$A$13:$B$18</definedName>
    <definedName name="__________CPP11">'[8]#REF'!$M$133:$M$171</definedName>
    <definedName name="__________CPP12">'[8]#REF'!$N$133:$N$171</definedName>
    <definedName name="__________CPP13">'[8]#REF'!$O$133:$O$171</definedName>
    <definedName name="__________CPP2">'[8]#REF'!$B$133:$B$171</definedName>
    <definedName name="__________CPP3">'[8]#REF'!$C$133:$C$171</definedName>
    <definedName name="__________CPP4">'[8]#REF'!$D$133:$D$171</definedName>
    <definedName name="__________CPP5">'[8]#REF'!$E$133:$E$171</definedName>
    <definedName name="__________CPP6">'[8]#REF'!$H$133:$H$171</definedName>
    <definedName name="__________CPP7">'[8]#REF'!$I$133:$I$171</definedName>
    <definedName name="__________CPP8">'[8]#REF'!$J$133:$J$171</definedName>
    <definedName name="__________CPP9">'[8]#REF'!$K$133:$K$171</definedName>
    <definedName name="__________erl1">#REF!</definedName>
    <definedName name="__________erl2">#REF!</definedName>
    <definedName name="__________GSM1900">[10]Input!$AM$6</definedName>
    <definedName name="__________GSM900">[10]Input!$AM$4</definedName>
    <definedName name="__________lup1">#REF!</definedName>
    <definedName name="__________lup2">#REF!</definedName>
    <definedName name="__________OC12">#REF!</definedName>
    <definedName name="__________OC3">#REF!</definedName>
    <definedName name="__________PG2">'[8]#REF'!$A$51:$I$94</definedName>
    <definedName name="__________PG3">'[8]#REF'!$A$95:$G$143</definedName>
    <definedName name="__________PG4">'[8]#REF'!$A$144:$J$188</definedName>
    <definedName name="__________PG5">'[8]#REF'!$A$189:$I$240</definedName>
    <definedName name="__________PG6">'[8]#REF'!$A$241:$I$272</definedName>
    <definedName name="__________PG8">'[8]#REF'!$A$316:$L$350</definedName>
    <definedName name="__________QT1">#REF!</definedName>
    <definedName name="__________QT2">#REF!</definedName>
    <definedName name="__________QT3">#REF!</definedName>
    <definedName name="__________QT4">#REF!</definedName>
    <definedName name="__________roh1">'[1]DLC sites'!$D$3:$D$10</definedName>
    <definedName name="__________ROW1">[15]Spore03!#REF!</definedName>
    <definedName name="__________ROW2">[15]Spore03!#REF!</definedName>
    <definedName name="__________RSU1">#REF!</definedName>
    <definedName name="__________RSU11">#REF!</definedName>
    <definedName name="__________RSU2">#REF!</definedName>
    <definedName name="__________RSU22">#REF!</definedName>
    <definedName name="__________RSU3">#REF!</definedName>
    <definedName name="__________RSU33">#REF!</definedName>
    <definedName name="__________RSU4">#REF!</definedName>
    <definedName name="__________RSU44">#REF!</definedName>
    <definedName name="__________RSU5">#REF!</definedName>
    <definedName name="__________RSU55">#REF!</definedName>
    <definedName name="__________RSU6">#REF!</definedName>
    <definedName name="__________RSU66">#REF!</definedName>
    <definedName name="__________SSP103">#REF!</definedName>
    <definedName name="__________SSP112">#REF!</definedName>
    <definedName name="__________SSP113">#REF!</definedName>
    <definedName name="__________stm1">'[1]SDH COST'!$D$7</definedName>
    <definedName name="__________stm16">'[1]SDH COST'!$D$5</definedName>
    <definedName name="__________stm4">'[1]SDH COST'!$D$6</definedName>
    <definedName name="__________STR3039">[2]LANGUAGE!$B$92</definedName>
    <definedName name="__________tag2">'[3]Site wise NADs'!$F$4:$G$268</definedName>
    <definedName name="__________UCP11">'[8]#REF'!$M$258:$M$296</definedName>
    <definedName name="__________UCP12">'[8]#REF'!$N$258:$N$296</definedName>
    <definedName name="__________UCP13">'[8]#REF'!$O$258:$O$296</definedName>
    <definedName name="__________UCP2">'[8]#REF'!$B$258:$B$296</definedName>
    <definedName name="__________UCP3">'[8]#REF'!$C$258:$C$296</definedName>
    <definedName name="__________UCP4">'[8]#REF'!$D$258:$D$296</definedName>
    <definedName name="__________UCP5">'[8]#REF'!$E$258:$E$296</definedName>
    <definedName name="__________UCP6">'[8]#REF'!$H$258:$H$296</definedName>
    <definedName name="__________UCP7">'[8]#REF'!$I$258:$I$296</definedName>
    <definedName name="__________UCP8">'[8]#REF'!$J$258:$J$296</definedName>
    <definedName name="__________UCP9">'[8]#REF'!$K$258:$K$296</definedName>
    <definedName name="__________UE3000">#REF!</definedName>
    <definedName name="__________UE9000">#REF!</definedName>
    <definedName name="__________usd1">[13]currency!$C$4</definedName>
    <definedName name="__________usd2">[4]currency!$C$4</definedName>
    <definedName name="__________vc1">#REF!</definedName>
    <definedName name="__________XP2">[14]factor!$C$14</definedName>
    <definedName name="_________amc2">#REF!</definedName>
    <definedName name="_________APZ21225">[5]calc!$B$39</definedName>
    <definedName name="_________APZ21230">[5]calc!$B$41</definedName>
    <definedName name="_________APZ21233">[5]calc!$B$42</definedName>
    <definedName name="_________AXE10">#REF!</definedName>
    <definedName name="_________bs2" hidden="1">{#N/A,#N/A,TRUE,"Staffnos &amp; cost"}</definedName>
    <definedName name="_________cap1">#REF!</definedName>
    <definedName name="_________CAT2">'[6]Hyp-mstr'!$A$13:$B$18</definedName>
    <definedName name="_________CAT3">'[6]Hyp-mstr'!$A$13:$B$18</definedName>
    <definedName name="_________con2045">'[7]factor sheet'!#REF!</definedName>
    <definedName name="_________CPP11">'[8]#REF'!$M$133:$M$171</definedName>
    <definedName name="_________CPP12">'[8]#REF'!$N$133:$N$171</definedName>
    <definedName name="_________CPP13">'[8]#REF'!$O$133:$O$171</definedName>
    <definedName name="_________CPP2">'[8]#REF'!$B$133:$B$171</definedName>
    <definedName name="_________CPP3">'[8]#REF'!$C$133:$C$171</definedName>
    <definedName name="_________CPP4">'[8]#REF'!$D$133:$D$171</definedName>
    <definedName name="_________CPP5">'[8]#REF'!$E$133:$E$171</definedName>
    <definedName name="_________CPP6">'[8]#REF'!$H$133:$H$171</definedName>
    <definedName name="_________CPP7">'[8]#REF'!$I$133:$I$171</definedName>
    <definedName name="_________CPP8">'[8]#REF'!$J$133:$J$171</definedName>
    <definedName name="_________CPP9">'[8]#REF'!$K$133:$K$171</definedName>
    <definedName name="_________erl1">#REF!</definedName>
    <definedName name="_________erl2">#REF!</definedName>
    <definedName name="_________fac1">[9]Summary_Local!#REF!</definedName>
    <definedName name="_________GSM1900">[10]Input!$AM$6</definedName>
    <definedName name="_________GSM900">[10]Input!$AM$4</definedName>
    <definedName name="_________lup1">#REF!</definedName>
    <definedName name="_________lup2">#REF!</definedName>
    <definedName name="_________OC12">#REF!</definedName>
    <definedName name="_________OC3">#REF!</definedName>
    <definedName name="_________PG2">'[8]#REF'!$A$51:$I$94</definedName>
    <definedName name="_________PG3">'[8]#REF'!$A$95:$G$143</definedName>
    <definedName name="_________PG4">'[8]#REF'!$A$144:$J$188</definedName>
    <definedName name="_________PG5">'[8]#REF'!$A$189:$I$240</definedName>
    <definedName name="_________PG6">'[8]#REF'!$A$241:$I$272</definedName>
    <definedName name="_________PG8">'[8]#REF'!$A$316:$L$350</definedName>
    <definedName name="_________QT1">#REF!</definedName>
    <definedName name="_________QT2">#REF!</definedName>
    <definedName name="_________QT3">#REF!</definedName>
    <definedName name="_________QT4">#REF!</definedName>
    <definedName name="_________roh1">'[1]DLC sites'!$D$3:$D$10</definedName>
    <definedName name="_________RSU1">#REF!</definedName>
    <definedName name="_________RSU11">#REF!</definedName>
    <definedName name="_________RSU2">#REF!</definedName>
    <definedName name="_________RSU22">#REF!</definedName>
    <definedName name="_________RSU3">#REF!</definedName>
    <definedName name="_________RSU33">#REF!</definedName>
    <definedName name="_________RSU4">#REF!</definedName>
    <definedName name="_________RSU44">#REF!</definedName>
    <definedName name="_________RSU5">#REF!</definedName>
    <definedName name="_________RSU55">#REF!</definedName>
    <definedName name="_________RSU6">#REF!</definedName>
    <definedName name="_________RSU66">#REF!</definedName>
    <definedName name="_________SSP103">#REF!</definedName>
    <definedName name="_________SSP112">#REF!</definedName>
    <definedName name="_________SSP113">#REF!</definedName>
    <definedName name="_________stm1">'[1]SDH COST'!$D$7</definedName>
    <definedName name="_________stm16">'[1]SDH COST'!$D$5</definedName>
    <definedName name="_________stm4">'[1]SDH COST'!$D$6</definedName>
    <definedName name="_________STR3039">[2]LANGUAGE!$B$92</definedName>
    <definedName name="_________tag2">'[3]Site wise NADs'!$F$4:$G$268</definedName>
    <definedName name="_________UCP11">'[8]#REF'!$M$258:$M$296</definedName>
    <definedName name="_________UCP12">'[8]#REF'!$N$258:$N$296</definedName>
    <definedName name="_________UCP13">'[8]#REF'!$O$258:$O$296</definedName>
    <definedName name="_________UCP2">'[8]#REF'!$B$258:$B$296</definedName>
    <definedName name="_________UCP3">'[8]#REF'!$C$258:$C$296</definedName>
    <definedName name="_________UCP4">'[8]#REF'!$D$258:$D$296</definedName>
    <definedName name="_________UCP5">'[8]#REF'!$E$258:$E$296</definedName>
    <definedName name="_________UCP6">'[8]#REF'!$H$258:$H$296</definedName>
    <definedName name="_________UCP7">'[8]#REF'!$I$258:$I$296</definedName>
    <definedName name="_________UCP8">'[8]#REF'!$J$258:$J$296</definedName>
    <definedName name="_________UCP9">'[8]#REF'!$K$258:$K$296</definedName>
    <definedName name="_________UE3000">#REF!</definedName>
    <definedName name="_________UE9000">#REF!</definedName>
    <definedName name="_________usd1">[13]currency!$C$4</definedName>
    <definedName name="_________usd2">[4]currency!$C$4</definedName>
    <definedName name="_________usd3">[11]currency!#REF!</definedName>
    <definedName name="_________usd4">'[12]currency (2)'!#REF!</definedName>
    <definedName name="_________vc1">#REF!</definedName>
    <definedName name="_________XP2">[14]factor!$C$14</definedName>
    <definedName name="________amc2">#REF!</definedName>
    <definedName name="________APZ21225">[5]calc!$B$39</definedName>
    <definedName name="________APZ21230">[5]calc!$B$41</definedName>
    <definedName name="________APZ21233">[5]calc!$B$42</definedName>
    <definedName name="________AXE10">#REF!</definedName>
    <definedName name="________bfs1">#REF!</definedName>
    <definedName name="________bfs10">#REF!</definedName>
    <definedName name="________bfs11">#REF!</definedName>
    <definedName name="________bfs12">#REF!</definedName>
    <definedName name="________bfs13">#REF!</definedName>
    <definedName name="________bfs14">#REF!</definedName>
    <definedName name="________bfs2">#REF!</definedName>
    <definedName name="________bfs3">#REF!</definedName>
    <definedName name="________bfs4">#REF!</definedName>
    <definedName name="________bfs5">#REF!</definedName>
    <definedName name="________bfs6">#REF!</definedName>
    <definedName name="________bfs7">#REF!</definedName>
    <definedName name="________bfs8">#REF!</definedName>
    <definedName name="________bfs9">#REF!</definedName>
    <definedName name="________bs1" hidden="1">{#N/A,#N/A,FALSE,"Staffnos &amp; cost"}</definedName>
    <definedName name="________bs2" hidden="1">{#N/A,#N/A,TRUE,"Staffnos &amp; cost"}</definedName>
    <definedName name="________c1906\">#REF!</definedName>
    <definedName name="________cap1">#REF!</definedName>
    <definedName name="________CAT2">'[6]Hyp-mstr'!$A$13:$B$18</definedName>
    <definedName name="________CAT3">'[6]Hyp-mstr'!$A$13:$B$18</definedName>
    <definedName name="________CPP10">'[8]#REF'!$L$133:$L$171</definedName>
    <definedName name="________CPP11">'[8]#REF'!$M$133:$M$171</definedName>
    <definedName name="________CPP12">'[8]#REF'!$N$133:$N$171</definedName>
    <definedName name="________CPP13">'[8]#REF'!$O$133:$O$171</definedName>
    <definedName name="________CPP2">'[8]#REF'!$B$133:$B$171</definedName>
    <definedName name="________CPP3">'[8]#REF'!$C$133:$C$171</definedName>
    <definedName name="________CPP4">'[8]#REF'!$D$133:$D$171</definedName>
    <definedName name="________CPP5">'[8]#REF'!$E$133:$E$171</definedName>
    <definedName name="________CPP6">'[8]#REF'!$H$133:$H$171</definedName>
    <definedName name="________CPP7">'[8]#REF'!$I$133:$I$171</definedName>
    <definedName name="________CPP8">'[8]#REF'!$J$133:$J$171</definedName>
    <definedName name="________CPP9">'[8]#REF'!$K$133:$K$171</definedName>
    <definedName name="________erl1">#REF!</definedName>
    <definedName name="________erl2">#REF!</definedName>
    <definedName name="________fac2">[9]Summary_Local!#REF!</definedName>
    <definedName name="________GSM1800">[10]Input!$AM$5</definedName>
    <definedName name="________GSM1900">[10]Input!$AM$6</definedName>
    <definedName name="________GSM900">[10]Input!$AM$4</definedName>
    <definedName name="________lup1">#REF!</definedName>
    <definedName name="________lup2">#REF!</definedName>
    <definedName name="________OC12">#REF!</definedName>
    <definedName name="________OC3">#REF!</definedName>
    <definedName name="________PG2">'[8]#REF'!$A$51:$I$94</definedName>
    <definedName name="________PG3">'[8]#REF'!$A$95:$G$143</definedName>
    <definedName name="________PG4">'[8]#REF'!$A$144:$J$188</definedName>
    <definedName name="________PG5">'[8]#REF'!$A$189:$I$240</definedName>
    <definedName name="________PG6">'[8]#REF'!$A$241:$I$272</definedName>
    <definedName name="________PG8">'[8]#REF'!$A$316:$L$350</definedName>
    <definedName name="________QT1">#REF!</definedName>
    <definedName name="________QT2">#REF!</definedName>
    <definedName name="________QT3">#REF!</definedName>
    <definedName name="________QT4">#REF!</definedName>
    <definedName name="________roh1">'[1]DLC sites'!$D$3:$D$10</definedName>
    <definedName name="________ROW1">[15]Spore03!#REF!</definedName>
    <definedName name="________ROW2">[15]Spore03!#REF!</definedName>
    <definedName name="________RSU1">#REF!</definedName>
    <definedName name="________RSU11">#REF!</definedName>
    <definedName name="________RSU2">#REF!</definedName>
    <definedName name="________RSU22">#REF!</definedName>
    <definedName name="________RSU3">#REF!</definedName>
    <definedName name="________RSU33">#REF!</definedName>
    <definedName name="________RSU4">#REF!</definedName>
    <definedName name="________RSU44">#REF!</definedName>
    <definedName name="________RSU5">#REF!</definedName>
    <definedName name="________RSU55">#REF!</definedName>
    <definedName name="________RSU6">#REF!</definedName>
    <definedName name="________RSU66">#REF!</definedName>
    <definedName name="________SSP103">#REF!</definedName>
    <definedName name="________SSP112">#REF!</definedName>
    <definedName name="________SSP113">#REF!</definedName>
    <definedName name="________stm1">'[1]SDH COST'!$D$7</definedName>
    <definedName name="________stm16">'[1]SDH COST'!$D$5</definedName>
    <definedName name="________stm4">'[1]SDH COST'!$D$6</definedName>
    <definedName name="________STR3039">[2]LANGUAGE!$B$92</definedName>
    <definedName name="________tag2">'[3]Site wise NADs'!$F$4:$G$268</definedName>
    <definedName name="________UCP11">'[8]#REF'!$M$258:$M$296</definedName>
    <definedName name="________UCP12">'[8]#REF'!$N$258:$N$296</definedName>
    <definedName name="________UCP13">'[8]#REF'!$O$258:$O$296</definedName>
    <definedName name="________UCP2">'[8]#REF'!$B$258:$B$296</definedName>
    <definedName name="________UCP3">'[8]#REF'!$C$258:$C$296</definedName>
    <definedName name="________UCP4">'[8]#REF'!$D$258:$D$296</definedName>
    <definedName name="________UCP5">'[8]#REF'!$E$258:$E$296</definedName>
    <definedName name="________UCP6">'[8]#REF'!$H$258:$H$296</definedName>
    <definedName name="________UCP7">'[8]#REF'!$I$258:$I$296</definedName>
    <definedName name="________UCP8">'[8]#REF'!$J$258:$J$296</definedName>
    <definedName name="________UCP9">'[8]#REF'!$K$258:$K$296</definedName>
    <definedName name="________UE3000">#REF!</definedName>
    <definedName name="________UE9000">#REF!</definedName>
    <definedName name="________usd1">[13]currency!$C$4</definedName>
    <definedName name="________usd2">[4]currency!$C$4</definedName>
    <definedName name="________vc1">#REF!</definedName>
    <definedName name="________XP2">[14]factor!$C$14</definedName>
    <definedName name="_______aaa1">[16]Ref!$A$7</definedName>
    <definedName name="_______amc2">#REF!</definedName>
    <definedName name="_______APZ21220">[5]calc!$B$40</definedName>
    <definedName name="_______APZ21225">[5]calc!$B$39</definedName>
    <definedName name="_______APZ21230">[5]calc!$B$41</definedName>
    <definedName name="_______APZ21233">[5]calc!$B$42</definedName>
    <definedName name="_______aud1">#REF!</definedName>
    <definedName name="_______AXE10">#REF!</definedName>
    <definedName name="_______bfs1">#REF!</definedName>
    <definedName name="_______bfs10">#REF!</definedName>
    <definedName name="_______bfs11">#REF!</definedName>
    <definedName name="_______bfs12">#REF!</definedName>
    <definedName name="_______bfs13">#REF!</definedName>
    <definedName name="_______bfs14">#REF!</definedName>
    <definedName name="_______bfs2">#REF!</definedName>
    <definedName name="_______bfs3">#REF!</definedName>
    <definedName name="_______bfs4">#REF!</definedName>
    <definedName name="_______bfs5">#REF!</definedName>
    <definedName name="_______bfs6">#REF!</definedName>
    <definedName name="_______bfs7">#REF!</definedName>
    <definedName name="_______bfs8">#REF!</definedName>
    <definedName name="_______bfs9">#REF!</definedName>
    <definedName name="_______bs2" hidden="1">{#N/A,#N/A,TRUE,"Staffnos &amp; cost"}</definedName>
    <definedName name="_______bus128">#REF!</definedName>
    <definedName name="_______bus12801">#REF!</definedName>
    <definedName name="_______bus256">#REF!</definedName>
    <definedName name="_______bus25601">#REF!</definedName>
    <definedName name="_______bus64">#REF!</definedName>
    <definedName name="_______Bus6401">#REF!</definedName>
    <definedName name="_______c1906\">#REF!</definedName>
    <definedName name="_______cap1">#REF!</definedName>
    <definedName name="_______Cat1">'[17]Hyp-mstr'!$A$13:$B$18</definedName>
    <definedName name="_______CAT2">'[6]Hyp-mstr'!$A$13:$B$18</definedName>
    <definedName name="_______CAT3">'[6]Hyp-mstr'!$A$13:$B$18</definedName>
    <definedName name="_______con2045">'[7]factor sheet'!#REF!</definedName>
    <definedName name="_______CPP10">'[8]#REF'!$L$133:$L$171</definedName>
    <definedName name="_______CPP11">'[8]#REF'!$M$133:$M$171</definedName>
    <definedName name="_______CPP12">'[8]#REF'!$N$133:$N$171</definedName>
    <definedName name="_______CPP13">'[8]#REF'!$O$133:$O$171</definedName>
    <definedName name="_______CPP2">'[8]#REF'!$B$133:$B$171</definedName>
    <definedName name="_______CPP3">'[8]#REF'!$C$133:$C$171</definedName>
    <definedName name="_______CPP4">'[8]#REF'!$D$133:$D$171</definedName>
    <definedName name="_______CPP5">'[8]#REF'!$E$133:$E$171</definedName>
    <definedName name="_______CPP6">'[8]#REF'!$H$133:$H$171</definedName>
    <definedName name="_______CPP7">'[8]#REF'!$I$133:$I$171</definedName>
    <definedName name="_______CPP8">'[8]#REF'!$J$133:$J$171</definedName>
    <definedName name="_______CPP9">'[8]#REF'!$K$133:$K$171</definedName>
    <definedName name="_______erl1">#REF!</definedName>
    <definedName name="_______erl2">#REF!</definedName>
    <definedName name="_______fac1">[9]Summary_Local!#REF!</definedName>
    <definedName name="_______gbp1">#REF!</definedName>
    <definedName name="_______GSM1800">[10]Input!$AM$5</definedName>
    <definedName name="_______GSM1900">[10]Input!$AM$6</definedName>
    <definedName name="_______GSM900">[10]Input!$AM$4</definedName>
    <definedName name="_______lup1">#REF!</definedName>
    <definedName name="_______lup2">#REF!</definedName>
    <definedName name="_______mbs1">#REF!</definedName>
    <definedName name="_______nlg1">#REF!</definedName>
    <definedName name="_______OC12">#REF!</definedName>
    <definedName name="_______OC3">#REF!</definedName>
    <definedName name="_______PG1">'[8]#REF'!$A$1:$I$50</definedName>
    <definedName name="_______PG2">'[8]#REF'!$A$51:$I$94</definedName>
    <definedName name="_______PG3">'[8]#REF'!$A$95:$G$143</definedName>
    <definedName name="_______PG4">'[8]#REF'!$A$144:$J$188</definedName>
    <definedName name="_______PG5">'[8]#REF'!$A$189:$I$240</definedName>
    <definedName name="_______PG6">'[8]#REF'!$A$241:$I$272</definedName>
    <definedName name="_______PG8">'[8]#REF'!$A$316:$L$350</definedName>
    <definedName name="_______qbs1">#REF!</definedName>
    <definedName name="_______qcf1">#REF!</definedName>
    <definedName name="_______qpl1">#REF!</definedName>
    <definedName name="_______QT1">#REF!</definedName>
    <definedName name="_______QT2">#REF!</definedName>
    <definedName name="_______QT3">#REF!</definedName>
    <definedName name="_______QT4">#REF!</definedName>
    <definedName name="_______roh1">'[1]DLC sites'!$D$3:$D$10</definedName>
    <definedName name="_______ROW1">[15]Spore03!#REF!</definedName>
    <definedName name="_______ROW2">[15]Spore03!#REF!</definedName>
    <definedName name="_______RSU1">#REF!</definedName>
    <definedName name="_______RSU11">#REF!</definedName>
    <definedName name="_______RSU2">#REF!</definedName>
    <definedName name="_______RSU22">#REF!</definedName>
    <definedName name="_______RSU3">#REF!</definedName>
    <definedName name="_______RSU33">#REF!</definedName>
    <definedName name="_______RSU4">#REF!</definedName>
    <definedName name="_______RSU44">#REF!</definedName>
    <definedName name="_______RSU5">#REF!</definedName>
    <definedName name="_______RSU55">#REF!</definedName>
    <definedName name="_______RSU6">#REF!</definedName>
    <definedName name="_______RSU66">#REF!</definedName>
    <definedName name="_______SSP103">#REF!</definedName>
    <definedName name="_______SSP112">#REF!</definedName>
    <definedName name="_______SSP113">#REF!</definedName>
    <definedName name="_______stm1">'[1]SDH COST'!$D$7</definedName>
    <definedName name="_______stm16">'[1]SDH COST'!$D$5</definedName>
    <definedName name="_______stm4">'[1]SDH COST'!$D$6</definedName>
    <definedName name="_______STR3039">[2]LANGUAGE!$B$92</definedName>
    <definedName name="_______tag2">'[3]Site wise NADs'!$F$4:$G$268</definedName>
    <definedName name="_______tr1">#REF!</definedName>
    <definedName name="_______tr2">#REF!</definedName>
    <definedName name="_______tr3">#REF!</definedName>
    <definedName name="_______UCP11">'[8]#REF'!$M$258:$M$296</definedName>
    <definedName name="_______UCP12">'[8]#REF'!$N$258:$N$296</definedName>
    <definedName name="_______UCP13">'[8]#REF'!$O$258:$O$296</definedName>
    <definedName name="_______UCP2">'[8]#REF'!$B$258:$B$296</definedName>
    <definedName name="_______UCP3">'[8]#REF'!$C$258:$C$296</definedName>
    <definedName name="_______UCP4">'[8]#REF'!$D$258:$D$296</definedName>
    <definedName name="_______UCP5">'[8]#REF'!$E$258:$E$296</definedName>
    <definedName name="_______UCP6">'[8]#REF'!$H$258:$H$296</definedName>
    <definedName name="_______UCP7">'[8]#REF'!$I$258:$I$296</definedName>
    <definedName name="_______UCP8">'[8]#REF'!$J$258:$J$296</definedName>
    <definedName name="_______UCP9">'[8]#REF'!$K$258:$K$296</definedName>
    <definedName name="_______UE3000">#REF!</definedName>
    <definedName name="_______UE9000">#REF!</definedName>
    <definedName name="_______usd1">[13]currency!$C$4</definedName>
    <definedName name="_______usd2">[4]currency!$C$4</definedName>
    <definedName name="_______usd3">[11]currency!#REF!</definedName>
    <definedName name="_______usd4">'[12]currency (2)'!#REF!</definedName>
    <definedName name="_______usd5">#REF!</definedName>
    <definedName name="_______usd6">#REF!</definedName>
    <definedName name="_______usd7">#REF!</definedName>
    <definedName name="_______usd8">#REF!</definedName>
    <definedName name="_______usd9">#REF!</definedName>
    <definedName name="_______vc1">#REF!</definedName>
    <definedName name="_______XP2">[14]factor!$C$14</definedName>
    <definedName name="_______YN1">#REF!</definedName>
    <definedName name="_______YN2">#REF!</definedName>
    <definedName name="_______YN3">#REF!</definedName>
    <definedName name="______aaa1">[16]Ref!$A$7</definedName>
    <definedName name="______amc2">#REF!</definedName>
    <definedName name="______APZ21220">[5]calc!$B$40</definedName>
    <definedName name="______APZ21225">[5]calc!$B$39</definedName>
    <definedName name="______APZ21230">[5]calc!$B$41</definedName>
    <definedName name="______APZ21233">[5]calc!$B$42</definedName>
    <definedName name="______aud1">#REF!</definedName>
    <definedName name="______AXE10">#REF!</definedName>
    <definedName name="______bfs1">#REF!</definedName>
    <definedName name="______bfs10">#REF!</definedName>
    <definedName name="______bfs11">#REF!</definedName>
    <definedName name="______bfs12">#REF!</definedName>
    <definedName name="______bfs13">#REF!</definedName>
    <definedName name="______bfs14">#REF!</definedName>
    <definedName name="______bfs2">#REF!</definedName>
    <definedName name="______bfs3">#REF!</definedName>
    <definedName name="______bfs4">#REF!</definedName>
    <definedName name="______bfs5">#REF!</definedName>
    <definedName name="______bfs6">#REF!</definedName>
    <definedName name="______bfs7">#REF!</definedName>
    <definedName name="______bfs8">#REF!</definedName>
    <definedName name="______bfs9">#REF!</definedName>
    <definedName name="______bs1" hidden="1">{#N/A,#N/A,FALSE,"Staffnos &amp; cost"}</definedName>
    <definedName name="______bs2" hidden="1">{#N/A,#N/A,TRUE,"Staffnos &amp; cost"}</definedName>
    <definedName name="______bus128">#REF!</definedName>
    <definedName name="______bus12801">#REF!</definedName>
    <definedName name="______bus256">#REF!</definedName>
    <definedName name="______bus25601">#REF!</definedName>
    <definedName name="______bus64">#REF!</definedName>
    <definedName name="______Bus6401">#REF!</definedName>
    <definedName name="______cap1">#REF!</definedName>
    <definedName name="______Cat1">'[17]Hyp-mstr'!$A$13:$B$18</definedName>
    <definedName name="______CAT2">'[6]Hyp-mstr'!$A$13:$B$18</definedName>
    <definedName name="______CAT3">'[6]Hyp-mstr'!$A$13:$B$18</definedName>
    <definedName name="______con2045">'[7]factor sheet'!#REF!</definedName>
    <definedName name="______CPP10">'[8]#REF'!$L$133:$L$171</definedName>
    <definedName name="______CPP11">'[8]#REF'!$M$133:$M$171</definedName>
    <definedName name="______CPP12">'[8]#REF'!$N$133:$N$171</definedName>
    <definedName name="______CPP13">'[8]#REF'!$O$133:$O$171</definedName>
    <definedName name="______CPP2">'[8]#REF'!$B$133:$B$171</definedName>
    <definedName name="______CPP3">'[8]#REF'!$C$133:$C$171</definedName>
    <definedName name="______CPP4">'[8]#REF'!$D$133:$D$171</definedName>
    <definedName name="______CPP5">'[8]#REF'!$E$133:$E$171</definedName>
    <definedName name="______CPP6">'[8]#REF'!$H$133:$H$171</definedName>
    <definedName name="______CPP7">'[8]#REF'!$I$133:$I$171</definedName>
    <definedName name="______CPP8">'[8]#REF'!$J$133:$J$171</definedName>
    <definedName name="______CPP9">'[8]#REF'!$K$133:$K$171</definedName>
    <definedName name="______erl1">#REF!</definedName>
    <definedName name="______erl2">#REF!</definedName>
    <definedName name="______fac1">[9]Summary_Local!#REF!</definedName>
    <definedName name="______fac2">[9]Summary_Local!#REF!</definedName>
    <definedName name="______gbp1">#REF!</definedName>
    <definedName name="______GSM1800">[10]Input!$AM$5</definedName>
    <definedName name="______GSM1900">[10]Input!$AM$6</definedName>
    <definedName name="______GSM900">[10]Input!$AM$4</definedName>
    <definedName name="______lup1">#REF!</definedName>
    <definedName name="______lup2">#REF!</definedName>
    <definedName name="______mbs1">#REF!</definedName>
    <definedName name="______nlg1">#REF!</definedName>
    <definedName name="______OC12">#REF!</definedName>
    <definedName name="______OC3">#REF!</definedName>
    <definedName name="______PG1">'[8]#REF'!$A$1:$I$50</definedName>
    <definedName name="______PG2">'[8]#REF'!$A$51:$I$94</definedName>
    <definedName name="______PG3">'[8]#REF'!$A$95:$G$143</definedName>
    <definedName name="______PG4">'[8]#REF'!$A$144:$J$188</definedName>
    <definedName name="______PG5">'[8]#REF'!$A$189:$I$240</definedName>
    <definedName name="______PG6">'[8]#REF'!$A$241:$I$272</definedName>
    <definedName name="______PG8">'[8]#REF'!$A$316:$L$350</definedName>
    <definedName name="______qbs1">#REF!</definedName>
    <definedName name="______qcf1">#REF!</definedName>
    <definedName name="______qpl1">#REF!</definedName>
    <definedName name="______QT1">#REF!</definedName>
    <definedName name="______QT2">#REF!</definedName>
    <definedName name="______QT3">#REF!</definedName>
    <definedName name="______QT4">#REF!</definedName>
    <definedName name="______roh1">'[1]DLC sites'!$D$3:$D$10</definedName>
    <definedName name="______RSU1">#REF!</definedName>
    <definedName name="______RSU11">#REF!</definedName>
    <definedName name="______RSU2">#REF!</definedName>
    <definedName name="______RSU22">#REF!</definedName>
    <definedName name="______RSU3">#REF!</definedName>
    <definedName name="______RSU33">#REF!</definedName>
    <definedName name="______RSU4">#REF!</definedName>
    <definedName name="______RSU44">#REF!</definedName>
    <definedName name="______RSU5">#REF!</definedName>
    <definedName name="______RSU55">#REF!</definedName>
    <definedName name="______RSU6">#REF!</definedName>
    <definedName name="______RSU66">#REF!</definedName>
    <definedName name="______SSP103">#REF!</definedName>
    <definedName name="______SSP112">#REF!</definedName>
    <definedName name="______SSP113">#REF!</definedName>
    <definedName name="______stm1">'[1]SDH COST'!$D$7</definedName>
    <definedName name="______stm16">'[1]SDH COST'!$D$5</definedName>
    <definedName name="______stm4">'[1]SDH COST'!$D$6</definedName>
    <definedName name="______STR3039">[2]LANGUAGE!$B$92</definedName>
    <definedName name="______tag2">'[3]Site wise NADs'!$F$4:$G$268</definedName>
    <definedName name="______tr1">#REF!</definedName>
    <definedName name="______tr2">#REF!</definedName>
    <definedName name="______tr3">#REF!</definedName>
    <definedName name="______UCP10">'[8]#REF'!$L$258:$L$296</definedName>
    <definedName name="______UCP11">'[8]#REF'!$M$258:$M$296</definedName>
    <definedName name="______UCP12">'[8]#REF'!$N$258:$N$296</definedName>
    <definedName name="______UCP13">'[8]#REF'!$O$258:$O$296</definedName>
    <definedName name="______UCP2">'[8]#REF'!$B$258:$B$296</definedName>
    <definedName name="______UCP3">'[8]#REF'!$C$258:$C$296</definedName>
    <definedName name="______UCP4">'[8]#REF'!$D$258:$D$296</definedName>
    <definedName name="______UCP5">'[8]#REF'!$E$258:$E$296</definedName>
    <definedName name="______UCP6">'[8]#REF'!$H$258:$H$296</definedName>
    <definedName name="______UCP7">'[8]#REF'!$I$258:$I$296</definedName>
    <definedName name="______UCP8">'[8]#REF'!$J$258:$J$296</definedName>
    <definedName name="______UCP9">'[8]#REF'!$K$258:$K$296</definedName>
    <definedName name="______UE3000">#REF!</definedName>
    <definedName name="______UE9000">#REF!</definedName>
    <definedName name="______usd1">[13]currency!$C$4</definedName>
    <definedName name="______usd2">[4]currency!$C$4</definedName>
    <definedName name="______usd3">[11]currency!#REF!</definedName>
    <definedName name="______usd4">'[12]currency (2)'!#REF!</definedName>
    <definedName name="______usd5">#REF!</definedName>
    <definedName name="______usd6">#REF!</definedName>
    <definedName name="______usd7">#REF!</definedName>
    <definedName name="______usd8">#REF!</definedName>
    <definedName name="______usd9">#REF!</definedName>
    <definedName name="______vc1">#REF!</definedName>
    <definedName name="______XP2">[14]factor!$C$14</definedName>
    <definedName name="______YN1">#REF!</definedName>
    <definedName name="______YN2">#REF!</definedName>
    <definedName name="______YN3">#REF!</definedName>
    <definedName name="_____aaa1">[16]Ref!$A$7</definedName>
    <definedName name="_____amc2">#REF!</definedName>
    <definedName name="_____APZ21220">[5]calc!$B$40</definedName>
    <definedName name="_____APZ21225">[5]calc!$B$39</definedName>
    <definedName name="_____APZ21230">[5]calc!$B$41</definedName>
    <definedName name="_____APZ21233">[5]calc!$B$42</definedName>
    <definedName name="_____aud1">#REF!</definedName>
    <definedName name="_____AXE10">#REF!</definedName>
    <definedName name="_____bfs1">#REF!</definedName>
    <definedName name="_____bfs10">#REF!</definedName>
    <definedName name="_____bfs11">#REF!</definedName>
    <definedName name="_____bfs12">#REF!</definedName>
    <definedName name="_____bfs13">#REF!</definedName>
    <definedName name="_____bfs14">#REF!</definedName>
    <definedName name="_____bfs2">#REF!</definedName>
    <definedName name="_____bfs3">#REF!</definedName>
    <definedName name="_____bfs4">#REF!</definedName>
    <definedName name="_____bfs5">#REF!</definedName>
    <definedName name="_____bfs6">#REF!</definedName>
    <definedName name="_____bfs7">#REF!</definedName>
    <definedName name="_____bfs8">#REF!</definedName>
    <definedName name="_____bfs9">#REF!</definedName>
    <definedName name="_____bs1" hidden="1">{#N/A,#N/A,FALSE,"Staffnos &amp; cost"}</definedName>
    <definedName name="_____bs2" hidden="1">{#N/A,#N/A,TRUE,"Staffnos &amp; cost"}</definedName>
    <definedName name="_____bus128">#REF!</definedName>
    <definedName name="_____bus12801">#REF!</definedName>
    <definedName name="_____bus256">#REF!</definedName>
    <definedName name="_____bus25601">#REF!</definedName>
    <definedName name="_____bus64">#REF!</definedName>
    <definedName name="_____Bus6401">#REF!</definedName>
    <definedName name="_____cap1">#REF!</definedName>
    <definedName name="_____Cat1">'[17]Hyp-mstr'!$A$13:$B$18</definedName>
    <definedName name="_____CAT2">'[6]Hyp-mstr'!$A$13:$B$18</definedName>
    <definedName name="_____CAT3">'[6]Hyp-mstr'!$A$13:$B$18</definedName>
    <definedName name="_____con2045">'[7]factor sheet'!#REF!</definedName>
    <definedName name="_____CPP10">'[8]#REF'!$L$133:$L$171</definedName>
    <definedName name="_____CPP11">'[8]#REF'!$M$133:$M$171</definedName>
    <definedName name="_____CPP12">'[8]#REF'!$N$133:$N$171</definedName>
    <definedName name="_____CPP13">'[8]#REF'!$O$133:$O$171</definedName>
    <definedName name="_____CPP2">'[8]#REF'!$B$133:$B$171</definedName>
    <definedName name="_____CPP3">'[8]#REF'!$C$133:$C$171</definedName>
    <definedName name="_____CPP4">'[8]#REF'!$D$133:$D$171</definedName>
    <definedName name="_____CPP5">'[8]#REF'!$E$133:$E$171</definedName>
    <definedName name="_____CPP6">'[8]#REF'!$H$133:$H$171</definedName>
    <definedName name="_____CPP7">'[8]#REF'!$I$133:$I$171</definedName>
    <definedName name="_____CPP8">'[8]#REF'!$J$133:$J$171</definedName>
    <definedName name="_____CPP9">'[8]#REF'!$K$133:$K$171</definedName>
    <definedName name="_____erl1">#REF!</definedName>
    <definedName name="_____erl2">#REF!</definedName>
    <definedName name="_____fac1">[9]Summary_Local!#REF!</definedName>
    <definedName name="_____fac2">[9]Summary_Local!#REF!</definedName>
    <definedName name="_____gbp1">#REF!</definedName>
    <definedName name="_____GSM1800">[10]Input!$AM$5</definedName>
    <definedName name="_____GSM1900">[10]Input!$AM$6</definedName>
    <definedName name="_____GSM900">[10]Input!$AM$4</definedName>
    <definedName name="_____lup1">#REF!</definedName>
    <definedName name="_____lup2">#REF!</definedName>
    <definedName name="_____mbs1">#REF!</definedName>
    <definedName name="_____nlg1">#REF!</definedName>
    <definedName name="_____OC12">#REF!</definedName>
    <definedName name="_____OC3">#REF!</definedName>
    <definedName name="_____PG1">'[8]#REF'!$A$1:$I$50</definedName>
    <definedName name="_____PG2">'[8]#REF'!$A$51:$I$94</definedName>
    <definedName name="_____PG3">'[8]#REF'!$A$95:$G$143</definedName>
    <definedName name="_____PG4">'[8]#REF'!$A$144:$J$188</definedName>
    <definedName name="_____PG5">'[8]#REF'!$A$189:$I$240</definedName>
    <definedName name="_____PG6">'[8]#REF'!$A$241:$I$272</definedName>
    <definedName name="_____PG8">'[8]#REF'!$A$316:$L$350</definedName>
    <definedName name="_____qbs1">#REF!</definedName>
    <definedName name="_____qcf1">#REF!</definedName>
    <definedName name="_____qpl1">#REF!</definedName>
    <definedName name="_____QT1">#REF!</definedName>
    <definedName name="_____QT2">#REF!</definedName>
    <definedName name="_____QT3">#REF!</definedName>
    <definedName name="_____QT4">#REF!</definedName>
    <definedName name="_____roh1">'[1]DLC sites'!$D$3:$D$10</definedName>
    <definedName name="_____RSU1">#REF!</definedName>
    <definedName name="_____RSU11">#REF!</definedName>
    <definedName name="_____RSU2">#REF!</definedName>
    <definedName name="_____RSU22">#REF!</definedName>
    <definedName name="_____RSU3">#REF!</definedName>
    <definedName name="_____RSU33">#REF!</definedName>
    <definedName name="_____RSU4">#REF!</definedName>
    <definedName name="_____RSU44">#REF!</definedName>
    <definedName name="_____RSU5">#REF!</definedName>
    <definedName name="_____RSU55">#REF!</definedName>
    <definedName name="_____RSU6">#REF!</definedName>
    <definedName name="_____RSU66">#REF!</definedName>
    <definedName name="_____SSP103">#REF!</definedName>
    <definedName name="_____SSP112">#REF!</definedName>
    <definedName name="_____SSP113">#REF!</definedName>
    <definedName name="_____stm1">'[1]SDH COST'!$D$7</definedName>
    <definedName name="_____stm16">'[1]SDH COST'!$D$5</definedName>
    <definedName name="_____stm4">'[1]SDH COST'!$D$6</definedName>
    <definedName name="_____STR3039">[2]LANGUAGE!$B$92</definedName>
    <definedName name="_____tag2">'[3]Site wise NADs'!$F$4:$G$268</definedName>
    <definedName name="_____tr1">#REF!</definedName>
    <definedName name="_____tr2">#REF!</definedName>
    <definedName name="_____tr3">#REF!</definedName>
    <definedName name="_____UCP10">'[8]#REF'!$L$258:$L$296</definedName>
    <definedName name="_____UCP11">'[8]#REF'!$M$258:$M$296</definedName>
    <definedName name="_____UCP12">'[8]#REF'!$N$258:$N$296</definedName>
    <definedName name="_____UCP13">'[8]#REF'!$O$258:$O$296</definedName>
    <definedName name="_____UCP2">'[8]#REF'!$B$258:$B$296</definedName>
    <definedName name="_____UCP3">'[8]#REF'!$C$258:$C$296</definedName>
    <definedName name="_____UCP4">'[8]#REF'!$D$258:$D$296</definedName>
    <definedName name="_____UCP5">'[8]#REF'!$E$258:$E$296</definedName>
    <definedName name="_____UCP6">'[8]#REF'!$H$258:$H$296</definedName>
    <definedName name="_____UCP7">'[8]#REF'!$I$258:$I$296</definedName>
    <definedName name="_____UCP8">'[8]#REF'!$J$258:$J$296</definedName>
    <definedName name="_____UCP9">'[8]#REF'!$K$258:$K$296</definedName>
    <definedName name="_____UE3000">#REF!</definedName>
    <definedName name="_____UE9000">#REF!</definedName>
    <definedName name="_____usd1">[13]currency!$C$4</definedName>
    <definedName name="_____usd2">[4]currency!$C$4</definedName>
    <definedName name="_____usd3">[11]currency!#REF!</definedName>
    <definedName name="_____usd4">'[12]currency (2)'!#REF!</definedName>
    <definedName name="_____usd5">#REF!</definedName>
    <definedName name="_____usd6">#REF!</definedName>
    <definedName name="_____usd7">#REF!</definedName>
    <definedName name="_____usd8">#REF!</definedName>
    <definedName name="_____usd9">#REF!</definedName>
    <definedName name="_____vc1">#REF!</definedName>
    <definedName name="_____XP2">[14]factor!$C$14</definedName>
    <definedName name="_____YN1">#REF!</definedName>
    <definedName name="_____YN2">#REF!</definedName>
    <definedName name="_____YN3">#REF!</definedName>
    <definedName name="____aaa1">[16]Ref!$A$7</definedName>
    <definedName name="____amc2">#REF!</definedName>
    <definedName name="____APZ21220">[5]calc!$B$40</definedName>
    <definedName name="____APZ21225">[5]calc!$B$39</definedName>
    <definedName name="____APZ21230">[5]calc!$B$41</definedName>
    <definedName name="____APZ21233">[5]calc!$B$42</definedName>
    <definedName name="____aud1">#REF!</definedName>
    <definedName name="____AXE10">#REF!</definedName>
    <definedName name="____bfs1">#REF!</definedName>
    <definedName name="____bfs10">#REF!</definedName>
    <definedName name="____bfs11">#REF!</definedName>
    <definedName name="____bfs12">#REF!</definedName>
    <definedName name="____bfs13">#REF!</definedName>
    <definedName name="____bfs14">#REF!</definedName>
    <definedName name="____bfs2">#REF!</definedName>
    <definedName name="____bfs3">#REF!</definedName>
    <definedName name="____bfs4">#REF!</definedName>
    <definedName name="____bfs5">#REF!</definedName>
    <definedName name="____bfs6">#REF!</definedName>
    <definedName name="____bfs7">#REF!</definedName>
    <definedName name="____bfs8">#REF!</definedName>
    <definedName name="____bfs9">#REF!</definedName>
    <definedName name="____bs1" hidden="1">{#N/A,#N/A,FALSE,"Staffnos &amp; cost"}</definedName>
    <definedName name="____bs2" hidden="1">{#N/A,#N/A,TRUE,"Staffnos &amp; cost"}</definedName>
    <definedName name="____bus128">#REF!</definedName>
    <definedName name="____bus12801">#REF!</definedName>
    <definedName name="____bus256">#REF!</definedName>
    <definedName name="____bus25601">#REF!</definedName>
    <definedName name="____bus64">#REF!</definedName>
    <definedName name="____Bus6401">#REF!</definedName>
    <definedName name="____c1906\">#REF!</definedName>
    <definedName name="____cap1">#REF!</definedName>
    <definedName name="____Cat1">'[17]Hyp-mstr'!$A$13:$B$18</definedName>
    <definedName name="____CAT2">'[6]Hyp-mstr'!$A$13:$B$18</definedName>
    <definedName name="____CAT3">'[6]Hyp-mstr'!$A$13:$B$18</definedName>
    <definedName name="____con2045">'[7]factor sheet'!#REF!</definedName>
    <definedName name="____CPP10">'[8]#REF'!$L$133:$L$171</definedName>
    <definedName name="____CPP11">'[8]#REF'!$M$133:$M$171</definedName>
    <definedName name="____CPP12">'[8]#REF'!$N$133:$N$171</definedName>
    <definedName name="____CPP13">'[8]#REF'!$O$133:$O$171</definedName>
    <definedName name="____CPP2">'[8]#REF'!$B$133:$B$171</definedName>
    <definedName name="____CPP3">'[8]#REF'!$C$133:$C$171</definedName>
    <definedName name="____CPP4">'[8]#REF'!$D$133:$D$171</definedName>
    <definedName name="____CPP5">'[8]#REF'!$E$133:$E$171</definedName>
    <definedName name="____CPP6">'[8]#REF'!$H$133:$H$171</definedName>
    <definedName name="____CPP7">'[8]#REF'!$I$133:$I$171</definedName>
    <definedName name="____CPP8">'[8]#REF'!$J$133:$J$171</definedName>
    <definedName name="____CPP9">'[8]#REF'!$K$133:$K$171</definedName>
    <definedName name="____DAT6">'[18]mat edifici'!$A$2:$A$23</definedName>
    <definedName name="____DAT7">'[18]mat edifici'!$B$2:$B$23</definedName>
    <definedName name="____DAT8">'[18]mat edifici'!$C$2:$C$23</definedName>
    <definedName name="____DAT9">'[18]mat edifici'!#REF!</definedName>
    <definedName name="____DCF1" hidden="1">{#N/A,#N/A,FALSE,"DCF Summary";#N/A,#N/A,FALSE,"Casema";#N/A,#N/A,FALSE,"Casema NoTel";#N/A,#N/A,FALSE,"UK";#N/A,#N/A,FALSE,"RCF";#N/A,#N/A,FALSE,"Intercable CZ";#N/A,#N/A,FALSE,"Interkabel P"}</definedName>
    <definedName name="____erl1">#REF!</definedName>
    <definedName name="____erl2">#REF!</definedName>
    <definedName name="____EUR4">#REF!</definedName>
    <definedName name="____fac1">[9]Summary_Local!#REF!</definedName>
    <definedName name="____fac2">[9]Summary_Local!#REF!</definedName>
    <definedName name="____gbp1">#REF!</definedName>
    <definedName name="____GSM1800">[10]Input!$AM$5</definedName>
    <definedName name="____GSM1900">[10]Input!$AM$6</definedName>
    <definedName name="____GSM900">[10]Input!$AM$4</definedName>
    <definedName name="____lup1">#REF!</definedName>
    <definedName name="____lup2">#REF!</definedName>
    <definedName name="____mbs1">#REF!</definedName>
    <definedName name="____nlg1">#REF!</definedName>
    <definedName name="____OC12">#REF!</definedName>
    <definedName name="____OC3">#REF!</definedName>
    <definedName name="____PG1">'[8]#REF'!$A$1:$I$50</definedName>
    <definedName name="____PG2">'[8]#REF'!$A$51:$I$94</definedName>
    <definedName name="____PG3">'[8]#REF'!$A$95:$G$143</definedName>
    <definedName name="____PG4">'[8]#REF'!$A$144:$J$188</definedName>
    <definedName name="____PG5">'[8]#REF'!$A$189:$I$240</definedName>
    <definedName name="____PG6">'[8]#REF'!$A$241:$I$272</definedName>
    <definedName name="____PG8">'[8]#REF'!$A$316:$L$350</definedName>
    <definedName name="____qbs1">#REF!</definedName>
    <definedName name="____qcf1">#REF!</definedName>
    <definedName name="____qpl1">#REF!</definedName>
    <definedName name="____QT1">#REF!</definedName>
    <definedName name="____QT2">#REF!</definedName>
    <definedName name="____QT3">#REF!</definedName>
    <definedName name="____QT4">#REF!</definedName>
    <definedName name="____roh1">'[1]DLC sites'!$D$3:$D$10</definedName>
    <definedName name="____ROW1">[15]Spore03!#REF!</definedName>
    <definedName name="____ROW2">[15]Spore03!#REF!</definedName>
    <definedName name="____RSU1">#REF!</definedName>
    <definedName name="____RSU11">#REF!</definedName>
    <definedName name="____RSU2">#REF!</definedName>
    <definedName name="____RSU22">#REF!</definedName>
    <definedName name="____RSU3">#REF!</definedName>
    <definedName name="____RSU33">#REF!</definedName>
    <definedName name="____RSU4">#REF!</definedName>
    <definedName name="____RSU44">#REF!</definedName>
    <definedName name="____RSU5">#REF!</definedName>
    <definedName name="____RSU55">#REF!</definedName>
    <definedName name="____RSU6">#REF!</definedName>
    <definedName name="____RSU66">#REF!</definedName>
    <definedName name="____SSP103">#REF!</definedName>
    <definedName name="____SSP112">#REF!</definedName>
    <definedName name="____SSP113">#REF!</definedName>
    <definedName name="____stm1">'[1]SDH COST'!$D$7</definedName>
    <definedName name="____stm16">'[1]SDH COST'!$D$5</definedName>
    <definedName name="____stm4">'[1]SDH COST'!$D$6</definedName>
    <definedName name="____STR3039">[2]LANGUAGE!$B$92</definedName>
    <definedName name="____TAB1">#REF!</definedName>
    <definedName name="____TAB2">#REF!</definedName>
    <definedName name="____TAB3">#REF!</definedName>
    <definedName name="____TAB4">#REF!</definedName>
    <definedName name="____TAB5">#REF!</definedName>
    <definedName name="____tag2">'[3]Site wise NADs'!$F$4:$G$268</definedName>
    <definedName name="____top20" hidden="1">{"page1",#N/A,FALSE,"Feuil1";"page2",#N/A,FALSE,"Feuil1";"page3",#N/A,FALSE,"Feuil1";"page4",#N/A,FALSE,"Feuil1"}</definedName>
    <definedName name="____tr1">#REF!</definedName>
    <definedName name="____tr2">#REF!</definedName>
    <definedName name="____tr3">#REF!</definedName>
    <definedName name="____UCP10">'[8]#REF'!$L$258:$L$296</definedName>
    <definedName name="____UCP11">'[8]#REF'!$M$258:$M$296</definedName>
    <definedName name="____UCP12">'[8]#REF'!$N$258:$N$296</definedName>
    <definedName name="____UCP13">'[8]#REF'!$O$258:$O$296</definedName>
    <definedName name="____UCP2">'[8]#REF'!$B$258:$B$296</definedName>
    <definedName name="____UCP3">'[8]#REF'!$C$258:$C$296</definedName>
    <definedName name="____UCP4">'[8]#REF'!$D$258:$D$296</definedName>
    <definedName name="____UCP5">'[8]#REF'!$E$258:$E$296</definedName>
    <definedName name="____UCP6">'[8]#REF'!$H$258:$H$296</definedName>
    <definedName name="____UCP7">'[8]#REF'!$I$258:$I$296</definedName>
    <definedName name="____UCP8">'[8]#REF'!$J$258:$J$296</definedName>
    <definedName name="____UCP9">'[8]#REF'!$K$258:$K$296</definedName>
    <definedName name="____UE3000">#REF!</definedName>
    <definedName name="____UE9000">#REF!</definedName>
    <definedName name="____usd1">[13]currency!$C$4</definedName>
    <definedName name="____usd2">[4]currency!$C$4</definedName>
    <definedName name="____usd3">[11]currency!#REF!</definedName>
    <definedName name="____usd4">'[12]currency (2)'!#REF!</definedName>
    <definedName name="____usd5">#REF!</definedName>
    <definedName name="____usd6">#REF!</definedName>
    <definedName name="____usd7">#REF!</definedName>
    <definedName name="____usd8">#REF!</definedName>
    <definedName name="____usd9">#REF!</definedName>
    <definedName name="____vc1">#REF!</definedName>
    <definedName name="____XP2">[14]factor!$C$14</definedName>
    <definedName name="____YN1">#REF!</definedName>
    <definedName name="____YN2">#REF!</definedName>
    <definedName name="____YN3">#REF!</definedName>
    <definedName name="___04_TB_monthly">#REF!</definedName>
    <definedName name="___aaa1">[16]Ref!$A$7</definedName>
    <definedName name="___amc2">#REF!</definedName>
    <definedName name="___APZ21220">[19]calc!$B$40</definedName>
    <definedName name="___APZ21225">[19]calc!$B$39</definedName>
    <definedName name="___APZ21230">[19]calc!$B$41</definedName>
    <definedName name="___APZ21233">[19]calc!$B$42</definedName>
    <definedName name="___aud1">#REF!</definedName>
    <definedName name="___avg97">#REF!</definedName>
    <definedName name="___AXE10">#REF!</definedName>
    <definedName name="___bfs1">#REF!</definedName>
    <definedName name="___bfs10">#REF!</definedName>
    <definedName name="___bfs11">#REF!</definedName>
    <definedName name="___bfs12">#REF!</definedName>
    <definedName name="___bfs13">#REF!</definedName>
    <definedName name="___bfs14">#REF!</definedName>
    <definedName name="___bfs2">#REF!</definedName>
    <definedName name="___bfs3">#REF!</definedName>
    <definedName name="___bfs4">#REF!</definedName>
    <definedName name="___bfs5">#REF!</definedName>
    <definedName name="___bfs6">#REF!</definedName>
    <definedName name="___bfs7">#REF!</definedName>
    <definedName name="___bfs8">#REF!</definedName>
    <definedName name="___bfs9">#REF!</definedName>
    <definedName name="___bs1" hidden="1">{#N/A,#N/A,FALSE,"Staffnos &amp; cost"}</definedName>
    <definedName name="___bs2" hidden="1">{#N/A,#N/A,TRUE,"Staffnos &amp; cost"}</definedName>
    <definedName name="___BUD96">#REF!</definedName>
    <definedName name="___BUD97">#REF!</definedName>
    <definedName name="___BUD98">#REF!</definedName>
    <definedName name="___BUD9901">#REF!</definedName>
    <definedName name="___bus128">#REF!</definedName>
    <definedName name="___bus12801">#REF!</definedName>
    <definedName name="___bus256">#REF!</definedName>
    <definedName name="___bus25601">#REF!</definedName>
    <definedName name="___bus64">#REF!</definedName>
    <definedName name="___Bus6401">#REF!</definedName>
    <definedName name="___cap1">#REF!</definedName>
    <definedName name="___Cat1">'[17]Hyp-mstr'!$A$13:$B$18</definedName>
    <definedName name="___CAT2">'[6]Hyp-mstr'!$A$13:$B$18</definedName>
    <definedName name="___CAT3">'[6]Hyp-mstr'!$A$13:$B$18</definedName>
    <definedName name="___con2045">'[7]factor sheet'!#REF!</definedName>
    <definedName name="___CPP10">'[8]#REF'!$L$133:$L$171</definedName>
    <definedName name="___CPP11">'[8]#REF'!$M$133:$M$171</definedName>
    <definedName name="___CPP12">'[8]#REF'!$N$133:$N$171</definedName>
    <definedName name="___CPP13">'[8]#REF'!$O$133:$O$171</definedName>
    <definedName name="___CPP2">'[8]#REF'!$B$133:$B$171</definedName>
    <definedName name="___CPP3">'[8]#REF'!$C$133:$C$171</definedName>
    <definedName name="___CPP4">'[8]#REF'!$D$133:$D$171</definedName>
    <definedName name="___CPP5">'[8]#REF'!$E$133:$E$171</definedName>
    <definedName name="___CPP6">'[8]#REF'!$H$133:$H$171</definedName>
    <definedName name="___CPP7">'[8]#REF'!$I$133:$I$171</definedName>
    <definedName name="___CPP8">'[8]#REF'!$J$133:$J$171</definedName>
    <definedName name="___CPP9">'[8]#REF'!$K$133:$K$171</definedName>
    <definedName name="___DAT1">#REF!</definedName>
    <definedName name="___DAT10">'[18]mat edifici'!#REF!</definedName>
    <definedName name="___DAT11">'[18]mat edifici'!$D$2:$D$23</definedName>
    <definedName name="___DAT12">'[18]mat edifici'!$E$2:$E$23</definedName>
    <definedName name="___DAT13">'[18]mat edifici'!$F$2:$F$23</definedName>
    <definedName name="___DAT14">'[18]mat edifici'!#REF!</definedName>
    <definedName name="___DAT15">'[18]mat edifici'!#REF!</definedName>
    <definedName name="___DAT16">'[18]mat edifici'!$G$2:$G$23</definedName>
    <definedName name="___DAT17">'[18]mat edifici'!#REF!</definedName>
    <definedName name="___DAT2">[20]Foglio1!#REF!</definedName>
    <definedName name="___DAT3">[20]Foglio1!#REF!</definedName>
    <definedName name="___DAT4">[20]Foglio1!#REF!</definedName>
    <definedName name="___DAT5">[20]Foglio1!#REF!</definedName>
    <definedName name="___DAT6">'[18]mat edifici'!$A$2:$A$23</definedName>
    <definedName name="___DAT7">'[18]mat edifici'!$B$2:$B$23</definedName>
    <definedName name="___DAT8">'[18]mat edifici'!$C$2:$C$23</definedName>
    <definedName name="___DAT9">'[18]mat edifici'!#REF!</definedName>
    <definedName name="___DCF1" hidden="1">{#N/A,#N/A,FALSE,"DCF Summary";#N/A,#N/A,FALSE,"Casema";#N/A,#N/A,FALSE,"Casema NoTel";#N/A,#N/A,FALSE,"UK";#N/A,#N/A,FALSE,"RCF";#N/A,#N/A,FALSE,"Intercable CZ";#N/A,#N/A,FALSE,"Interkabel P"}</definedName>
    <definedName name="___erl1">#REF!</definedName>
    <definedName name="___erl2">#REF!</definedName>
    <definedName name="___EUR4">#REF!</definedName>
    <definedName name="___fac1">[9]Summary_Local!#REF!</definedName>
    <definedName name="___fac2">[9]Summary_Local!#REF!</definedName>
    <definedName name="___gbp1">#REF!</definedName>
    <definedName name="___GSM1800">[21]Input!$AM$5</definedName>
    <definedName name="___GSM1900">[21]Input!$AM$6</definedName>
    <definedName name="___GSM900">[21]Input!$AM$4</definedName>
    <definedName name="___INDEX_SHEET___ASAP_Utilities">'[22]Master data-Clinics'!#REF!</definedName>
    <definedName name="___lup1">#REF!</definedName>
    <definedName name="___lup2">#REF!</definedName>
    <definedName name="___mbs1">#REF!</definedName>
    <definedName name="___nlg1">#REF!</definedName>
    <definedName name="___OC12">#REF!</definedName>
    <definedName name="___OC3">#REF!</definedName>
    <definedName name="___PG1">'[8]#REF'!$A$1:$I$50</definedName>
    <definedName name="___PG2">'[8]#REF'!$A$51:$I$94</definedName>
    <definedName name="___PG3">'[8]#REF'!$A$95:$G$143</definedName>
    <definedName name="___PG4">'[8]#REF'!$A$144:$J$188</definedName>
    <definedName name="___PG5">'[8]#REF'!$A$189:$I$240</definedName>
    <definedName name="___PG6">'[8]#REF'!$A$241:$I$272</definedName>
    <definedName name="___PG8">'[8]#REF'!$A$316:$L$350</definedName>
    <definedName name="___qbs1">#REF!</definedName>
    <definedName name="___qcf1">#REF!</definedName>
    <definedName name="___qpl1">#REF!</definedName>
    <definedName name="___QT1">#REF!</definedName>
    <definedName name="___QT2">#REF!</definedName>
    <definedName name="___QT3">#REF!</definedName>
    <definedName name="___QT4">#REF!</definedName>
    <definedName name="___roh1">'[1]DLC sites'!$D$3:$D$10</definedName>
    <definedName name="___RSU1">#REF!</definedName>
    <definedName name="___RSU11">#REF!</definedName>
    <definedName name="___RSU2">#REF!</definedName>
    <definedName name="___RSU22">#REF!</definedName>
    <definedName name="___RSU3">#REF!</definedName>
    <definedName name="___RSU33">#REF!</definedName>
    <definedName name="___RSU4">#REF!</definedName>
    <definedName name="___RSU44">#REF!</definedName>
    <definedName name="___RSU5">#REF!</definedName>
    <definedName name="___RSU55">#REF!</definedName>
    <definedName name="___RSU6">#REF!</definedName>
    <definedName name="___RSU66">#REF!</definedName>
    <definedName name="___SSP103">#REF!</definedName>
    <definedName name="___SSP112">#REF!</definedName>
    <definedName name="___SSP113">#REF!</definedName>
    <definedName name="___stm1">'[1]SDH COST'!$D$7</definedName>
    <definedName name="___stm16">'[1]SDH COST'!$D$5</definedName>
    <definedName name="___stm4">'[1]SDH COST'!$D$6</definedName>
    <definedName name="___STR3039">[2]LANGUAGE!$B$92</definedName>
    <definedName name="___TAB1">#REF!</definedName>
    <definedName name="___TAB2">#REF!</definedName>
    <definedName name="___TAB3">#REF!</definedName>
    <definedName name="___TAB4">#REF!</definedName>
    <definedName name="___TAB5">#REF!</definedName>
    <definedName name="___tag2">'[3]Site wise NADs'!$F$4:$G$268</definedName>
    <definedName name="___top20" hidden="1">{"page1",#N/A,FALSE,"Feuil1";"page2",#N/A,FALSE,"Feuil1";"page3",#N/A,FALSE,"Feuil1";"page4",#N/A,FALSE,"Feuil1"}</definedName>
    <definedName name="___tr1">#REF!</definedName>
    <definedName name="___tr2">#REF!</definedName>
    <definedName name="___tr3">#REF!</definedName>
    <definedName name="___UCP10">'[8]#REF'!$L$258:$L$296</definedName>
    <definedName name="___UCP11">'[8]#REF'!$M$258:$M$296</definedName>
    <definedName name="___UCP12">'[8]#REF'!$N$258:$N$296</definedName>
    <definedName name="___UCP13">'[8]#REF'!$O$258:$O$296</definedName>
    <definedName name="___UCP2">'[8]#REF'!$B$258:$B$296</definedName>
    <definedName name="___UCP3">'[8]#REF'!$C$258:$C$296</definedName>
    <definedName name="___UCP4">'[8]#REF'!$D$258:$D$296</definedName>
    <definedName name="___UCP5">'[8]#REF'!$E$258:$E$296</definedName>
    <definedName name="___UCP6">'[8]#REF'!$H$258:$H$296</definedName>
    <definedName name="___UCP7">'[8]#REF'!$I$258:$I$296</definedName>
    <definedName name="___UCP8">'[8]#REF'!$J$258:$J$296</definedName>
    <definedName name="___UCP9">'[8]#REF'!$K$258:$K$296</definedName>
    <definedName name="___UE3000">#REF!</definedName>
    <definedName name="___UE9000">#REF!</definedName>
    <definedName name="___usd1">[13]currency!$C$4</definedName>
    <definedName name="___usd2">[4]currency!$C$4</definedName>
    <definedName name="___usd3">[11]currency!#REF!</definedName>
    <definedName name="___usd4">'[12]currency (2)'!#REF!</definedName>
    <definedName name="___usd5">#REF!</definedName>
    <definedName name="___usd6">#REF!</definedName>
    <definedName name="___usd7">#REF!</definedName>
    <definedName name="___usd8">#REF!</definedName>
    <definedName name="___usd9">#REF!</definedName>
    <definedName name="___vc1">#REF!</definedName>
    <definedName name="___XP2">[14]factor!$C$14</definedName>
    <definedName name="___YN1">#REF!</definedName>
    <definedName name="___YN2">#REF!</definedName>
    <definedName name="___YN3">#REF!</definedName>
    <definedName name="__04_TB_monthly">#REF!</definedName>
    <definedName name="__123Graph_A" hidden="1">'[23]Earnings model'!#REF!</definedName>
    <definedName name="__123Graph_A___0">#N/A</definedName>
    <definedName name="__123Graph_A___1">#N/A</definedName>
    <definedName name="__123Graph_ACAD" hidden="1">'[23]Earnings model'!#REF!</definedName>
    <definedName name="__123Graph_ACAD1" hidden="1">'[23]Earnings model'!#REF!</definedName>
    <definedName name="__123Graph_ACAD2" hidden="1">'[23]Earnings model'!#REF!</definedName>
    <definedName name="__123Graph_ACOL" hidden="1">'[24]Earnings model'!#REF!</definedName>
    <definedName name="__123Graph_ACOL2" hidden="1">'[24]Earnings model'!#REF!</definedName>
    <definedName name="__123Graph_ACOL3" hidden="1">'[24]Earnings model'!#REF!</definedName>
    <definedName name="__123Graph_APUBMKT">#REF!</definedName>
    <definedName name="__123Graph_APVTMKT">#REF!</definedName>
    <definedName name="__123Graph_ATOTMKT">#REF!</definedName>
    <definedName name="__123Graph_B" localSheetId="10" hidden="1">'[23]Earnings model'!#REF!</definedName>
    <definedName name="__123Graph_B" hidden="1">[25]COSTMAR!#REF!</definedName>
    <definedName name="__123Graph_B___0">#N/A</definedName>
    <definedName name="__123Graph_B___1">#N/A</definedName>
    <definedName name="__123Graph_BCAD" hidden="1">'[23]Earnings model'!#REF!</definedName>
    <definedName name="__123Graph_BCAD1" hidden="1">'[23]Earnings model'!#REF!</definedName>
    <definedName name="__123Graph_BCAD2" hidden="1">'[23]Earnings model'!#REF!</definedName>
    <definedName name="__123Graph_BCOL" hidden="1">'[24]Earnings model'!#REF!</definedName>
    <definedName name="__123Graph_BCOL2" hidden="1">'[24]Earnings model'!#REF!</definedName>
    <definedName name="__123Graph_BCOL3" hidden="1">'[24]Earnings model'!#REF!</definedName>
    <definedName name="__123Graph_BPUBMKT">#REF!</definedName>
    <definedName name="__123Graph_BPVTMKT">#REF!</definedName>
    <definedName name="__123Graph_BTOTMKT">#REF!</definedName>
    <definedName name="__123Graph_C" hidden="1">'[23]Earnings model'!#REF!</definedName>
    <definedName name="__123Graph_C___0">#N/A</definedName>
    <definedName name="__123Graph_C___1">#N/A</definedName>
    <definedName name="__123Graph_CCAD" hidden="1">'[23]Earnings model'!#REF!</definedName>
    <definedName name="__123Graph_CCAD1" hidden="1">'[23]Earnings model'!#REF!</definedName>
    <definedName name="__123Graph_CCAD2" hidden="1">'[23]Earnings model'!#REF!</definedName>
    <definedName name="__123Graph_CCOL" hidden="1">'[24]Earnings model'!#REF!</definedName>
    <definedName name="__123Graph_CCOL2" hidden="1">'[24]Earnings model'!#REF!</definedName>
    <definedName name="__123Graph_CCOL3" hidden="1">'[24]Earnings model'!#REF!</definedName>
    <definedName name="__123Graph_CPUBMKT">#REF!</definedName>
    <definedName name="__123Graph_CPVTMKT">#REF!</definedName>
    <definedName name="__123Graph_CTOTMKT">#REF!</definedName>
    <definedName name="__123Graph_D" localSheetId="10" hidden="1">'[23]Earnings model'!#REF!</definedName>
    <definedName name="__123Graph_D" hidden="1">[25]COSTMAR!#REF!</definedName>
    <definedName name="__123Graph_DCAD" hidden="1">'[23]Earnings model'!#REF!</definedName>
    <definedName name="__123Graph_DCAD1" hidden="1">'[23]Earnings model'!#REF!</definedName>
    <definedName name="__123Graph_DCAD2" hidden="1">'[23]Earnings model'!#REF!</definedName>
    <definedName name="__123Graph_DCOL" hidden="1">'[24]Earnings model'!#REF!</definedName>
    <definedName name="__123Graph_DCOL2" hidden="1">'[24]Earnings model'!#REF!</definedName>
    <definedName name="__123Graph_DCOL3" hidden="1">'[24]Earnings model'!#REF!</definedName>
    <definedName name="__123Graph_DPUBMKT">#REF!</definedName>
    <definedName name="__123Graph_DPVTMKT">#REF!</definedName>
    <definedName name="__123Graph_E" hidden="1">'[23]Earnings model'!#REF!</definedName>
    <definedName name="__123Graph_ECAD" hidden="1">'[23]Earnings model'!#REF!</definedName>
    <definedName name="__123Graph_ECAD1" hidden="1">'[23]Earnings model'!#REF!</definedName>
    <definedName name="__123Graph_ECAD2" hidden="1">'[23]Earnings model'!#REF!</definedName>
    <definedName name="__123Graph_ECOL" hidden="1">'[24]Earnings model'!#REF!</definedName>
    <definedName name="__123Graph_ECOL2" hidden="1">'[24]Earnings model'!#REF!</definedName>
    <definedName name="__123Graph_ECOL3" hidden="1">'[24]Earnings model'!#REF!</definedName>
    <definedName name="__123Graph_EPUBMKT">#REF!</definedName>
    <definedName name="__123Graph_EPVTMKT">#REF!</definedName>
    <definedName name="__123Graph_F" localSheetId="10" hidden="1">'[23]Earnings model'!#REF!</definedName>
    <definedName name="__123Graph_F" hidden="1">[25]COSTMAR!#REF!</definedName>
    <definedName name="__123Graph_FCAD2" hidden="1">'[23]Earnings model'!#REF!</definedName>
    <definedName name="__123Graph_FCOL3" hidden="1">'[24]Earnings model'!#REF!</definedName>
    <definedName name="__123Graph_FPUBMKT">#REF!</definedName>
    <definedName name="__123Graph_X" localSheetId="10" hidden="1">'[23]Earnings model'!#REF!</definedName>
    <definedName name="__123Graph_X" hidden="1">[25]COSTMAR!#REF!</definedName>
    <definedName name="__123Graph_X___0">#N/A</definedName>
    <definedName name="__123Graph_X___1">#N/A</definedName>
    <definedName name="__123Graph_XCAD" hidden="1">'[23]Earnings model'!#REF!</definedName>
    <definedName name="__123Graph_XCAD1" hidden="1">'[23]Earnings model'!#REF!</definedName>
    <definedName name="__123Graph_XCAD2" hidden="1">'[23]Earnings model'!#REF!</definedName>
    <definedName name="__123Graph_XCOL" hidden="1">'[24]Earnings model'!#REF!</definedName>
    <definedName name="__123Graph_XCOL2" hidden="1">'[24]Earnings model'!#REF!</definedName>
    <definedName name="__123Graph_XCOL3" hidden="1">'[24]Earnings model'!#REF!</definedName>
    <definedName name="__123Graph_XPUBMKT">#REF!</definedName>
    <definedName name="__123Graph_XPVTMKT">#REF!</definedName>
    <definedName name="__123Graph_XTOTMKT">#REF!</definedName>
    <definedName name="__aaa1">[16]Ref!$A$7</definedName>
    <definedName name="__amc2">#REF!</definedName>
    <definedName name="__APZ21220">[19]calc!$B$40</definedName>
    <definedName name="__APZ21225">[19]calc!$B$39</definedName>
    <definedName name="__APZ21230">[19]calc!$B$41</definedName>
    <definedName name="__APZ21233">[19]calc!$B$42</definedName>
    <definedName name="__aud1">#REF!</definedName>
    <definedName name="__avg97">#REF!</definedName>
    <definedName name="__AXE10">#REF!</definedName>
    <definedName name="__bfs1">#REF!</definedName>
    <definedName name="__bfs10">#REF!</definedName>
    <definedName name="__bfs11">#REF!</definedName>
    <definedName name="__bfs12">#REF!</definedName>
    <definedName name="__bfs13">#REF!</definedName>
    <definedName name="__bfs14">#REF!</definedName>
    <definedName name="__bfs2">#REF!</definedName>
    <definedName name="__bfs3">#REF!</definedName>
    <definedName name="__bfs4">#REF!</definedName>
    <definedName name="__bfs5">#REF!</definedName>
    <definedName name="__bfs6">#REF!</definedName>
    <definedName name="__bfs7">#REF!</definedName>
    <definedName name="__bfs8">#REF!</definedName>
    <definedName name="__bfs9">#REF!</definedName>
    <definedName name="__bookmark_1">#REF!</definedName>
    <definedName name="__bs1" hidden="1">{#N/A,#N/A,FALSE,"Staffnos &amp; cost"}</definedName>
    <definedName name="__bs2" hidden="1">{#N/A,#N/A,TRUE,"Staffnos &amp; cost"}</definedName>
    <definedName name="__BUD96">#REF!</definedName>
    <definedName name="__BUD97">#REF!</definedName>
    <definedName name="__BUD98">#REF!</definedName>
    <definedName name="__BUD9901">#REF!</definedName>
    <definedName name="__bus128">#REF!</definedName>
    <definedName name="__bus12801">#REF!</definedName>
    <definedName name="__bus256">#REF!</definedName>
    <definedName name="__bus25601">#REF!</definedName>
    <definedName name="__bus64">#REF!</definedName>
    <definedName name="__Bus6401">#REF!</definedName>
    <definedName name="__c1906\">#REF!</definedName>
    <definedName name="__cap1">#REF!</definedName>
    <definedName name="__Cat1">'[17]Hyp-mstr'!$A$13:$B$18</definedName>
    <definedName name="__CAT2">'[26]Hyp-mstr'!$A$13:$B$18</definedName>
    <definedName name="__CAT3">'[26]Hyp-mstr'!$A$13:$B$18</definedName>
    <definedName name="__cha1">[27]form26!#REF!</definedName>
    <definedName name="__cha2">[27]form26!#REF!</definedName>
    <definedName name="__cha4">[27]form26!#REF!</definedName>
    <definedName name="__cha5">[27]form26!#REF!</definedName>
    <definedName name="__cha6">[27]form26!#REF!</definedName>
    <definedName name="__con2045">'[7]factor sheet'!#REF!</definedName>
    <definedName name="__CPP10">'[8]#REF'!$L$133:$L$171</definedName>
    <definedName name="__CPP11">'[8]#REF'!$M$133:$M$171</definedName>
    <definedName name="__CPP12">'[8]#REF'!$N$133:$N$171</definedName>
    <definedName name="__CPP13">'[8]#REF'!$O$133:$O$171</definedName>
    <definedName name="__CPP2">'[8]#REF'!$B$133:$B$171</definedName>
    <definedName name="__CPP3">'[8]#REF'!$C$133:$C$171</definedName>
    <definedName name="__CPP4">'[8]#REF'!$D$133:$D$171</definedName>
    <definedName name="__CPP5">'[8]#REF'!$E$133:$E$171</definedName>
    <definedName name="__CPP6">'[8]#REF'!$H$133:$H$171</definedName>
    <definedName name="__CPP7">'[8]#REF'!$I$133:$I$171</definedName>
    <definedName name="__CPP8">'[8]#REF'!$J$133:$J$171</definedName>
    <definedName name="__CPP9">'[8]#REF'!$K$133:$K$171</definedName>
    <definedName name="__DAT1">#REF!</definedName>
    <definedName name="__DAT10">'[18]mat edifici'!#REF!</definedName>
    <definedName name="__DAT11">'[18]mat edifici'!$D$2:$D$23</definedName>
    <definedName name="__DAT12">'[18]mat edifici'!$E$2:$E$23</definedName>
    <definedName name="__DAT13">'[18]mat edifici'!$F$2:$F$23</definedName>
    <definedName name="__DAT14">'[18]mat edifici'!#REF!</definedName>
    <definedName name="__DAT15">'[18]mat edifici'!#REF!</definedName>
    <definedName name="__DAT16">'[18]mat edifici'!$G$2:$G$23</definedName>
    <definedName name="__DAT17">'[18]mat edifici'!#REF!</definedName>
    <definedName name="__DAT2">[20]Foglio1!#REF!</definedName>
    <definedName name="__DAT3">[20]Foglio1!#REF!</definedName>
    <definedName name="__DAT4">[20]Foglio1!#REF!</definedName>
    <definedName name="__DAT5">[20]Foglio1!#REF!</definedName>
    <definedName name="__DAT6">'[18]mat edifici'!$A$2:$A$23</definedName>
    <definedName name="__DAT7">'[18]mat edifici'!$B$2:$B$23</definedName>
    <definedName name="__DAT8">'[18]mat edifici'!$C$2:$C$23</definedName>
    <definedName name="__DAT9">'[18]mat edifici'!#REF!</definedName>
    <definedName name="__DCF1" hidden="1">{#N/A,#N/A,FALSE,"DCF Summary";#N/A,#N/A,FALSE,"Casema";#N/A,#N/A,FALSE,"Casema NoTel";#N/A,#N/A,FALSE,"UK";#N/A,#N/A,FALSE,"RCF";#N/A,#N/A,FALSE,"Intercable CZ";#N/A,#N/A,FALSE,"Interkabel P"}</definedName>
    <definedName name="__erl1">#REF!</definedName>
    <definedName name="__erl2">#REF!</definedName>
    <definedName name="__EUR4">#REF!</definedName>
    <definedName name="__fac1">[9]Summary_Local!#REF!</definedName>
    <definedName name="__fac2">[9]Summary_Local!#REF!</definedName>
    <definedName name="__FDS_HYPERLINK_TOGGLE_STATE__" hidden="1">"ON"</definedName>
    <definedName name="__gbp1">#REF!</definedName>
    <definedName name="__GROSS_SALES_T">#REF!</definedName>
    <definedName name="__GSM1800">[21]Input!$AM$5</definedName>
    <definedName name="__GSM1900">[21]Input!$AM$6</definedName>
    <definedName name="__GSM900">[21]Input!$AM$4</definedName>
    <definedName name="__IntlFixup" hidden="1">TRUE</definedName>
    <definedName name="__lup1">#REF!</definedName>
    <definedName name="__lup2">#REF!</definedName>
    <definedName name="__mbs1">#REF!</definedName>
    <definedName name="__NET_SALES_TO_">#REF!</definedName>
    <definedName name="__nlg1">#REF!</definedName>
    <definedName name="__NSO2" hidden="1">{"'Sheet1'!$L$16"}</definedName>
    <definedName name="__OC12">#REF!</definedName>
    <definedName name="__OC3">#REF!</definedName>
    <definedName name="__PG1">#REF!</definedName>
    <definedName name="__PG2">'[8]#REF'!$A$51:$I$94</definedName>
    <definedName name="__PG3">'[8]#REF'!$A$95:$G$143</definedName>
    <definedName name="__PG4">'[8]#REF'!$A$144:$J$188</definedName>
    <definedName name="__PG5">'[8]#REF'!$A$189:$I$240</definedName>
    <definedName name="__PG6">'[8]#REF'!$A$241:$I$272</definedName>
    <definedName name="__PG8">'[8]#REF'!$A$316:$L$350</definedName>
    <definedName name="__qbs1">#REF!</definedName>
    <definedName name="__qcf1">#REF!</definedName>
    <definedName name="__qpl1">#REF!</definedName>
    <definedName name="__QT1">#REF!</definedName>
    <definedName name="__QT2">#REF!</definedName>
    <definedName name="__QT3">#REF!</definedName>
    <definedName name="__QT4">#REF!</definedName>
    <definedName name="__roh1">'[1]DLC sites'!$D$3:$D$10</definedName>
    <definedName name="__ROW1">[15]Spore03!#REF!</definedName>
    <definedName name="__ROW2">[15]Spore03!#REF!</definedName>
    <definedName name="__RSU1">#REF!</definedName>
    <definedName name="__RSU11">#REF!</definedName>
    <definedName name="__RSU2">#REF!</definedName>
    <definedName name="__RSU22">#REF!</definedName>
    <definedName name="__RSU3">#REF!</definedName>
    <definedName name="__RSU33">#REF!</definedName>
    <definedName name="__RSU4">#REF!</definedName>
    <definedName name="__RSU44">#REF!</definedName>
    <definedName name="__RSU5">#REF!</definedName>
    <definedName name="__RSU55">#REF!</definedName>
    <definedName name="__RSU6">#REF!</definedName>
    <definedName name="__RSU66">#REF!</definedName>
    <definedName name="__RT1">#REF!</definedName>
    <definedName name="__RT2">#REF!</definedName>
    <definedName name="__RT3">#REF!</definedName>
    <definedName name="__SSP103">#REF!</definedName>
    <definedName name="__SSP112">#REF!</definedName>
    <definedName name="__SSP113">#REF!</definedName>
    <definedName name="__stm1">'[1]SDH COST'!$D$7</definedName>
    <definedName name="__stm16">'[1]SDH COST'!$D$5</definedName>
    <definedName name="__stm4">'[1]SDH COST'!$D$6</definedName>
    <definedName name="__STR3039">[2]LANGUAGE!$B$92</definedName>
    <definedName name="__TAB1">#REF!</definedName>
    <definedName name="__TAB2">#REF!</definedName>
    <definedName name="__TAB3">#REF!</definedName>
    <definedName name="__TAB4">#REF!</definedName>
    <definedName name="__TAB5">#REF!</definedName>
    <definedName name="__tag2">'[3]Site wise NADs'!$F$4:$G$268</definedName>
    <definedName name="__top20" hidden="1">{"page1",#N/A,FALSE,"Feuil1";"page2",#N/A,FALSE,"Feuil1";"page3",#N/A,FALSE,"Feuil1";"page4",#N/A,FALSE,"Feuil1"}</definedName>
    <definedName name="__tr1">#REF!</definedName>
    <definedName name="__tr2">#REF!</definedName>
    <definedName name="__tr3">#REF!</definedName>
    <definedName name="__UCP10">'[8]#REF'!$L$258:$L$296</definedName>
    <definedName name="__UCP11">'[8]#REF'!$M$258:$M$296</definedName>
    <definedName name="__UCP12">'[8]#REF'!$N$258:$N$296</definedName>
    <definedName name="__UCP13">'[8]#REF'!$O$258:$O$296</definedName>
    <definedName name="__UCP2">'[8]#REF'!$B$258:$B$296</definedName>
    <definedName name="__UCP3">'[8]#REF'!$C$258:$C$296</definedName>
    <definedName name="__UCP4">'[8]#REF'!$D$258:$D$296</definedName>
    <definedName name="__UCP5">'[8]#REF'!$E$258:$E$296</definedName>
    <definedName name="__UCP6">'[8]#REF'!$H$258:$H$296</definedName>
    <definedName name="__UCP7">'[8]#REF'!$I$258:$I$296</definedName>
    <definedName name="__UCP8">'[8]#REF'!$J$258:$J$296</definedName>
    <definedName name="__UCP9">'[8]#REF'!$K$258:$K$296</definedName>
    <definedName name="__UE3000">#REF!</definedName>
    <definedName name="__UE9000">#REF!</definedName>
    <definedName name="__usd1">[13]currency!$C$4</definedName>
    <definedName name="__usd2">[4]currency!$C$4</definedName>
    <definedName name="__usd3">[11]currency!#REF!</definedName>
    <definedName name="__usd4">'[12]currency (2)'!#REF!</definedName>
    <definedName name="__usd5">#REF!</definedName>
    <definedName name="__usd6">#REF!</definedName>
    <definedName name="__usd7">#REF!</definedName>
    <definedName name="__usd8">#REF!</definedName>
    <definedName name="__usd9">#REF!</definedName>
    <definedName name="__vc1">#REF!</definedName>
    <definedName name="__XP2">[14]factor!$C$14</definedName>
    <definedName name="__YN1">#REF!</definedName>
    <definedName name="__YN2">#REF!</definedName>
    <definedName name="__YN3">#REF!</definedName>
    <definedName name="_04_TB_monthly">#REF!</definedName>
    <definedName name="_1">#REF!</definedName>
    <definedName name="_1__123Graph_ACHART_1" hidden="1">[28]A!#REF!</definedName>
    <definedName name="_1__123Graph_BCHART_5" hidden="1">#REF!</definedName>
    <definedName name="_1_0ADMINISTRAT">[29]Sheet1!#REF!</definedName>
    <definedName name="_10__123Graph_ACHART_12" hidden="1">[30]TREND!$F$598:$Q$598</definedName>
    <definedName name="_123graph_bchart4" hidden="1">[31]H!$L$67:$V$67</definedName>
    <definedName name="_17__123Graph_ACHART_2" hidden="1">[32]A!#REF!</definedName>
    <definedName name="_2">#REF!</definedName>
    <definedName name="_2__123Graph_ACHART_2" hidden="1">[28]A!#REF!</definedName>
    <definedName name="_2_04_TB_monthly">#REF!</definedName>
    <definedName name="_2_0CIRCULAT">[29]Sheet1!#REF!</definedName>
    <definedName name="_24__123Graph_ACHART_3" hidden="1">[32]A!#REF!</definedName>
    <definedName name="_3__123Graph_ACHART_3" hidden="1">[28]A!#REF!</definedName>
    <definedName name="_3_0MARKET">[29]Sheet1!#REF!</definedName>
    <definedName name="_31__123Graph_ACHART_4" hidden="1">[32]A!#REF!</definedName>
    <definedName name="_31190">+'[33]Balance Sheet_US$'!A1048521+'[33]Balance Sheet_US$'!A1048522+'[33]Balance Sheet_US$'!A1048523+'[33]Balance Sheet_US$'!A1048524+'[33]Balance Sheet_US$'!A1048525+'[33]Balance Sheet_US$'!A1048526+'[33]Balance Sheet_US$'!A1048527+'[33]Balance Sheet_US$'!A1048528+'[33]Balance Sheet_US$'!A1048529+'[33]Balance Sheet_US$'!A1048530+'[33]Balance Sheet_US$'!A1048531+'[33]Balance Sheet_US$'!A1048532+'[33]Balance Sheet_US$'!A1048533+'[33]Balance Sheet_US$'!A1048534+'[33]Balance Sheet_US$'!A1048535+'[33]Balance Sheet_US$'!A1048536+'[33]Balance Sheet_US$'!A1048537+'[33]Balance Sheet_US$'!A1048539+'[33]Balance Sheet_US$'!A1048541+'[33]Balance Sheet_US$'!A1048542+'[33]Balance Sheet_US$'!A1048543+'[33]Balance Sheet_US$'!A1048544+'[33]Balance Sheet_US$'!A1048545+'[33]Balance Sheet_US$'!A1048546+'[33]Balance Sheet_US$'!A1048547+'[33]Balance Sheet_US$'!A1048548+'[33]Balance Sheet_US$'!A1048549+'[33]Balance Sheet_US$'!A1048550</definedName>
    <definedName name="_32__123Graph_ACHART_5" hidden="1">[30]TREND!$F$533:$Q$533</definedName>
    <definedName name="_33__123Graph_ACHART_6" hidden="1">[30]TREND!$F$639:$Q$639</definedName>
    <definedName name="_34__123Graph_ACHART_7" hidden="1">[30]TREND!$F$671:$Q$671</definedName>
    <definedName name="_35__123Graph_ACHART_8" hidden="1">[30]TREND!$F$701:$Q$701</definedName>
    <definedName name="_36__123Graph_ACHART_9" hidden="1">[30]TREND!$F$731:$Q$731</definedName>
    <definedName name="_37__123Graph_BCHART_10" hidden="1">[30]TREND!$F$763:$Q$763</definedName>
    <definedName name="_38__123Graph_BCHART_3" hidden="1">[30]TREND!$E$31:$L$31</definedName>
    <definedName name="_39__123Graph_BCHART_4" hidden="1">[30]TREND!$E$64:$L$64</definedName>
    <definedName name="_3ALTRE_INSEGNE">#REF!</definedName>
    <definedName name="_4__123Graph_ACHART_4" hidden="1">[28]A!#REF!</definedName>
    <definedName name="_4_0mkt_progr">[29]Sheet1!#REF!</definedName>
    <definedName name="_40__123Graph_BCHART_5" hidden="1">[30]TREND!$F$534:$Q$534</definedName>
    <definedName name="_41__123Graph_BCHART_6" hidden="1">[30]TREND!$F$640:$Q$640</definedName>
    <definedName name="_42__123Graph_BCHART_7" hidden="1">[30]TREND!$F$672:$Q$672</definedName>
    <definedName name="_43__123Graph_BCHART_8" hidden="1">[30]TREND!$F$702:$Q$702</definedName>
    <definedName name="_44__123Graph_BCHART_9" hidden="1">[30]TREND!$F$732:$Q$732</definedName>
    <definedName name="_45__123Graph_CCHART_11" hidden="1">[30]TREND!$F$565:$Q$565</definedName>
    <definedName name="_46__123Graph_CCHART_12" hidden="1">[30]TREND!$F$600:$Q$600</definedName>
    <definedName name="_47__123Graph_CCHART_3" hidden="1">[30]TREND!$E$33:$L$33</definedName>
    <definedName name="_48__123Graph_DCHART_3" hidden="1">[30]TREND!$E$33:$L$33</definedName>
    <definedName name="_4F_C">#REF!</definedName>
    <definedName name="_5__123Graph_XCHART_2" hidden="1">[28]A!#REF!</definedName>
    <definedName name="_5_0Production_Worksh">[29]Sheet1!#REF!</definedName>
    <definedName name="_55__123Graph_LBL_ACHART_1" hidden="1">[34]H!#REF!</definedName>
    <definedName name="_56__123Graph_LBL_ACHART_10" hidden="1">[30]TREND!$F$762:$Q$762</definedName>
    <definedName name="_57__123Graph_LBL_ACHART_11" hidden="1">[30]TREND!$E$561:$E$561</definedName>
    <definedName name="_58__123Graph_LBL_ACHART_2" hidden="1">[34]H!$L$52:$V$52</definedName>
    <definedName name="_59__123Graph_LBL_ACHART_4" hidden="1">[34]H!$L$88:$V$88</definedName>
    <definedName name="_5TOTSOCIETA">#REF!</definedName>
    <definedName name="_6__123Graph_XCHART_3" hidden="1">[28]A!#REF!</definedName>
    <definedName name="_60__123Graph_LBL_ACHART_5" hidden="1">[30]TREND!$F$533:$Q$533</definedName>
    <definedName name="_61__123Graph_LBL_ACHART_6" hidden="1">[30]TREND!$F$639:$Q$639</definedName>
    <definedName name="_62__123Graph_LBL_ACHART_7" hidden="1">[30]TREND!$F$671:$Q$671</definedName>
    <definedName name="_63__123Graph_LBL_ACHART_8" hidden="1">[30]TREND!$F$701:$Q$701</definedName>
    <definedName name="_64__123Graph_LBL_BCHART_10" hidden="1">[30]TREND!$F$763:$Q$763</definedName>
    <definedName name="_64_Kbps">#REF!</definedName>
    <definedName name="_65__123Graph_LBL_BCHART_11" hidden="1">[30]TREND!$E$561:$Q$561</definedName>
    <definedName name="_66__123Graph_LBL_BCHART_5" hidden="1">[30]TREND!$F$534:$Q$534</definedName>
    <definedName name="_67__123Graph_LBL_BCHART_6" hidden="1">[30]TREND!$F$640:$Q$640</definedName>
    <definedName name="_68__123Graph_LBL_BCHART_7" hidden="1">[30]TREND!$F$672:$Q$672</definedName>
    <definedName name="_69__123Graph_LBL_BCHART_8" hidden="1">[30]TREND!$F$702:$Q$702</definedName>
    <definedName name="_7__123Graph_ACHART_1" hidden="1">[32]A!#REF!</definedName>
    <definedName name="_7__123Graph_XCHART_4" hidden="1">[28]A!#REF!</definedName>
    <definedName name="_70__123Graph_XCHART_10" hidden="1">[30]TREND!$F$761:$Q$761</definedName>
    <definedName name="_71__123Graph_XCHART_11" hidden="1">[30]TREND!$F$562:$Q$562</definedName>
    <definedName name="_72__123Graph_XCHART_12" hidden="1">[30]TREND!$F$597:$Q$597</definedName>
    <definedName name="_79__123Graph_XCHART_2" hidden="1">[32]A!#REF!</definedName>
    <definedName name="_8__123Graph_ACHART_10" hidden="1">[30]TREND!$F$762:$Q$762</definedName>
    <definedName name="_86__123Graph_XCHART_3" hidden="1">[32]A!#REF!</definedName>
    <definedName name="_9__123Graph_ACHART_11" hidden="1">[30]TREND!$F$563:$Q$563</definedName>
    <definedName name="_93__123Graph_XCHART_4" hidden="1">[32]A!#REF!</definedName>
    <definedName name="_94__123Graph_XCHART_5" hidden="1">[30]TREND!$F$532:$Q$532</definedName>
    <definedName name="_95__123Graph_XCHART_6" hidden="1">[30]TREND!$F$638:$Q$638</definedName>
    <definedName name="_96__123Graph_XCHART_7" hidden="1">[30]TREND!$F$670:$Q$670</definedName>
    <definedName name="_97__123Graph_XCHART_8" hidden="1">[30]TREND!$F$700:$Q$700</definedName>
    <definedName name="_98__123Graph_XCHART_9" hidden="1">[30]TREND!$F$730:$Q$730</definedName>
    <definedName name="_a">#REF!</definedName>
    <definedName name="_aaa1">[16]Ref!$A$7</definedName>
    <definedName name="_abc1" hidden="1">{"'W.W. Summary'!$A$1:$K$37"}</definedName>
    <definedName name="_abc5" hidden="1">{"'W.W. Summary'!$A$1:$K$37"}</definedName>
    <definedName name="_amc2">#REF!</definedName>
    <definedName name="_APZ21220">[19]calc!$B$40</definedName>
    <definedName name="_APZ21225">[19]calc!$B$39</definedName>
    <definedName name="_APZ21230">[19]calc!$B$41</definedName>
    <definedName name="_APZ21233">[19]calc!$B$42</definedName>
    <definedName name="_aud1">#REF!</definedName>
    <definedName name="_avg97">#REF!</definedName>
    <definedName name="_AXE10">#REF!</definedName>
    <definedName name="_b">#REF!</definedName>
    <definedName name="_bfs1">#REF!</definedName>
    <definedName name="_bfs10">#REF!</definedName>
    <definedName name="_bfs11">#REF!</definedName>
    <definedName name="_bfs12">#REF!</definedName>
    <definedName name="_bfs13">#REF!</definedName>
    <definedName name="_bfs14">#REF!</definedName>
    <definedName name="_bfs2">#REF!</definedName>
    <definedName name="_bfs3">#REF!</definedName>
    <definedName name="_bfs4">#REF!</definedName>
    <definedName name="_bfs5">#REF!</definedName>
    <definedName name="_bfs6">#REF!</definedName>
    <definedName name="_bfs7">#REF!</definedName>
    <definedName name="_bfs8">#REF!</definedName>
    <definedName name="_bfs9">#REF!</definedName>
    <definedName name="_BQ4.1" hidden="1">#REF!</definedName>
    <definedName name="_bs1" hidden="1">{#N/A,#N/A,FALSE,"Staffnos &amp; cost"}</definedName>
    <definedName name="_bs2" hidden="1">{#N/A,#N/A,TRUE,"Staffnos &amp; cost"}</definedName>
    <definedName name="_BUD96">#REF!</definedName>
    <definedName name="_BUD97">#REF!</definedName>
    <definedName name="_BUD98">#REF!</definedName>
    <definedName name="_BUD9901">#REF!</definedName>
    <definedName name="_bus128">#REF!</definedName>
    <definedName name="_bus12801">#REF!</definedName>
    <definedName name="_bus256">#REF!</definedName>
    <definedName name="_bus25601">#REF!</definedName>
    <definedName name="_bus64">#REF!</definedName>
    <definedName name="_Bus6401">#REF!</definedName>
    <definedName name="_c">#REF!</definedName>
    <definedName name="_c1906\">#REF!</definedName>
    <definedName name="_cap1">#REF!</definedName>
    <definedName name="_Cat1">'[17]Hyp-mstr'!$A$13:$B$18</definedName>
    <definedName name="_CAT2">'[26]Hyp-mstr'!$A$13:$B$18</definedName>
    <definedName name="_CAT3">'[26]Hyp-mstr'!$A$13:$B$18</definedName>
    <definedName name="_CD201..D205__">#REF!</definedName>
    <definedName name="_cha1">[27]form26!#REF!</definedName>
    <definedName name="_cha2">[27]form26!#REF!</definedName>
    <definedName name="_cha4">[27]form26!#REF!</definedName>
    <definedName name="_cha5">[27]form26!#REF!</definedName>
    <definedName name="_cha6">[27]form26!#REF!</definedName>
    <definedName name="_con2045">'[7]factor sheet'!#REF!</definedName>
    <definedName name="_CPP10">'[8]#REF'!$L$133:$L$171</definedName>
    <definedName name="_CPP11">'[8]#REF'!$M$133:$M$171</definedName>
    <definedName name="_CPP12">'[8]#REF'!$N$133:$N$171</definedName>
    <definedName name="_CPP13">'[8]#REF'!$O$133:$O$171</definedName>
    <definedName name="_CPP2">'[8]#REF'!$B$133:$B$171</definedName>
    <definedName name="_CPP3">'[8]#REF'!$C$133:$C$171</definedName>
    <definedName name="_CPP4">'[8]#REF'!$D$133:$D$171</definedName>
    <definedName name="_CPP5">'[8]#REF'!$E$133:$E$171</definedName>
    <definedName name="_CPP6">'[8]#REF'!$H$133:$H$171</definedName>
    <definedName name="_CPP7">'[8]#REF'!$I$133:$I$171</definedName>
    <definedName name="_CPP8">'[8]#REF'!$J$133:$J$171</definedName>
    <definedName name="_CPP9">'[8]#REF'!$K$133:$K$171</definedName>
    <definedName name="_d">#REF!</definedName>
    <definedName name="_DAT1">#REF!</definedName>
    <definedName name="_DAT10">'[18]mat edifici'!#REF!</definedName>
    <definedName name="_DAT11">'[18]mat edifici'!$D$2:$D$23</definedName>
    <definedName name="_DAT12">'[18]mat edifici'!$E$2:$E$23</definedName>
    <definedName name="_DAT13">'[18]mat edifici'!$F$2:$F$23</definedName>
    <definedName name="_DAT14">'[18]mat edifici'!#REF!</definedName>
    <definedName name="_DAT15">'[18]mat edifici'!#REF!</definedName>
    <definedName name="_DAT16">'[18]mat edifici'!$G$2:$G$23</definedName>
    <definedName name="_DAT17">'[18]mat edifici'!#REF!</definedName>
    <definedName name="_DAT2">[20]Foglio1!#REF!</definedName>
    <definedName name="_DAT3">[20]Foglio1!#REF!</definedName>
    <definedName name="_DAT4">[20]Foglio1!#REF!</definedName>
    <definedName name="_DAT5">[20]Foglio1!#REF!</definedName>
    <definedName name="_DAT6">'[18]mat edifici'!$A$2:$A$23</definedName>
    <definedName name="_DAT7">'[18]mat edifici'!$B$2:$B$23</definedName>
    <definedName name="_DAT8">'[18]mat edifici'!$C$2:$C$23</definedName>
    <definedName name="_DAT9">'[18]mat edifici'!#REF!</definedName>
    <definedName name="_DCF1" hidden="1">{#N/A,#N/A,FALSE,"DCF Summary";#N/A,#N/A,FALSE,"Casema";#N/A,#N/A,FALSE,"Casema NoTel";#N/A,#N/A,FALSE,"UK";#N/A,#N/A,FALSE,"RCF";#N/A,#N/A,FALSE,"Intercable CZ";#N/A,#N/A,FALSE,"Interkabel P"}</definedName>
    <definedName name="_Dist_Bin" hidden="1">#REF!</definedName>
    <definedName name="_Dist_Values" hidden="1">#REF!</definedName>
    <definedName name="_DOWN_">#REF!</definedName>
    <definedName name="_e">#REF!</definedName>
    <definedName name="_EDIT__HOME__DE">#REF!</definedName>
    <definedName name="_erl1">#REF!</definedName>
    <definedName name="_erl2">#REF!</definedName>
    <definedName name="_EUR4">#REF!</definedName>
    <definedName name="_f">#REF!</definedName>
    <definedName name="_fac1">[9]Summary_Local!#REF!</definedName>
    <definedName name="_fac2">[9]Summary_Local!#REF!</definedName>
    <definedName name="_Fill" localSheetId="10" hidden="1">#REF!</definedName>
    <definedName name="_Fill" hidden="1">#REF!</definedName>
    <definedName name="_xlnm._FilterDatabase" localSheetId="22" hidden="1">'12'!$B$3:$G$11</definedName>
    <definedName name="_xlnm._FilterDatabase" localSheetId="24" hidden="1">'14'!$A$2:$C$227</definedName>
    <definedName name="_xlnm._FilterDatabase" localSheetId="26" hidden="1">'16'!$A$4:$L$4</definedName>
    <definedName name="_xlnm._FilterDatabase" localSheetId="27" hidden="1">'17'!$W$3:$X$74</definedName>
    <definedName name="_xlnm._FilterDatabase" localSheetId="17" hidden="1">'8'!$A$19:$AI$19</definedName>
    <definedName name="_xlnm._FilterDatabase" hidden="1">#REF!</definedName>
    <definedName name="_g">#REF!</definedName>
    <definedName name="_g1" hidden="1">{"'August 2000'!$A$1:$J$101"}</definedName>
    <definedName name="_gbp1">#REF!</definedName>
    <definedName name="_GSM1800">[21]Input!$AM$5</definedName>
    <definedName name="_GSM1900">[21]Input!$AM$6</definedName>
    <definedName name="_GSM900">[21]Input!$AM$4</definedName>
    <definedName name="_h">#REF!</definedName>
    <definedName name="_i">#REF!</definedName>
    <definedName name="_j">#REF!</definedName>
    <definedName name="_jkj" hidden="1">#REF!</definedName>
    <definedName name="_Key1" localSheetId="26" hidden="1">#REF!</definedName>
    <definedName name="_Key1" localSheetId="27" hidden="1">'[35]Sub Grp'!#REF!</definedName>
    <definedName name="_Key1" localSheetId="29" hidden="1">'[35]Sub Grp'!#REF!</definedName>
    <definedName name="_Key1" localSheetId="10" hidden="1">#REF!</definedName>
    <definedName name="_Key1" hidden="1">#REF!</definedName>
    <definedName name="_Key2" localSheetId="26" hidden="1">#REF!</definedName>
    <definedName name="_Key2" localSheetId="27" hidden="1">'[35]Sub Grp'!#REF!</definedName>
    <definedName name="_Key2" localSheetId="29" hidden="1">'[35]Sub Grp'!#REF!</definedName>
    <definedName name="_Key2" localSheetId="10" hidden="1">#REF!</definedName>
    <definedName name="_Key2" hidden="1">#REF!</definedName>
    <definedName name="_kl2" hidden="1">{"TopSheet",#N/A,FALSE,"1999 Domestic Projections";"Departmental Summary Sheet",#N/A,FALSE,"1999 Domestic Projections";"Finance",#N/A,FALSE,"1999 Domestic Projections";"Corporate",#N/A,FALSE,"1999 Domestic Projections";"Marketing",#N/A,FALSE,"1999 Domestic Projections";"Sales",#N/A,FALSE,"1999 Domestic Projections";"ProdDevCalabasas",#N/A,FALSE,"1999 Domestic Projections";"MIS",#N/A,FALSE,"1999 Domestic Projections";"1999 Summary Sheet",#N/A,FALSE,"1999 Domestic Projections";"Capitalized Assets",#N/A,FALSE,"1999 Domestic Projections";"THQInternational",#N/A,FALSE,"1999 Domestic Projections";"Studio",#N/A,FALSE,"1999 Domestic Projections";"GameFx",#N/A,FALSE,"1999 Domestic Projections";"pRODUCT aCQUISITION",#N/A,FALSE,"1999 Domestic Projections"}</definedName>
    <definedName name="_ko2" hidden="1">{"TopSheet",#N/A,FALSE,"1999 Domestic Projections";"Departmental Summary Sheet",#N/A,FALSE,"1999 Domestic Projections";"Finance",#N/A,FALSE,"1999 Domestic Projections";"Corporate",#N/A,FALSE,"1999 Domestic Projections";"Marketing",#N/A,FALSE,"1999 Domestic Projections";"Sales",#N/A,FALSE,"1999 Domestic Projections";"ProdDevCalabasas",#N/A,FALSE,"1999 Domestic Projections";"MIS",#N/A,FALSE,"1999 Domestic Projections";"1999 Summary Sheet",#N/A,FALSE,"1999 Domestic Projections";"Capitalized Assets",#N/A,FALSE,"1999 Domestic Projections";"THQInternational",#N/A,FALSE,"1999 Domestic Projections";"Studio",#N/A,FALSE,"1999 Domestic Projections";"GameFx",#N/A,FALSE,"1999 Domestic Projections";"pRODUCT aCQUISITION",#N/A,FALSE,"1999 Domestic Projections"}</definedName>
    <definedName name="_l">#REF!</definedName>
    <definedName name="_LN4">#REF!</definedName>
    <definedName name="_LR4">IF(Values_Entered,Header_Row+Number_of_Payments,Header_Row)</definedName>
    <definedName name="_lr5">#N/A</definedName>
    <definedName name="_lup1">#REF!</definedName>
    <definedName name="_lup2">#REF!</definedName>
    <definedName name="_mbs1">#REF!</definedName>
    <definedName name="_nlg1">#REF!</definedName>
    <definedName name="_NSO2" hidden="1">{"'Sheet1'!$L$16"}</definedName>
    <definedName name="_o">#REF!</definedName>
    <definedName name="_OC12">#REF!</definedName>
    <definedName name="_OC3">#REF!</definedName>
    <definedName name="_ok1">#REF!</definedName>
    <definedName name="_ok2">#REF!</definedName>
    <definedName name="_ok3">#REF!</definedName>
    <definedName name="_Order1" hidden="1">255</definedName>
    <definedName name="_Order2" hidden="1">255</definedName>
    <definedName name="_p">#REF!</definedName>
    <definedName name="_Parse_In" hidden="1">[36]sum!#REF!</definedName>
    <definedName name="_Parse_Out" hidden="1">[36]sum!#REF!</definedName>
    <definedName name="_PG1">#REF!</definedName>
    <definedName name="_PG2">'[8]#REF'!$A$51:$I$94</definedName>
    <definedName name="_PG3">'[8]#REF'!$A$95:$G$143</definedName>
    <definedName name="_PG4">'[8]#REF'!$A$144:$J$188</definedName>
    <definedName name="_PG5">'[8]#REF'!$A$189:$I$240</definedName>
    <definedName name="_PG6">'[8]#REF'!$A$241:$I$272</definedName>
    <definedName name="_PG8">'[8]#REF'!$A$316:$L$350</definedName>
    <definedName name="_q">#REF!</definedName>
    <definedName name="_qbs1">#REF!</definedName>
    <definedName name="_qcf1">#REF!</definedName>
    <definedName name="_qpl1">#REF!</definedName>
    <definedName name="_QT1">#REF!</definedName>
    <definedName name="_QT2">#REF!</definedName>
    <definedName name="_QT3">#REF!</definedName>
    <definedName name="_QT4">#REF!</definedName>
    <definedName name="_r">#REF!</definedName>
    <definedName name="_Regression_Int" hidden="1">1</definedName>
    <definedName name="_roh1">'[1]DLC sites'!$D$3:$D$10</definedName>
    <definedName name="_ROW1">[15]Spore03!#REF!</definedName>
    <definedName name="_ROW2">[15]Spore03!#REF!</definedName>
    <definedName name="_RSU1">#REF!</definedName>
    <definedName name="_RSU11">#REF!</definedName>
    <definedName name="_RSU2">#REF!</definedName>
    <definedName name="_RSU22">#REF!</definedName>
    <definedName name="_RSU3">#REF!</definedName>
    <definedName name="_RSU33">#REF!</definedName>
    <definedName name="_RSU4">#REF!</definedName>
    <definedName name="_RSU44">#REF!</definedName>
    <definedName name="_RSU5">#REF!</definedName>
    <definedName name="_RSU55">#REF!</definedName>
    <definedName name="_RSU6">#REF!</definedName>
    <definedName name="_RSU66">#REF!</definedName>
    <definedName name="_RT1">#REF!</definedName>
    <definedName name="_RT2">#REF!</definedName>
    <definedName name="_RT3">#REF!</definedName>
    <definedName name="_RV__">#REF!</definedName>
    <definedName name="_RVMAIN">#REF!</definedName>
    <definedName name="_s">#REF!</definedName>
    <definedName name="_Sort" localSheetId="26" hidden="1">#REF!</definedName>
    <definedName name="_Sort" localSheetId="27" hidden="1">#REF!</definedName>
    <definedName name="_Sort" localSheetId="29" hidden="1">#REF!</definedName>
    <definedName name="_Sort" localSheetId="10" hidden="1">#REF!</definedName>
    <definedName name="_Sort" hidden="1">#REF!</definedName>
    <definedName name="_Sort2" hidden="1">#REF!</definedName>
    <definedName name="_SSP103">#REF!</definedName>
    <definedName name="_SSP112">#REF!</definedName>
    <definedName name="_SSP113">#REF!</definedName>
    <definedName name="_stm1">'[1]SDH COST'!$D$7</definedName>
    <definedName name="_stm16">'[1]SDH COST'!$D$5</definedName>
    <definedName name="_stm4">'[1]SDH COST'!$D$6</definedName>
    <definedName name="_STR3039">[2]LANGUAGE!$B$92</definedName>
    <definedName name="_t">#REF!</definedName>
    <definedName name="_TAB1">#REF!</definedName>
    <definedName name="_TAB2">#REF!</definedName>
    <definedName name="_TAB3">#REF!</definedName>
    <definedName name="_TAB4">#REF!</definedName>
    <definedName name="_TAB5">#REF!</definedName>
    <definedName name="_Table1_In1" hidden="1">#REF!</definedName>
    <definedName name="_Table1_Out" hidden="1">#REF!</definedName>
    <definedName name="_Table2_Out" hidden="1">#REF!</definedName>
    <definedName name="_tag2">'[3]Site wise NADs'!$F$4:$G$268</definedName>
    <definedName name="_top20" hidden="1">{"page1",#N/A,FALSE,"Feuil1";"page2",#N/A,FALSE,"Feuil1";"page3",#N/A,FALSE,"Feuil1";"page4",#N/A,FALSE,"Feuil1"}</definedName>
    <definedName name="_tr1">#REF!</definedName>
    <definedName name="_tr2">#REF!</definedName>
    <definedName name="_tr3">#REF!</definedName>
    <definedName name="_UCP10">'[8]#REF'!$L$258:$L$296</definedName>
    <definedName name="_UCP11">'[8]#REF'!$M$258:$M$296</definedName>
    <definedName name="_UCP12">'[8]#REF'!$N$258:$N$296</definedName>
    <definedName name="_UCP13">'[8]#REF'!$O$258:$O$296</definedName>
    <definedName name="_UCP2">'[8]#REF'!$B$258:$B$296</definedName>
    <definedName name="_UCP3">'[8]#REF'!$C$258:$C$296</definedName>
    <definedName name="_UCP4">'[8]#REF'!$D$258:$D$296</definedName>
    <definedName name="_UCP5">'[8]#REF'!$E$258:$E$296</definedName>
    <definedName name="_UCP6">'[8]#REF'!$H$258:$H$296</definedName>
    <definedName name="_UCP7">'[8]#REF'!$I$258:$I$296</definedName>
    <definedName name="_UCP8">'[8]#REF'!$J$258:$J$296</definedName>
    <definedName name="_UCP9">'[8]#REF'!$K$258:$K$296</definedName>
    <definedName name="_UE3000">#REF!</definedName>
    <definedName name="_UE9000">#REF!</definedName>
    <definedName name="_usd1">[13]currency!$C$4</definedName>
    <definedName name="_usd2">[4]currency!$C$4</definedName>
    <definedName name="_usd3">[11]currency!#REF!</definedName>
    <definedName name="_usd4">'[12]currency (2)'!#REF!</definedName>
    <definedName name="_usd5">#REF!</definedName>
    <definedName name="_usd6">#REF!</definedName>
    <definedName name="_usd7">#REF!</definedName>
    <definedName name="_usd8">#REF!</definedName>
    <definedName name="_usd9">#REF!</definedName>
    <definedName name="_v">#REF!</definedName>
    <definedName name="_vc1">#REF!</definedName>
    <definedName name="_vol2">#REF!</definedName>
    <definedName name="_w">#REF!</definedName>
    <definedName name="_wil" hidden="1">'[37]#REF'!$A$10:$A$57</definedName>
    <definedName name="_x">#REF!</definedName>
    <definedName name="_XP2">[14]factor!$C$14</definedName>
    <definedName name="_y">#REF!</definedName>
    <definedName name="_YN1">#REF!</definedName>
    <definedName name="_YN2">#REF!</definedName>
    <definedName name="_YN3">#REF!</definedName>
    <definedName name="_z">#REF!</definedName>
    <definedName name="\0">'[38]Equipment List'!#REF!</definedName>
    <definedName name="\c">#REF!</definedName>
    <definedName name="\D">'[38]Equipment List'!#REF!</definedName>
    <definedName name="\e">#REF!</definedName>
    <definedName name="\f">#REF!</definedName>
    <definedName name="\M">#REF!</definedName>
    <definedName name="\P">'[38]Equipment List'!#REF!</definedName>
    <definedName name="\Q">'[38]Equipment List'!#REF!</definedName>
    <definedName name="\r">#REF!</definedName>
    <definedName name="\s">'[39]96MOH'!#REF!</definedName>
    <definedName name="\t">#REF!</definedName>
    <definedName name="\w">#REF!</definedName>
    <definedName name="\x">#REF!</definedName>
    <definedName name="a"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a_1">{#N/A,#N/A,TRUE,"Staffnos &amp; cost"}</definedName>
    <definedName name="a_2">{#N/A,#N/A,TRUE,"Staffnos &amp; cost"}</definedName>
    <definedName name="a_3">{#N/A,#N/A,TRUE,"Staffnos &amp; cost"}</definedName>
    <definedName name="a_4">{#N/A,#N/A,TRUE,"Staffnos &amp; cost"}</definedName>
    <definedName name="a_5">{#N/A,#N/A,TRUE,"Staffnos &amp; cost"}</definedName>
    <definedName name="A_M">'[8]#REF'!$B$40:$P$40</definedName>
    <definedName name="aa">#N/A</definedName>
    <definedName name="aaa" hidden="1">{TRUE,TRUE,-2.75,-17,604.5,380.25,FALSE,FALSE,TRUE,TRUE,0,1,#N/A,1,#N/A,10.3026315789474,30.2666666666667,1,FALSE,FALSE,3,TRUE,1,FALSE,75,"Swvu.dmsnback.","ACwvu.dmsnback.",#N/A,FALSE,FALSE,0.25,0.25,0.5,0.5,2,"&amp;L&amp;F
&amp;A&amp;R&amp;D
&amp;T","",TRUE,FALSE,FALSE,FALSE,1,50,#N/A,#N/A,"=R1C1:R161C18",FALSE,#N/A,#N/A,FALSE,FALSE,FALSE,1,4294967292,300,FALSE,FALSE,TRUE,TRUE,TRUE}</definedName>
    <definedName name="aaa_1" hidden="1">{#N/A,#N/A,FALSE,"Staffnos &amp; cost"}</definedName>
    <definedName name="aaa_2" hidden="1">{#N/A,#N/A,FALSE,"Staffnos &amp; cost"}</definedName>
    <definedName name="aaa_3" hidden="1">{#N/A,#N/A,FALSE,"Staffnos &amp; cost"}</definedName>
    <definedName name="aaa_4" hidden="1">{#N/A,#N/A,FALSE,"Staffnos &amp; cost"}</definedName>
    <definedName name="aaa_5" hidden="1">{#N/A,#N/A,FALSE,"Staffnos &amp; cost"}</definedName>
    <definedName name="AAA_DOCTOPS" hidden="1">"AAA_SET"</definedName>
    <definedName name="AAA_duser" hidden="1">"OFF"</definedName>
    <definedName name="AAAA">#REF!</definedName>
    <definedName name="AAAAA">[40]LINK!$B$1</definedName>
    <definedName name="AAAAAA">[41]LINK!$B$1</definedName>
    <definedName name="aaaamm">#REF!</definedName>
    <definedName name="aaaq">[42]LINK!$K$1</definedName>
    <definedName name="AAB_Addin5" hidden="1">"AAB_Description for addin 5,Description for addin 5,Description for addin 5,Description for addin 5,Description for addin 5,Description for addin 5"</definedName>
    <definedName name="AAFormula">#REF!</definedName>
    <definedName name="AAJT_GROUP">#REF!</definedName>
    <definedName name="AAJT_LLC_and_Group_of_companies">#REF!</definedName>
    <definedName name="aas">#REF!</definedName>
    <definedName name="aasd" hidden="1">{#N/A,#N/A,TRUE,"BT M200 da 10x20"}</definedName>
    <definedName name="ab">[43]Foglio3!$A$1:$E$19</definedName>
    <definedName name="Ab_BS">[17]BS_ABRIDGED!$B$3:$F$69</definedName>
    <definedName name="aBasicTax">#REF!</definedName>
    <definedName name="abc" hidden="1">{"'W.W. Summary'!$A$1:$K$37"}</definedName>
    <definedName name="abcd" hidden="1">{TRUE,TRUE,-2.75,-17,483,253.5,FALSE,FALSE,TRUE,TRUE,0,1,#N/A,120,#N/A,6.48936170212766,18.8,1,FALSE,FALSE,3,TRUE,1,FALSE,75,"Swvu.DMSUMMARY.","ACwvu.DMSUMMARY.",#N/A,FALSE,FALSE,0.5,0.5,0.5,0.5,2,"&amp;L&amp;""Arial,Regular""&amp;F
&amp;A&amp;R&amp;D
&amp;T","",TRUE,FALSE,FALSE,FALSE,1,44,#N/A,#N/A,"=R1C1:R138C20",FALSE,#N/A,#N/A,FALSE,FALSE,FALSE,1,4294967292,4294967292,FALSE,FALSE,TRUE,TRUE,TRUE}</definedName>
    <definedName name="abcde" hidden="1">{"TopSheet",#N/A,FALSE,"1999 Domestic Projections";"Departmental Summary Sheet",#N/A,FALSE,"1999 Domestic Projections";"Finance",#N/A,FALSE,"1999 Domestic Projections";"Corporate",#N/A,FALSE,"1999 Domestic Projections";"Marketing",#N/A,FALSE,"1999 Domestic Projections";"Sales",#N/A,FALSE,"1999 Domestic Projections";"ProdDevCalabasas",#N/A,FALSE,"1999 Domestic Projections";"MIS",#N/A,FALSE,"1999 Domestic Projections";"1999 Summary Sheet",#N/A,FALSE,"1999 Domestic Projections";"Capitalized Assets",#N/A,FALSE,"1999 Domestic Projections";"THQInternational",#N/A,FALSE,"1999 Domestic Projections";"Studio",#N/A,FALSE,"1999 Domestic Projections";"GameFx",#N/A,FALSE,"1999 Domestic Projections";"pRODUCT aCQUISITION",#N/A,FALSE,"1999 Domestic Projections"}</definedName>
    <definedName name="ABCH">[44]MSU!$O$4</definedName>
    <definedName name="abd">'[45]Main Equ. List'!#REF!</definedName>
    <definedName name="abe">'[45]Main Equ. List'!#REF!</definedName>
    <definedName name="ABFormula">#REF!</definedName>
    <definedName name="AbilityToPayCalc">[0]!AbilityToPayCalc</definedName>
    <definedName name="Abs" hidden="1">#REF!</definedName>
    <definedName name="aCashSpread">#REF!</definedName>
    <definedName name="AccCapital">#REF!</definedName>
    <definedName name="AccDepreciation">#REF!</definedName>
    <definedName name="AcceptedBy">[46]ReasonCode!$T$2:$T$39</definedName>
    <definedName name="access_router_decline">#REF!</definedName>
    <definedName name="AccessDatabase" localSheetId="27" hidden="1">"H:\RAKESH\FA_REGISTER_BGBB.mdb"</definedName>
    <definedName name="AccessDatabase" localSheetId="29" hidden="1">"H:\RAKESH\FA_REGISTER_BGBB.mdb"</definedName>
    <definedName name="AccessDatabase" localSheetId="10" hidden="1">"D:\Compensation\comp data 2001.xls"</definedName>
    <definedName name="AccessDatabase" hidden="1">"H:\JEANNIE\BLANTON\TWRSITES.mdb"</definedName>
    <definedName name="AccessNodeSoftwareRelease">[47]Requirements!$AC$43</definedName>
    <definedName name="ACCOUNTING_RATIO">#REF!</definedName>
    <definedName name="ACCRETE">#REF!</definedName>
    <definedName name="accrExpPct">#REF!</definedName>
    <definedName name="ACPower">#REF!</definedName>
    <definedName name="acqint">#REF!</definedName>
    <definedName name="ACQMODE">'[48]1-Macro'!$C$11</definedName>
    <definedName name="AcquisitionDate">[49]Input!$N$10</definedName>
    <definedName name="ACRS">#REF!</definedName>
    <definedName name="Acs" hidden="1">#REF!</definedName>
    <definedName name="act">#REF!</definedName>
    <definedName name="ActDSR">#REF!</definedName>
    <definedName name="ACTUAL_08_MTH">#REF!</definedName>
    <definedName name="ACTUAL_08_YTD">#REF!</definedName>
    <definedName name="ACTUAL_09_MTH">#REF!</definedName>
    <definedName name="ACTUAL_09_YTD">#REF!</definedName>
    <definedName name="ACwvu.COMBQTR." hidden="1">#REF!</definedName>
    <definedName name="ACwvu.DM3DOBACK." hidden="1">#REF!</definedName>
    <definedName name="ACwvu.DMGBBACK." hidden="1">[29]Sheet1!#REF!</definedName>
    <definedName name="ACwvu.DMPSBACK." hidden="1">#REF!</definedName>
    <definedName name="ACwvu.QUARTERS." hidden="1">#REF!</definedName>
    <definedName name="ad" hidden="1">{TRUE,TRUE,-2.75,-17,483,253.5,FALSE,TRUE,TRUE,TRUE,0,4,#N/A,91,#N/A,6,18.8,1,FALSE,FALSE,3,TRUE,1,FALSE,75,"Swvu.QUARTERS.","ACwvu.QUARTERS.",#N/A,FALSE,FALSE,0.5,0.5,1,1,2,"&amp;L&amp;""Arial,Regular""&amp;F
&amp;A&amp;R&amp;D
&amp;T","",TRUE,FALSE,FALSE,FALSE,1,85,#N/A,#N/A,"=R1C1:R100C9",FALSE,#N/A,#N/A,FALSE,FALSE,FALSE,1,4294967292,4294967292,FALSE,FALSE,TRUE,TRUE,TRUE}</definedName>
    <definedName name="add_sld16">[50]Sheet1!$D$37</definedName>
    <definedName name="add_slr16">[50]Sheet1!$D$39</definedName>
    <definedName name="add_sma1k">[50]Sheet1!$D$41</definedName>
    <definedName name="add_sma1kcp">[50]Sheet1!$D$43</definedName>
    <definedName name="add_sma4c">[50]Sheet1!$D$45</definedName>
    <definedName name="add_stm1e">[50]Sheet1!$D$47</definedName>
    <definedName name="AddDSR">#REF!</definedName>
    <definedName name="AdditionalItems">#REF!</definedName>
    <definedName name="addl">[51]TRIALS!$B$3545</definedName>
    <definedName name="ade">#N/A</definedName>
    <definedName name="adfdf" hidden="1">{"TopSheet",#N/A,FALSE,"1999 Domestic Projections";"Departmental Summary Sheet",#N/A,FALSE,"1999 Domestic Projections";"Finance",#N/A,FALSE,"1999 Domestic Projections";"Corporate",#N/A,FALSE,"1999 Domestic Projections";"Marketing",#N/A,FALSE,"1999 Domestic Projections";"Sales",#N/A,FALSE,"1999 Domestic Projections";"ProdDevCalabasas",#N/A,FALSE,"1999 Domestic Projections";"MIS",#N/A,FALSE,"1999 Domestic Projections";"1999 Summary Sheet",#N/A,FALSE,"1999 Domestic Projections";"Capitalized Assets",#N/A,FALSE,"1999 Domestic Projections";"THQInternational",#N/A,FALSE,"1999 Domestic Projections";"Studio",#N/A,FALSE,"1999 Domestic Projections";"GameFx",#N/A,FALSE,"1999 Domestic Projections";"pRODUCT aCQUISITION",#N/A,FALSE,"1999 Domestic Projections"}</definedName>
    <definedName name="ADFormula">#REF!</definedName>
    <definedName name="aDividendTax">#REF!</definedName>
    <definedName name="adj_hw">#REF!</definedName>
    <definedName name="adj_hw_dslam">[52]Sheet2!$D$28</definedName>
    <definedName name="adj_hw_sld16">#REF!</definedName>
    <definedName name="adj_hw_sld16_booster">#REF!</definedName>
    <definedName name="adj_hw_sld16_preamp">#REF!</definedName>
    <definedName name="adj_hw_slr16">#REF!</definedName>
    <definedName name="adj_hw_sma1k">#REF!</definedName>
    <definedName name="adj_hw_sma1kcp">#REF!</definedName>
    <definedName name="adj_hw_sma4c">#REF!</definedName>
    <definedName name="adj_hw_stm1e">#REF!</definedName>
    <definedName name="adj_sw">#REF!</definedName>
    <definedName name="adj_sw_dslam">[52]Sheet2!$D$29</definedName>
    <definedName name="adj_sw_sld16">#REF!</definedName>
    <definedName name="adj_sw_sld16_booster">#REF!</definedName>
    <definedName name="adj_sw_sld16_preamp">#REF!</definedName>
    <definedName name="adj_sw_slr16">#REF!</definedName>
    <definedName name="adj_sw_sma1k">#REF!</definedName>
    <definedName name="adj_sw_sma1kcp">#REF!</definedName>
    <definedName name="adj_sw_sma4c">#REF!</definedName>
    <definedName name="adj_sw_stm1e">#REF!</definedName>
    <definedName name="adjust" hidden="1">#REF!</definedName>
    <definedName name="admin">#REF!</definedName>
    <definedName name="adminboh">#REF!</definedName>
    <definedName name="adminkner">#REF!</definedName>
    <definedName name="adminpol">#REF!</definedName>
    <definedName name="ADP">#REF!</definedName>
    <definedName name="ADSAD">{#N/A,#N/A,TRUE,"Staffnos &amp; cost"}</definedName>
    <definedName name="ADSL_NIC">#REF!</definedName>
    <definedName name="Advance_given_againgt_unfix_gold_received">#REF!</definedName>
    <definedName name="Advance_received_againgt_unfix_gold_given">#REF!</definedName>
    <definedName name="AdvancedOptics">#REF!</definedName>
    <definedName name="ae" hidden="1">{"TopSheet",#N/A,FALSE,"1999 Domestic Projections";"Departmental Summary Sheet",#N/A,FALSE,"1999 Domestic Projections";"Finance",#N/A,FALSE,"1999 Domestic Projections";"Corporate",#N/A,FALSE,"1999 Domestic Projections";"Marketing",#N/A,FALSE,"1999 Domestic Projections";"Sales",#N/A,FALSE,"1999 Domestic Projections";"ProdDevCalabasas",#N/A,FALSE,"1999 Domestic Projections";"MIS",#N/A,FALSE,"1999 Domestic Projections";"1999 Summary Sheet",#N/A,FALSE,"1999 Domestic Projections";"Capitalized Assets",#N/A,FALSE,"1999 Domestic Projections";"THQInternational",#N/A,FALSE,"1999 Domestic Projections";"Studio",#N/A,FALSE,"1999 Domestic Projections";"GameFx",#N/A,FALSE,"1999 Domestic Projections";"pRODUCT aCQUISITION",#N/A,FALSE,"1999 Domestic Projections"}</definedName>
    <definedName name="AEFormula">#REF!</definedName>
    <definedName name="af">[0]!af</definedName>
    <definedName name="AFEE">#REF!</definedName>
    <definedName name="AfG_nach_Marken">#REF!</definedName>
    <definedName name="aForeignDebt">#REF!</definedName>
    <definedName name="aForeignDebtSpread">#REF!</definedName>
    <definedName name="afs">#REF!</definedName>
    <definedName name="afTaxHol">#REF!</definedName>
    <definedName name="agd" hidden="1">{TRUE,TRUE,13,16,599.4,316.2,FALSE,FALSE,TRUE,TRUE,0,1,#N/A,128,#N/A,10.9651162790698,24.8421052631579,1,FALSE,FALSE,1,TRUE,1,FALSE,75,"Swvu.DMGBBACK.","ACwvu.DMGBBACK.",#N/A,FALSE,FALSE,0.25,0.25,0.5,0.5,2,"&amp;L&amp;F&amp;R&amp;D
&amp;T","",TRUE,FALSE,FALSE,FALSE,1,51,#N/A,#N/A,"=R1C1:R158C18",FALSE,#N/A,#N/A,FALSE,FALSE,FALSE,1,4294967292,300,FALSE,FALSE,TRUE,TRUE,TRUE}</definedName>
    <definedName name="ageing">#REF!</definedName>
    <definedName name="AGFormula">#REF!</definedName>
    <definedName name="AGRO_Costs">'[8]#REF'!$B$21:$P$21</definedName>
    <definedName name="AHFormula">#REF!</definedName>
    <definedName name="AI">#REF!</definedName>
    <definedName name="aiBSCash">#REF!</definedName>
    <definedName name="aiCommDiv">#REF!</definedName>
    <definedName name="aiCommStock">#REF!</definedName>
    <definedName name="aiDeferredTax">#REF!</definedName>
    <definedName name="aiDollar">#REF!</definedName>
    <definedName name="aiGoodwill">#REF!</definedName>
    <definedName name="aiLibor">#REF!</definedName>
    <definedName name="aiNetPPnE">#REF!</definedName>
    <definedName name="aiOtherAssets">#REF!</definedName>
    <definedName name="aiPrefDiv">#REF!</definedName>
    <definedName name="aiPrefStock">#REF!</definedName>
    <definedName name="aiRetainedEarnings">#REF!</definedName>
    <definedName name="aiRevolver">#REF!</definedName>
    <definedName name="aisdn">#REF!</definedName>
    <definedName name="aisdn2">#REF!</definedName>
    <definedName name="aisdn3">#REF!</definedName>
    <definedName name="aiTaxHol">#REF!</definedName>
    <definedName name="aiTaxPayable">#REF!</definedName>
    <definedName name="aiWorkingCap">#REF!</definedName>
    <definedName name="ajn">[53]LINK!$G$1</definedName>
    <definedName name="al" hidden="1">{TRUE,TRUE,-2.75,-17,604.5,380.25,FALSE,FALSE,TRUE,TRUE,0,1,#N/A,1,#N/A,10.3026315789474,30.2666666666667,1,FALSE,FALSE,3,TRUE,1,FALSE,75,"Swvu.dmsnback.","ACwvu.dmsnback.",#N/A,FALSE,FALSE,0.25,0.25,0.5,0.5,2,"&amp;L&amp;F
&amp;A&amp;R&amp;D
&amp;T","",TRUE,FALSE,FALSE,FALSE,1,50,#N/A,#N/A,"=R1C1:R161C18",FALSE,#N/A,#N/A,FALSE,FALSE,FALSE,1,4294967292,300,FALSE,FALSE,TRUE,TRUE,TRUE}</definedName>
    <definedName name="Alarm_Points">'[54]NW RTU'!#REF!</definedName>
    <definedName name="Alcatel_E10">#REF!</definedName>
    <definedName name="ALL">#REF!</definedName>
    <definedName name="all_tags">[3]Sheet4!$E$2:$G$424</definedName>
    <definedName name="alok" hidden="1">{#N/A,#N/A,TRUE,"Staffnos &amp; cost"}</definedName>
    <definedName name="aLTDebt">#REF!</definedName>
    <definedName name="aLTDebtSpread">#REF!</definedName>
    <definedName name="amb_std">#REF!</definedName>
    <definedName name="amc">#REF!</definedName>
    <definedName name="AMCEWSD">'[55]Total Haryana POs AMC Sheet 3%'!#REF!</definedName>
    <definedName name="AMCOther">'[55]Total Haryana POs AMC Sheet 3%'!#REF!</definedName>
    <definedName name="AMCOtherBO">'[55]delhi 03-04AMC @ 3%'!#REF!</definedName>
    <definedName name="AMCPC">'[55]Total Haryana POs AMC Sheet 3%'!#REF!</definedName>
    <definedName name="AMCrating">[56]Master!$B$2:$B$5</definedName>
    <definedName name="AMCstatus">[56]Master!$C$2:$C$5</definedName>
    <definedName name="aMinApTax">#REF!</definedName>
    <definedName name="aMinOpCash">#REF!</definedName>
    <definedName name="amit" hidden="1">{"Balance Sheet",#N/A,FALSE,"Balsheet";"Assets Schedule",#N/A,FALSE,"Balsheet";"Abstract",#N/A,FALSE,"Balsheet"}</definedName>
    <definedName name="Amm.ti">#REF!</definedName>
    <definedName name="amort">#REF!</definedName>
    <definedName name="AmortY">#REF!</definedName>
    <definedName name="Amount">[57]Healthifyme!#REF!</definedName>
    <definedName name="Amounts9707">#REF!</definedName>
    <definedName name="Amounts9708">#REF!</definedName>
    <definedName name="Amounts9709">#REF!</definedName>
    <definedName name="Amounts9710">#REF!</definedName>
    <definedName name="Amounts9711">#REF!</definedName>
    <definedName name="Amounts9712">#REF!</definedName>
    <definedName name="ANFACTOR">#REF!</definedName>
    <definedName name="ANNEXIV">#REF!</definedName>
    <definedName name="Annexure" localSheetId="29" hidden="1">{#N/A,#N/A,FALSE,"Sheet7"}</definedName>
    <definedName name="Annexure" hidden="1">{#N/A,#N/A,FALSE,"Sheet7"}</definedName>
    <definedName name="ANODE">[58]A0744339!$J$2</definedName>
    <definedName name="ANODE_EX">[58]A0744339!$J$4</definedName>
    <definedName name="ANODE_LE">[58]A0744339!$J$3</definedName>
    <definedName name="ANODEOSP">[58]A0744339!$J$5</definedName>
    <definedName name="ANODERTP">[58]A0744339!$J$6</definedName>
    <definedName name="ANODES_W">[58]A0744339!$J$7</definedName>
    <definedName name="anscount" hidden="1">1</definedName>
    <definedName name="ANSI">[59]Input!$F$52</definedName>
    <definedName name="Antenna_Pointer">#REF!</definedName>
    <definedName name="Antenna_Price_a">#REF!</definedName>
    <definedName name="ANX_24">[47]Storage!$C$17</definedName>
    <definedName name="AOP">#REF!</definedName>
    <definedName name="aorg">#REF!</definedName>
    <definedName name="apDays">#REF!</definedName>
    <definedName name="APG40_1">[59]calc!$J$45</definedName>
    <definedName name="APG40_2">[59]calc!$J$46</definedName>
    <definedName name="approved_project_cost">[60]Phasing!$F$14</definedName>
    <definedName name="Apr_98">#REF!</definedName>
    <definedName name="Apr_Bal">#REF!</definedName>
    <definedName name="Apr18_FinCoding">'[61]Trial Balance'!$B:$B</definedName>
    <definedName name="Apr18_Values">'[61]Trial Balance'!$E:$E</definedName>
    <definedName name="aPrimeRate">#REF!</definedName>
    <definedName name="aptb">#REF!</definedName>
    <definedName name="aptbytd">#REF!</definedName>
    <definedName name="APZ">#REF!</definedName>
    <definedName name="APZchoice">#REF!</definedName>
    <definedName name="aq" hidden="1">{TRUE,TRUE,-2.75,-17,483,253.5,FALSE,TRUE,TRUE,TRUE,0,4,#N/A,91,#N/A,6,18.8,1,FALSE,FALSE,3,TRUE,1,FALSE,75,"Swvu.QUARTERS.","ACwvu.QUARTERS.",#N/A,FALSE,FALSE,0.5,0.5,1,1,2,"&amp;L&amp;""Arial,Regular""&amp;F
&amp;A&amp;R&amp;D
&amp;T","",TRUE,FALSE,FALSE,FALSE,1,85,#N/A,#N/A,"=R1C1:R100C9",FALSE,#N/A,#N/A,FALSE,FALSE,FALSE,1,4294967292,4294967292,FALSE,FALSE,TRUE,TRUE,TRUE}</definedName>
    <definedName name="AR_2">#REF!</definedName>
    <definedName name="arDays">#REF!</definedName>
    <definedName name="Area_Above_EL">#REF!</definedName>
    <definedName name="Area_Below_EL">#REF!</definedName>
    <definedName name="Area_Datatable_C">'[19]SPS DETAIL'!#REF!</definedName>
    <definedName name="Area_Datatable_D">'[19]SPS DETAIL'!#REF!</definedName>
    <definedName name="Area_Info">'[19]SPS DETAIL'!#REF!</definedName>
    <definedName name="Area_Left_EL">#REF!</definedName>
    <definedName name="AREA_page1sum">'[19]SPS DETAIL'!#REF!</definedName>
    <definedName name="AREA_page3BSS">'[19]SPS DETAIL'!#REF!</definedName>
    <definedName name="Area_Summary">'[19]SPS DETAIL'!#REF!</definedName>
    <definedName name="aRevolverSpread">#REF!</definedName>
    <definedName name="Art_Filés_Alt1">'[62]C STD Altern. 1'!$C$96:$C$109</definedName>
    <definedName name="Art_Filés_Alt5">'[63]C STD Altern. 5'!$C$114:$C$127</definedName>
    <definedName name="Art_Tissu_Alt1">'[62]C STD Altern. 1'!$C$191:$C$197</definedName>
    <definedName name="Art_Tissu_Alt5">'[63]C STD Altern. 5'!$C$191:$C$198</definedName>
    <definedName name="as">#N/A</definedName>
    <definedName name="As___of_Net_Sales">#REF!</definedName>
    <definedName name="as.">#REF!</definedName>
    <definedName name="AS2DocOpenMode" hidden="1">"AS2DocumentEdit"</definedName>
    <definedName name="AS2HasNoAutoHeaderFooter" hidden="1">" "</definedName>
    <definedName name="AS2NamedRange" hidden="1">3</definedName>
    <definedName name="AS2ReportLS" hidden="1">1</definedName>
    <definedName name="AS2SyncStepLS" hidden="1">0</definedName>
    <definedName name="AS2TickmarkLS" localSheetId="10" hidden="1">#REF!</definedName>
    <definedName name="AS2TickmarkLS" hidden="1">#REF!</definedName>
    <definedName name="AS2VersionLS" hidden="1">300</definedName>
    <definedName name="ASA">[41]LINK!$B$1</definedName>
    <definedName name="asas">[41]LINK!$B$1</definedName>
    <definedName name="asasaasas" hidden="1">{"Full view",#N/A,FALSE,"Market view";"Full view",#N/A,FALSE,"Market view"}</definedName>
    <definedName name="asasaassaaqsq" hidden="1">{#N/A,#N/A,TRUE,"pd_SSS";#N/A,#N/A,TRUE,"fo_SSS";#N/A,#N/A,TRUE,"eqpt_SSS";#N/A,#N/A,TRUE,"ftrs_SSS"}</definedName>
    <definedName name="asasasasasasas" hidden="1">{#N/A,#N/A,TRUE,"pd_SSS";#N/A,#N/A,TRUE,"fo_SSS";#N/A,#N/A,TRUE,"eqpt_SSS";#N/A,#N/A,TRUE,"ftrs_SSS"}</definedName>
    <definedName name="asc">[64]LINK!$G$1</definedName>
    <definedName name="asd" hidden="1">{TRUE,TRUE,-2.75,-17,604.5,380.25,FALSE,FALSE,TRUE,TRUE,0,1,#N/A,1,#N/A,10.3026315789474,30.2666666666667,1,FALSE,FALSE,3,TRUE,1,FALSE,75,"Swvu.dmsnback.","ACwvu.dmsnback.",#N/A,FALSE,FALSE,0.25,0.25,0.5,0.5,2,"&amp;L&amp;F
&amp;A&amp;R&amp;D
&amp;T","",TRUE,FALSE,FALSE,FALSE,1,50,#N/A,#N/A,"=R1C1:R161C18",FALSE,#N/A,#N/A,FALSE,FALSE,FALSE,1,4294967292,300,FALSE,FALSE,TRUE,TRUE,TRUE}</definedName>
    <definedName name="asdf">#REF!</definedName>
    <definedName name="asdfdsafasd" localSheetId="10">[0]!StudioStaffCount+[0]!MarketingStaffCount+SalesStaffCount+[0]!MisStaffcount+[0]!CorporateStaffCount+[0]!DevelopmentStaffCount+[0]!IntStaffCount+[0]!FinanceStaffCount</definedName>
    <definedName name="asdfdsafasd">StudioStaffCount+MarketingStaffCount+SalesStaffCount+MisStaffcount+CorporateStaffCount+DevelopmentStaffCount+IntStaffCount+FinanceStaffCount</definedName>
    <definedName name="asdfgh">[41]LINK!$B$1</definedName>
    <definedName name="asdg">IF(vee,[65]!Header_Row+noppp,[65]!Header_Row)</definedName>
    <definedName name="asf">#REF!</definedName>
    <definedName name="ASH">#REF!</definedName>
    <definedName name="ASHOK">'[54]NW RTU'!#REF!</definedName>
    <definedName name="ashok.xls">'[66]Eqpmnt Plng'!#REF!</definedName>
    <definedName name="asLibor">#REF!</definedName>
    <definedName name="aslmx">[67]new_main_20K!#REF!</definedName>
    <definedName name="ass">#REF!</definedName>
    <definedName name="Asset_composition">#REF!</definedName>
    <definedName name="ASSUMP">[68]MSU!$O$4</definedName>
    <definedName name="assumption">#REF!</definedName>
    <definedName name="assumptions">[15]Spore03!#REF!</definedName>
    <definedName name="Ast_ms_orig">#REF!</definedName>
    <definedName name="Ast_pstn">#REF!</definedName>
    <definedName name="Ast_tot">#REF!</definedName>
    <definedName name="ASTGOS">#REF!</definedName>
    <definedName name="ASTHoldingTime">#REF!</definedName>
    <definedName name="ASTmag">[5]Input!#REF!</definedName>
    <definedName name="ASTorigTrafficFraction">#REF!</definedName>
    <definedName name="ASTtermTrafficFraction">#REF!</definedName>
    <definedName name="ASTV3choice">#REF!</definedName>
    <definedName name="asum">#REF!</definedName>
    <definedName name="ASUMPTION">#REF!</definedName>
    <definedName name="aSurTax">#REF!</definedName>
    <definedName name="AsyncTelemetry">#REF!</definedName>
    <definedName name="ATE">#REF!</definedName>
    <definedName name="aterm">#REF!</definedName>
    <definedName name="atm_e1">#REF!</definedName>
    <definedName name="atm_s">#REF!</definedName>
    <definedName name="ATM1I">#REF!</definedName>
    <definedName name="ATM1P">#REF!</definedName>
    <definedName name="ATM2I">#REF!</definedName>
    <definedName name="ATM2P">#REF!</definedName>
    <definedName name="atrunk">#REF!</definedName>
    <definedName name="atti">[41]LINK!$B$1</definedName>
    <definedName name="ATTIVO">#REF!</definedName>
    <definedName name="Attrition">#REF!</definedName>
    <definedName name="AUC">[59]Input!$F$13</definedName>
    <definedName name="AUC_FNR_Calc_a">[69]Calc!$I$68:$L$69</definedName>
    <definedName name="AUC_Intro_ph">[69]Calc!$L$68</definedName>
    <definedName name="AUC_SA">[59]Input!$O$13</definedName>
    <definedName name="AUC_tot">[5]Input!$X$57</definedName>
    <definedName name="AUCMAPload">[5]Input!#REF!</definedName>
    <definedName name="AUCsub">[5]Input!#REF!</definedName>
    <definedName name="AUCsubs">#REF!</definedName>
    <definedName name="aud">#REF!</definedName>
    <definedName name="Aug_Bal">#REF!</definedName>
    <definedName name="augment">[70]Final!$E$184:$T$192</definedName>
    <definedName name="av">#REF!</definedName>
    <definedName name="Availability">#REF!</definedName>
    <definedName name="avdcksklkl">'[71]Share price'!#REF!</definedName>
    <definedName name="avg">#REF!</definedName>
    <definedName name="avgboh">#REF!</definedName>
    <definedName name="avgkner">#REF!</definedName>
    <definedName name="AvgNADs">#REF!</definedName>
    <definedName name="avgpol">#REF!</definedName>
    <definedName name="avrg_PLPc_large">#REF!</definedName>
    <definedName name="avrg_PLPc_large2">#REF!</definedName>
    <definedName name="avrg_PLPc_medium">#REF!</definedName>
    <definedName name="avrg_PLPc_medium2">#REF!</definedName>
    <definedName name="avrg_PLPc_small">#REF!</definedName>
    <definedName name="avrg_PLPc_small2">#REF!</definedName>
    <definedName name="Avrg_price_int_2000">#REF!</definedName>
    <definedName name="Avrg_price_int_2001">#REF!</definedName>
    <definedName name="Avrg_price_int_2002">#REF!</definedName>
    <definedName name="Avrg_price_int_2004">#REF!</definedName>
    <definedName name="Avrg_price_int_2005">#REF!</definedName>
    <definedName name="Avrg_price_nat_2000">#REF!</definedName>
    <definedName name="Avrg_price_nat_2001">#REF!</definedName>
    <definedName name="Avrg_price_nat_2002">#REF!</definedName>
    <definedName name="Avrg_price_nat_2004">#REF!</definedName>
    <definedName name="AXE">#REF!</definedName>
    <definedName name="AXE_HW_Aux_Price_a">#REF!</definedName>
    <definedName name="AXE_Site_1_50_Name_v">'[72]Network Summary'!$C$26:$C$76</definedName>
    <definedName name="AXE_Spares_Price_a">#REF!</definedName>
    <definedName name="AXE_SW_Basic_Price_a">#REF!</definedName>
    <definedName name="AXE_SW_Optional_Price_a">#REF!</definedName>
    <definedName name="b">"BUS_UNIT_TBL_GL"</definedName>
    <definedName name="b_1" hidden="1">{#N/A,#N/A,TRUE,"Staffnos &amp; cost"}</definedName>
    <definedName name="b_2" hidden="1">{#N/A,#N/A,TRUE,"Staffnos &amp; cost"}</definedName>
    <definedName name="b_3" hidden="1">{#N/A,#N/A,TRUE,"Staffnos &amp; cost"}</definedName>
    <definedName name="b_4" hidden="1">{#N/A,#N/A,TRUE,"Staffnos &amp; cost"}</definedName>
    <definedName name="b_5" hidden="1">{#N/A,#N/A,TRUE,"Staffnos &amp; cost"}</definedName>
    <definedName name="B_S">#REF!</definedName>
    <definedName name="B_S_ratios">#REF!</definedName>
    <definedName name="B_SW">#REF!</definedName>
    <definedName name="B1subK">#REF!</definedName>
    <definedName name="back">#REF!</definedName>
    <definedName name="backup">#REF!</definedName>
    <definedName name="bad">#REF!</definedName>
    <definedName name="bad_9">#REF!</definedName>
    <definedName name="Bad_debts">#REF!</definedName>
    <definedName name="Bad_debts_written_off">#REF!</definedName>
    <definedName name="bae">#REF!</definedName>
    <definedName name="bae_9">#REF!</definedName>
    <definedName name="Bagarea">[73]GSM!#REF!</definedName>
    <definedName name="Baglengh">[73]GSM!#REF!</definedName>
    <definedName name="BAGS">#REF!</definedName>
    <definedName name="Bagwidth">[73]GSM!#REF!</definedName>
    <definedName name="bal">'[74]#REF'!#REF!</definedName>
    <definedName name="Balance_Sheet">#REF!</definedName>
    <definedName name="Balance_Sheet1">'[75]B''Sheet'!#REF!</definedName>
    <definedName name="Balance_Sheet2">'[75]B''Sheet'!#REF!</definedName>
    <definedName name="balancesheet" hidden="1">{#N/A,#N/A,FALSE,"Staffnos &amp; cost"}</definedName>
    <definedName name="Balancesheet_print">#REF!</definedName>
    <definedName name="Balancesheet_print_25">#REF!</definedName>
    <definedName name="balsheet" hidden="1">{#N/A,#N/A,FALSE,"Staffnos &amp; cost"}</definedName>
    <definedName name="Bangalore">#REF!</definedName>
    <definedName name="bank">#REF!</definedName>
    <definedName name="Bank_borrowing">#REF!</definedName>
    <definedName name="Bank_borrowing_to_net_worth">#REF!</definedName>
    <definedName name="BANKERS__RETURN_ANALYSIS">#REF!</definedName>
    <definedName name="bao">#REF!</definedName>
    <definedName name="bao_9">#REF!</definedName>
    <definedName name="bap">#REF!</definedName>
    <definedName name="bap_9">#REF!</definedName>
    <definedName name="base">[76]discounts_XP140!$B$3</definedName>
    <definedName name="BaseModel">[52]Citrix!#REF!</definedName>
    <definedName name="BaseModelPrice">[52]Citrix!#REF!</definedName>
    <definedName name="BasePrice">[52]Citrix!#REF!</definedName>
    <definedName name="baseYear">#REF!</definedName>
    <definedName name="Basic_Ingredients">'[8]#REF'!$B$15:$P$15</definedName>
    <definedName name="Basic_SCF_AM1">#REF!</definedName>
    <definedName name="basic_traf_mgmt">#REF!</definedName>
    <definedName name="basis">#REF!</definedName>
    <definedName name="BasiX">#REF!</definedName>
    <definedName name="bat">#REF!</definedName>
    <definedName name="bat_9">#REF!</definedName>
    <definedName name="Battery_Backup">[69]Calc!$A$18</definedName>
    <definedName name="Battery_Backup_Name_a">[69]Calc!$B$17:$C$18</definedName>
    <definedName name="bay">#REF!</definedName>
    <definedName name="BAY_89AA">#REF!</definedName>
    <definedName name="BAY_89AB">#REF!</definedName>
    <definedName name="BAY_89AC">#REF!</definedName>
    <definedName name="bay_9">#REF!</definedName>
    <definedName name="BB"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bb_dig">'[1]Other assumptions'!$B$7</definedName>
    <definedName name="bbbbb"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BBH_Aif">#REF!</definedName>
    <definedName name="BC">#REF!</definedName>
    <definedName name="bca">#REF!</definedName>
    <definedName name="bca_9">#REF!</definedName>
    <definedName name="bcb">#REF!</definedName>
    <definedName name="bcb_9">#REF!</definedName>
    <definedName name="bce">#REF!</definedName>
    <definedName name="bce_9">#REF!</definedName>
    <definedName name="bcl">#REF!</definedName>
    <definedName name="bcl_9">#REF!</definedName>
    <definedName name="bcm">#REF!</definedName>
    <definedName name="bcm_9">#REF!</definedName>
    <definedName name="bcp">#REF!</definedName>
    <definedName name="bcp_9">#REF!</definedName>
    <definedName name="BCS">#REF!</definedName>
    <definedName name="BCS___0">#N/A</definedName>
    <definedName name="BCS___1">#N/A</definedName>
    <definedName name="BCSMKT">#REF!</definedName>
    <definedName name="BCSMKT___0">#N/A</definedName>
    <definedName name="BCSMKT___1">#N/A</definedName>
    <definedName name="BDB_AVX_US_Assets">#REF!</definedName>
    <definedName name="bdep">#REF!</definedName>
    <definedName name="bdg">#REF!</definedName>
    <definedName name="bdp">#REF!</definedName>
    <definedName name="bdp_9">#REF!</definedName>
    <definedName name="Beg_Bal">#REF!</definedName>
    <definedName name="Benchmark">#REF!</definedName>
    <definedName name="bet">#REF!</definedName>
    <definedName name="bet_9">#REF!</definedName>
    <definedName name="bfc">#REF!</definedName>
    <definedName name="bfc_9">#REF!</definedName>
    <definedName name="bform_col">#REF!</definedName>
    <definedName name="BForm_Print_Area">#REF!</definedName>
    <definedName name="BG_Del" hidden="1">15</definedName>
    <definedName name="BG_Ins" hidden="1">4</definedName>
    <definedName name="BG_Mod" hidden="1">6</definedName>
    <definedName name="BGW_Bundling">#REF!</definedName>
    <definedName name="BGW_HW_Price_a">#REF!</definedName>
    <definedName name="BGW_SW_Discount_a">#REF!</definedName>
    <definedName name="BGW_SW_Price_a">#REF!</definedName>
    <definedName name="BGWQty">#REF!</definedName>
    <definedName name="BHCA">[59]Input!$X$77</definedName>
    <definedName name="Bhiwandi">#REF!</definedName>
    <definedName name="BHUVAN" hidden="1">{"'subnets'!$A$1:$F$20"}</definedName>
    <definedName name="bia">#REF!</definedName>
    <definedName name="bia_9">#REF!</definedName>
    <definedName name="bianca">'[77]Taux intérêt'!$B$13</definedName>
    <definedName name="Bihar">#REF!</definedName>
    <definedName name="Bill_rates">#REF!</definedName>
    <definedName name="BIMBUS">#REF!</definedName>
    <definedName name="bin">#REF!</definedName>
    <definedName name="bin_9">#REF!</definedName>
    <definedName name="bio">#REF!</definedName>
    <definedName name="bio_9">#REF!</definedName>
    <definedName name="bir">#REF!</definedName>
    <definedName name="bir_9">#REF!</definedName>
    <definedName name="bit">#REF!</definedName>
    <definedName name="bit_9">#REF!</definedName>
    <definedName name="bjcdbw" hidden="1">{"'August 2000'!$A$1:$J$101"}</definedName>
    <definedName name="BL">[78]LINK!$B$1</definedName>
    <definedName name="bll">#REF!</definedName>
    <definedName name="bll_9">#REF!</definedName>
    <definedName name="blow">'[1]Other assumptions'!$B$4</definedName>
    <definedName name="BLPH1" localSheetId="26" hidden="1">'[79]Prior Fund Raising MGD'!#REF!</definedName>
    <definedName name="BLPH1" hidden="1">'[79]Prior Fund Raising MGD'!#REF!</definedName>
    <definedName name="BLPH2" hidden="1">[79]Sheet2!$D$9</definedName>
    <definedName name="BLPH3" hidden="1">[79]Sheet2!$I$9</definedName>
    <definedName name="BLPH4" hidden="1">[79]Sheet2!$M$9</definedName>
    <definedName name="BLPH5" hidden="1">[79]Sheet2!$Q$9</definedName>
    <definedName name="BLPH6" hidden="1">[79]Sheet2!$T$9</definedName>
    <definedName name="BLPH7" localSheetId="26" hidden="1">'[79]Prior Fund Raising MGD'!#REF!</definedName>
    <definedName name="BLPH7" hidden="1">'[79]Prior Fund Raising MGD'!#REF!</definedName>
    <definedName name="BLPH8" localSheetId="26" hidden="1">'[79]Prior Fund Raising MGD'!#REF!</definedName>
    <definedName name="BLPH8" hidden="1">'[79]Prior Fund Raising MGD'!#REF!</definedName>
    <definedName name="BLPH9" hidden="1">[79]Sheet2!$X$9</definedName>
    <definedName name="blt">#REF!</definedName>
    <definedName name="blt_9">#REF!</definedName>
    <definedName name="bmi">#REF!</definedName>
    <definedName name="bmi_9">#REF!</definedName>
    <definedName name="BML">[80]LINK!$B$1</definedName>
    <definedName name="bnd">#REF!</definedName>
    <definedName name="bnd_9">#REF!</definedName>
    <definedName name="BNE_MESSAGES_HIDDEN" hidden="1">#REF!</definedName>
    <definedName name="bnf">#REF!</definedName>
    <definedName name="bnf_9">#REF!</definedName>
    <definedName name="bnm">#REF!</definedName>
    <definedName name="BO_PP">[81]Prices!$A$509:$N$539</definedName>
    <definedName name="boc">#REF!</definedName>
    <definedName name="boc_9">#REF!</definedName>
    <definedName name="bol">#REF!</definedName>
    <definedName name="bol_9">#REF!</definedName>
    <definedName name="BookDepreciation">#REF!</definedName>
    <definedName name="BoppCost">'[82]Q1 inputs'!#REF!</definedName>
    <definedName name="bor">#REF!</definedName>
    <definedName name="bor_9">#REF!</definedName>
    <definedName name="bot">#REF!</definedName>
    <definedName name="bot_9">#REF!</definedName>
    <definedName name="bottom">#REF!</definedName>
    <definedName name="bottom_commcos">#REF!</definedName>
    <definedName name="BPL_base_with_BSBL_18_08_06">#REF!</definedName>
    <definedName name="bpp">#REF!</definedName>
    <definedName name="bpp_9">#REF!</definedName>
    <definedName name="bpu">#REF!</definedName>
    <definedName name="bpu_9">#REF!</definedName>
    <definedName name="bre">#REF!</definedName>
    <definedName name="bre_9">#REF!</definedName>
    <definedName name="Bridge_TOTAL_PL">#REF!</definedName>
    <definedName name="BS">#REF!</definedName>
    <definedName name="BS_3">#REF!</definedName>
    <definedName name="BS_AP">#REF!</definedName>
    <definedName name="BS_AR">#REF!</definedName>
    <definedName name="BS_Cash">#REF!</definedName>
    <definedName name="BS_CL">#REF!</definedName>
    <definedName name="BS_Convertible_Debt">#REF!</definedName>
    <definedName name="BS_Convertible_Preferred">#REF!</definedName>
    <definedName name="BS_Deferred_Taxes">#REF!</definedName>
    <definedName name="BS_Equity">#REF!</definedName>
    <definedName name="BS_Intangibles">#REF!</definedName>
    <definedName name="BS_Inventory">#REF!</definedName>
    <definedName name="BS_Investments">#REF!</definedName>
    <definedName name="BS_Minority">#REF!</definedName>
    <definedName name="BS_Other_CA">#REF!</definedName>
    <definedName name="BS_Other_LTAssets">#REF!</definedName>
    <definedName name="BS_Other_LTLiabilities">#REF!</definedName>
    <definedName name="BS_PPE">#REF!</definedName>
    <definedName name="BS_Provisions">#REF!</definedName>
    <definedName name="BS_Revolver">#REF!</definedName>
    <definedName name="BS_Straight_Debt">#REF!</definedName>
    <definedName name="BS_Straight_Preferred">#REF!</definedName>
    <definedName name="BSAccrExp">#REF!</definedName>
    <definedName name="BSAcctsPay">#REF!</definedName>
    <definedName name="BSAcctsRec">#REF!</definedName>
    <definedName name="BSC">#REF!</definedName>
    <definedName name="BSC_144_TRU_non_exp._4k_GS">#REF!</definedName>
    <definedName name="BSC_conn">[59]Input!$J$12</definedName>
    <definedName name="BSC_Rate">[69]Calc!$A$22</definedName>
    <definedName name="BSC_Rate_a">[69]Calc!$B$21:$C$22</definedName>
    <definedName name="Bsc_tot">#REF!</definedName>
    <definedName name="BSC_TRCR7_Price_a">#REF!</definedName>
    <definedName name="BSCash">#REF!</definedName>
    <definedName name="BSCheck">#REF!</definedName>
    <definedName name="BSCommStock">#REF!</definedName>
    <definedName name="BSCQty">#REF!</definedName>
    <definedName name="BSCR7_Price_a">#REF!</definedName>
    <definedName name="BSCTRC">#REF!</definedName>
    <definedName name="BSDeferredTax">#REF!</definedName>
    <definedName name="BSDivOwing">#REF!</definedName>
    <definedName name="BSEquityInt">#REF!</definedName>
    <definedName name="bsf">#REF!</definedName>
    <definedName name="bsf_9">#REF!</definedName>
    <definedName name="BSGoodwill">#REF!</definedName>
    <definedName name="BSInventories">#REF!</definedName>
    <definedName name="BSLiabsEquity">#REF!</definedName>
    <definedName name="BSLtDebt">#REF!</definedName>
    <definedName name="BSNetPPnE">#REF!</definedName>
    <definedName name="bsnl">{#N/A,#N/A,TRUE,"Staffnos &amp; cost"}</definedName>
    <definedName name="BSOtherAssets">#REF!</definedName>
    <definedName name="BSOtherCurAssets">#REF!</definedName>
    <definedName name="BSOtherCurLiabs">#REF!</definedName>
    <definedName name="BSOtherLtLiabs">#REF!</definedName>
    <definedName name="BSPrefStock">#REF!</definedName>
    <definedName name="BSR_Version">#REF!</definedName>
    <definedName name="BSRetEarnings">#REF!</definedName>
    <definedName name="bss" hidden="1">{#N/A,#N/A,FALSE,"Staffnos &amp; cost"}</definedName>
    <definedName name="BSSAPload">[5]Input!#REF!</definedName>
    <definedName name="BSSAPsignlload">#REF!</definedName>
    <definedName name="BSStDebt">#REF!</definedName>
    <definedName name="bst">#REF!</definedName>
    <definedName name="bst_9">#REF!</definedName>
    <definedName name="BSTaxOwing">#REF!</definedName>
    <definedName name="BSTotalAssets">#REF!</definedName>
    <definedName name="BSTotalCurAssets">#REF!</definedName>
    <definedName name="BSTotalCurLiabs">#REF!</definedName>
    <definedName name="BSTotalEquity">#REF!</definedName>
    <definedName name="BSTotalLtLiabs">#REF!</definedName>
    <definedName name="bta">#REF!</definedName>
    <definedName name="bta_9">#REF!</definedName>
    <definedName name="btd">#REF!</definedName>
    <definedName name="btd_9">#REF!</definedName>
    <definedName name="bte">#REF!</definedName>
    <definedName name="bte_9">#REF!</definedName>
    <definedName name="btl">#REF!</definedName>
    <definedName name="btl_9">#REF!</definedName>
    <definedName name="btp">#REF!</definedName>
    <definedName name="btp_9">#REF!</definedName>
    <definedName name="BTS_Backup_Price_a">#REF!</definedName>
    <definedName name="BTS_Config_a">[69]Calc!$B$39:$F$49</definedName>
    <definedName name="BTS_HW_Price_a">#REF!</definedName>
    <definedName name="BTS_HW_TRU_Price_a">#REF!</definedName>
    <definedName name="BTS_Ind_outd_a">[69]Calc!$B$25:$D$27</definedName>
    <definedName name="BTS_Lightning_Price_a">#REF!</definedName>
    <definedName name="BTS_Micro_Antenna_a">[69]Calc!$B$55:$D$59</definedName>
    <definedName name="BTS_Micro_Price_a">#REF!</definedName>
    <definedName name="BTS_Micro_TRUs_a">[69]Calc!$H$57:$J$59</definedName>
    <definedName name="BTS_Sector_a">[69]Calc!$F$25:$L$34</definedName>
    <definedName name="BTS_Spares_Price_a">#REF!</definedName>
    <definedName name="BTSQty">#REF!</definedName>
    <definedName name="BudDeprece">#REF!</definedName>
    <definedName name="BudEnergy">#REF!</definedName>
    <definedName name="BudExch">#REF!</definedName>
    <definedName name="BudFinance">#REF!</definedName>
    <definedName name="BUDGET_08_YTD">#REF!</definedName>
    <definedName name="BUDGET_09_MTH">#REF!</definedName>
    <definedName name="BUDGET_09_YTD">#REF!</definedName>
    <definedName name="Budget_DM">'[19]SPS DETAIL'!#REF!</definedName>
    <definedName name="Budget_Mkt_Reg">'[19]SPS DETAIL'!#REF!</definedName>
    <definedName name="BudOtherOper">#REF!</definedName>
    <definedName name="BudOtherVar">#REF!</definedName>
    <definedName name="BudPrice">#REF!</definedName>
    <definedName name="BudPulp">#REF!</definedName>
    <definedName name="BudStock">#REF!</definedName>
    <definedName name="BudVolume">#REF!</definedName>
    <definedName name="BudWages">#REF!</definedName>
    <definedName name="BudWood">#REF!</definedName>
    <definedName name="BuiltIn_Consolidate_Area___9">NA()</definedName>
    <definedName name="BuiltIn_Print_Area">#REF!</definedName>
    <definedName name="BuiltIn_Print_Area___0___0">#REF!</definedName>
    <definedName name="BuiltIn_Print_Titles">#REF!</definedName>
    <definedName name="BuiltIn_Print_Titles___0___0">#REF!</definedName>
    <definedName name="BUNAME">[83]Introductions!$C$7</definedName>
    <definedName name="Bundle">#REF!</definedName>
    <definedName name="BUSINESS_GROWTH">#REF!</definedName>
    <definedName name="Business_volumes">#REF!</definedName>
    <definedName name="Business_volumes_and_basis">#REF!</definedName>
    <definedName name="Busprom_Trg_Misc">'[84]Indirect expenses'!#REF!</definedName>
    <definedName name="C_">#REF!</definedName>
    <definedName name="C____0">#REF!</definedName>
    <definedName name="C____1">#N/A</definedName>
    <definedName name="c_cable">[85]Factors!$F$6</definedName>
    <definedName name="c_cables">#REF!</definedName>
    <definedName name="c_ckd">[85]Factors!#REF!</definedName>
    <definedName name="c_dateswitch">#REF!</definedName>
    <definedName name="c_doc">[85]Factors!$F$7</definedName>
    <definedName name="c_local">[85]Factors!$F$5</definedName>
    <definedName name="C_no_rer">#REF!</definedName>
    <definedName name="c_pageswitch">#REF!</definedName>
    <definedName name="c_pathswitch">#REF!</definedName>
    <definedName name="c_proj_switch">#REF!</definedName>
    <definedName name="c_sagsw">[85]Factors!$F$4</definedName>
    <definedName name="C_Server">[47]Storage!$C$40</definedName>
    <definedName name="c_skd">[85]Factors!$F$3</definedName>
    <definedName name="c_SSBswitch">#REF!</definedName>
    <definedName name="C_STD_Filés_Alt1">'[62]C STD Altern. 1'!$C$96:$R$109</definedName>
    <definedName name="C_STD_Filés_Alt5">'[63]C STD Altern. 5'!$C$96:$R$109</definedName>
    <definedName name="C_STD_Tissu_Alt1">'[62]C STD Altern. 1'!$C$191:$S$197</definedName>
    <definedName name="C_STD_Tissu_Alt5">'[63]C STD Altern. 5'!$C$191:$S$198</definedName>
    <definedName name="c_sw">#REF!</definedName>
    <definedName name="cab">#REF!</definedName>
    <definedName name="cable">'[86]DLC lookups'!#REF!</definedName>
    <definedName name="cable_cost">'[1]RSU lookups'!$B$19:$L$30</definedName>
    <definedName name="cables">[85]Factors!#REF!</definedName>
    <definedName name="cac">#REF!</definedName>
    <definedName name="cac_9">#REF!</definedName>
    <definedName name="caca" hidden="1">{TRUE,TRUE,13,16,599.4,316.2,FALSE,FALSE,TRUE,TRUE,0,1,#N/A,128,#N/A,10.9651162790698,24.8421052631579,1,FALSE,FALSE,1,TRUE,1,FALSE,75,"Swvu.DMGBBACK.","ACwvu.DMGBBACK.",#N/A,FALSE,FALSE,0.25,0.25,0.5,0.5,2,"&amp;L&amp;F&amp;R&amp;D
&amp;T","",TRUE,FALSE,FALSE,FALSE,1,51,#N/A,#N/A,"=R1C1:R158C18",FALSE,#N/A,#N/A,FALSE,FALSE,FALSE,1,4294967292,300,FALSE,FALSE,TRUE,TRUE,TRUE}</definedName>
    <definedName name="cacdafds" hidden="1">{TRUE,TRUE,13,16,599.4,316.2,FALSE,FALSE,TRUE,TRUE,0,1,6,2,8,1,6,4,TRUE,TRUE,1,TRUE,1,TRUE,75,"Swvu.DMGGBACK.","ACwvu.DMGGBACK.",#N/A,FALSE,FALSE,0.5,0.5,0.5,0.5,2,"&amp;L&amp;F
&amp;A&amp;R&amp;D
&amp;T","",TRUE,FALSE,FALSE,FALSE,1,50,#N/A,#N/A,"=R1C1:R158C18",FALSE,#N/A,#N/A,FALSE,FALSE,FALSE,1,4294967292,300,FALSE,FALSE,TRUE,TRUE,TRUE}</definedName>
    <definedName name="cadfsdf" hidden="1">{TRUE,TRUE,-2.75,-17,604.5,380.25,FALSE,FALSE,TRUE,TRUE,0,1,#N/A,1,#N/A,10.6315789473684,30.2666666666667,1,FALSE,FALSE,3,TRUE,1,FALSE,75,"Swvu.DMGNBACK.","ACwvu.DMGNBACK.",#N/A,FALSE,FALSE,0.75,0.75,0.5,0.5,2,"&amp;L&amp;F
&amp;A&amp;R&amp;D
&amp;T","",TRUE,FALSE,FALSE,FALSE,1,45,#N/A,#N/A,"=R1C1:R160C18",FALSE,#N/A,#N/A,FALSE,FALSE,FALSE,1,4294967292,300,FALSE,FALSE,TRUE,TRUE,TRUE}</definedName>
    <definedName name="CAF_Switch" hidden="1">{#N/A,#N/A,FALSE,"Staffnos &amp; cost"}</definedName>
    <definedName name="Calc1CashAvail">#REF!</definedName>
    <definedName name="Calc1CashEOY">#REF!</definedName>
    <definedName name="Calc1CashInt">#REF!</definedName>
    <definedName name="Calc1RevolverEOY">#REF!</definedName>
    <definedName name="Calc1RevolverInt">#REF!</definedName>
    <definedName name="Calc1RevolverIntOne">#REF!</definedName>
    <definedName name="Calc1RevolverIntTwo">#REF!</definedName>
    <definedName name="Calc1TxToRevolver">#REF!</definedName>
    <definedName name="Calc2CashAvail">#REF!</definedName>
    <definedName name="Calc2CashEOY">#REF!</definedName>
    <definedName name="Calc2CashInt">#REF!</definedName>
    <definedName name="Calc2CashIntOne">#REF!</definedName>
    <definedName name="Calc2CashIntTwo">#REF!</definedName>
    <definedName name="Calc2RevolverEOY">#REF!</definedName>
    <definedName name="Calc2RevolverInt">#REF!</definedName>
    <definedName name="Calc2TxToRevolver">#REF!</definedName>
    <definedName name="CalcBookIncome">#REF!</definedName>
    <definedName name="CalcBookIncomeExInt">#REF!</definedName>
    <definedName name="CalcCashAvail">#REF!</definedName>
    <definedName name="CalcCashBOY">#REF!</definedName>
    <definedName name="CalcCashEOY">#REF!</definedName>
    <definedName name="CalcCashExInt">#REF!</definedName>
    <definedName name="CalcCashExTaxInt">#REF!</definedName>
    <definedName name="CalcCashFinance">#REF!</definedName>
    <definedName name="CalcCashInt">#REF!</definedName>
    <definedName name="CalcCashInvest">#REF!</definedName>
    <definedName name="CalcCashMin">#REF!</definedName>
    <definedName name="CalcCashOps">#REF!</definedName>
    <definedName name="CalcCashTotal">#REF!</definedName>
    <definedName name="calcINAPsignlvol">#REF!</definedName>
    <definedName name="calcISUPINsignlvol">#REF!</definedName>
    <definedName name="CalcMAT">#REF!</definedName>
    <definedName name="CalcMATExInt">#REF!</definedName>
    <definedName name="CalcRevolverBOY">#REF!</definedName>
    <definedName name="CalcRevolverEOY">#REF!</definedName>
    <definedName name="CalcRevolverInt">#REF!</definedName>
    <definedName name="CalcTaxableIncome">#REF!</definedName>
    <definedName name="CalcTaxableIncomeExInt">#REF!</definedName>
    <definedName name="CalcTaxCharge">#REF!</definedName>
    <definedName name="CalcTaxDeferred">#REF!</definedName>
    <definedName name="CalcTaxExInt">#REF!</definedName>
    <definedName name="CalcTaxIncome">#REF!</definedName>
    <definedName name="CalcTaxIncomeExInt">#REF!</definedName>
    <definedName name="CalcTaxOwing">#REF!</definedName>
    <definedName name="CalcTaxPaid">#REF!</definedName>
    <definedName name="CalcTaxPaidExInt">#REF!</definedName>
    <definedName name="CalcTxToRevolver">#REF!</definedName>
    <definedName name="Calcutta">#REF!</definedName>
    <definedName name="calldata">[87]data!$B$2:$B$51</definedName>
    <definedName name="Calldata1">[88]data!$B$2:$B$51</definedName>
    <definedName name="cam">#REF!</definedName>
    <definedName name="cam_9">#REF!</definedName>
    <definedName name="CAMBI">#REF!</definedName>
    <definedName name="CAMI">'[19]SPS DETAIL'!#REF!</definedName>
    <definedName name="cap">#REF!</definedName>
    <definedName name="Capex">#REF!</definedName>
    <definedName name="Capex_Summary">'[74]#REF'!#REF!</definedName>
    <definedName name="Capex4">'[74]#REF'!#REF!</definedName>
    <definedName name="CapexDraw">#REF!</definedName>
    <definedName name="CapexInput">#REF!</definedName>
    <definedName name="CapexYear">#REF!</definedName>
    <definedName name="CAPITAL_DEPLOYE">#REF!</definedName>
    <definedName name="CAPITAL_EMPLOYE">#REF!</definedName>
    <definedName name="Capital_Inflation">#REF!</definedName>
    <definedName name="capnumber">#REF!</definedName>
    <definedName name="capx">#REF!</definedName>
    <definedName name="cards">[76]discounts_XP140!$B$5</definedName>
    <definedName name="Cartoncost_perkg">[73]GSM!#REF!</definedName>
    <definedName name="CARTONS">#REF!</definedName>
    <definedName name="casenumber">#REF!</definedName>
    <definedName name="cash" hidden="1">{TRUE,TRUE,-2.75,-17,604.5,380.25,FALSE,FALSE,TRUE,TRUE,0,1,#N/A,1,#N/A,10.3026315789474,30.2666666666667,1,FALSE,FALSE,3,TRUE,1,FALSE,75,"Swvu.dmsnback.","ACwvu.dmsnback.",#N/A,FALSE,FALSE,0.25,0.25,0.5,0.5,2,"&amp;L&amp;F
&amp;A&amp;R&amp;D
&amp;T","",TRUE,FALSE,FALSE,FALSE,1,50,#N/A,#N/A,"=R1C1:R161C18",FALSE,#N/A,#N/A,FALSE,FALSE,FALSE,1,4294967292,300,FALSE,FALSE,TRUE,TRUE,TRUE}</definedName>
    <definedName name="Cash__Flow">'[74]#REF'!#REF!</definedName>
    <definedName name="CASH__FLOW__STATEMENT">'[74]#REF'!#REF!</definedName>
    <definedName name="Cash_and_bank_balance">#REF!</definedName>
    <definedName name="cash_flow">#REF!</definedName>
    <definedName name="Cash_Flow_Statement">#REF!</definedName>
    <definedName name="Cash_Flow1">'[75]B''Sheet'!#REF!</definedName>
    <definedName name="cashflow" hidden="1">{"TopSheet",#N/A,FALSE,"1999 Domestic Projections";"Departmental Summary Sheet",#N/A,FALSE,"1999 Domestic Projections";"Finance",#N/A,FALSE,"1999 Domestic Projections";"Corporate",#N/A,FALSE,"1999 Domestic Projections";"Marketing",#N/A,FALSE,"1999 Domestic Projections";"Sales",#N/A,FALSE,"1999 Domestic Projections";"ProdDevCalabasas",#N/A,FALSE,"1999 Domestic Projections";"MIS",#N/A,FALSE,"1999 Domestic Projections";"1999 Summary Sheet",#N/A,FALSE,"1999 Domestic Projections";"Capitalized Assets",#N/A,FALSE,"1999 Domestic Projections";"THQInternational",#N/A,FALSE,"1999 Domestic Projections";"Studio",#N/A,FALSE,"1999 Domestic Projections";"GameFx",#N/A,FALSE,"1999 Domestic Projections";"pRODUCT aCQUISITION",#N/A,FALSE,"1999 Domestic Projections"}</definedName>
    <definedName name="Cashflow_print">#REF!</definedName>
    <definedName name="Cashflow_print_25">#REF!</definedName>
    <definedName name="CashFlowDSR">#REF!</definedName>
    <definedName name="CAT">'[17]Hyp-mstr'!$A$13:$B$18</definedName>
    <definedName name="Categories9707">#REF!</definedName>
    <definedName name="Categories9708">#REF!</definedName>
    <definedName name="Categories9709">#REF!</definedName>
    <definedName name="Categories9710">#REF!</definedName>
    <definedName name="Categories9711">#REF!</definedName>
    <definedName name="Categories9712">#REF!</definedName>
    <definedName name="CB">#REF!</definedName>
    <definedName name="CBOM">[58]A0744339!$N$24</definedName>
    <definedName name="CBS">#REF!</definedName>
    <definedName name="cc" hidden="1">{"TopSheet",#N/A,FALSE,"1999 Domestic Projections";"Departmental Summary Sheet",#N/A,FALSE,"1999 Domestic Projections";"Finance",#N/A,FALSE,"1999 Domestic Projections";"Corporate",#N/A,FALSE,"1999 Domestic Projections";"Marketing",#N/A,FALSE,"1999 Domestic Projections";"Sales",#N/A,FALSE,"1999 Domestic Projections";"ProdDevCalabasas",#N/A,FALSE,"1999 Domestic Projections";"MIS",#N/A,FALSE,"1999 Domestic Projections";"1999 Summary Sheet",#N/A,FALSE,"1999 Domestic Projections";"Capitalized Assets",#N/A,FALSE,"1999 Domestic Projections";"THQInternational",#N/A,FALSE,"1999 Domestic Projections";"Studio",#N/A,FALSE,"1999 Domestic Projections";"GameFx",#N/A,FALSE,"1999 Domestic Projections";"pRODUCT aCQUISITION",#N/A,FALSE,"1999 Domestic Projections"}</definedName>
    <definedName name="ccase">#REF!</definedName>
    <definedName name="CCAvgSubs">#REF!</definedName>
    <definedName name="ccbper">#REF!</definedName>
    <definedName name="ccbsub">#REF!</definedName>
    <definedName name="ccbsubs">#REF!</definedName>
    <definedName name="ccbsubs1">#REF!</definedName>
    <definedName name="ccc" hidden="1">{TRUE,TRUE,-1.25,-15.5,484.5,276.75,FALSE,TRUE,TRUE,TRUE,0,1,#N/A,1,#N/A,5.792,15.6,1,FALSE,FALSE,3,TRUE,1,FALSE,100,"Swvu.COMBQTR.","ACwvu.COMBQTR.",#N/A,FALSE,FALSE,0.5,0.5,1,1,2,"&amp;L&amp;F
&amp;A&amp;R&amp;D
&amp;T","",TRUE,FALSE,FALSE,FALSE,1,85,#N/A,#N/A,"=R1C1:R32C9",FALSE,#N/A,#N/A,FALSE,FALSE,TRUE,1,65532,65532,FALSE,FALSE,TRUE,TRUE,TRUE}</definedName>
    <definedName name="ccccc" hidden="1">{TRUE,TRUE,-2.75,-17,484.5,255,FALSE,FALSE,TRUE,TRUE,0,1,#N/A,134,#N/A,8.17105263157895,18.9333333333333,1,FALSE,FALSE,3,TRUE,1,FALSE,75,"Swvu.DM3DOBACK.","ACwvu.DM3DOBACK.",#N/A,FALSE,FALSE,0.25,0.25,0.5,0.5,2,"&amp;L&amp;F
&amp;A&amp;R&amp;D
&amp;T","",TRUE,FALSE,FALSE,FALSE,1,45,#N/A,#N/A,"=R1C1:R152C18",FALSE,#N/A,#N/A,FALSE,FALSE,FALSE,1,4294967292,300,FALSE,FALSE,TRUE,TRUE,TRUE}</definedName>
    <definedName name="ccccccc" hidden="1">{TRUE,TRUE,13,16,599.4,316.2,FALSE,FALSE,TRUE,TRUE,0,1,#N/A,1,#N/A,11.3720930232558,24.8421052631579,1,FALSE,FALSE,1,TRUE,1,FALSE,75,"Swvu.DMGBACK.","ACwvu.DMGBACK.",#N/A,FALSE,FALSE,0.5,0.5,0.5,0.5,2,"&amp;L&amp;F
&amp;A&amp;R&amp;D
&amp;T","",TRUE,FALSE,FALSE,FALSE,1,50,#N/A,#N/A,"=R1C1:R158C18",FALSE,#N/A,#N/A,FALSE,FALSE,FALSE,1,4294967292,300,FALSE,FALSE,TRUE,TRUE,TRUE}</definedName>
    <definedName name="ccccccccc">#REF!</definedName>
    <definedName name="CCD">#REF!</definedName>
    <definedName name="cce">#REF!</definedName>
    <definedName name="cce_9">#REF!</definedName>
    <definedName name="CCGOS">#REF!</definedName>
    <definedName name="CCHoldingTime">#REF!</definedName>
    <definedName name="ccn">#REF!</definedName>
    <definedName name="ccn_9">#REF!</definedName>
    <definedName name="CCNC">[26]INNOVATION!#REF!</definedName>
    <definedName name="ccnp">#REF!</definedName>
    <definedName name="ccsadfdsaf" hidden="1">{TRUE,TRUE,-2.75,-17,604.5,380.25,FALSE,FALSE,TRUE,TRUE,0,1,#N/A,1,#N/A,10.3026315789474,30.2666666666667,1,FALSE,FALSE,3,TRUE,1,FALSE,75,"Swvu.dmsnback.","ACwvu.dmsnback.",#N/A,FALSE,FALSE,0.25,0.25,0.5,0.5,2,"&amp;L&amp;F
&amp;A&amp;R&amp;D
&amp;T","",TRUE,FALSE,FALSE,FALSE,1,50,#N/A,#N/A,"=R1C1:R161C18",FALSE,#N/A,#N/A,FALSE,FALSE,FALSE,1,4294967292,300,FALSE,FALSE,TRUE,TRUE,TRUE}</definedName>
    <definedName name="CCTrafficFraction">#REF!</definedName>
    <definedName name="cde">#REF!</definedName>
    <definedName name="cde_9">#REF!</definedName>
    <definedName name="cdfasdf" hidden="1">{TRUE,TRUE,-2.75,-17,484.5,255,FALSE,FALSE,TRUE,TRUE,0,1,#N/A,1,#N/A,7.48684210526316,18.9333333333333,1,FALSE,FALSE,3,TRUE,1,FALSE,75,"Swvu.DMPSBACK.","ACwvu.DMPSBACK.",#N/A,FALSE,FALSE,0.5,0.5,0.5,0.5,2,"&amp;L&amp;F
&amp;A&amp;R&amp;D
&amp;T","",TRUE,FALSE,FALSE,FALSE,1,45,#N/A,#N/A,"=R1C1:R160C18",FALSE,#N/A,#N/A,FALSE,FALSE,FALSE,1,4294967292,300,FALSE,FALSE,TRUE,TRUE,TRUE}</definedName>
    <definedName name="cdi">#REF!</definedName>
    <definedName name="cdi_9">#REF!</definedName>
    <definedName name="CDN_Currency_Budget">'[19]SPS DETAIL'!#REF!</definedName>
    <definedName name="CDN_Currency_Forecast">'[19]SPS DETAIL'!#REF!</definedName>
    <definedName name="CDN_US_Currency_Budget">'[19]SPS DETAIL'!#REF!</definedName>
    <definedName name="CDN_US_Currency_Forecast">'[19]SPS DETAIL'!#REF!</definedName>
    <definedName name="cdp">#REF!</definedName>
    <definedName name="cdp_9">#REF!</definedName>
    <definedName name="CDR_Traffic_Excellence">#REF!</definedName>
    <definedName name="CDR_upsell">#REF!</definedName>
    <definedName name="CDR_upsellY3">#REF!</definedName>
    <definedName name="cdslam">'[89]DSL-S'!#REF!</definedName>
    <definedName name="CellQty">#REF!</definedName>
    <definedName name="CF">#REF!</definedName>
    <definedName name="CF_Amortization">#REF!</definedName>
    <definedName name="CF_AP">#REF!</definedName>
    <definedName name="CF_AR">#REF!</definedName>
    <definedName name="CF_Beg_Cash">#REF!</definedName>
    <definedName name="CF_Capex">#REF!</definedName>
    <definedName name="CF_Convertible_Debt">#REF!</definedName>
    <definedName name="CF_Convertible_Preferred">#REF!</definedName>
    <definedName name="CF_Deferred_Taxes">#REF!</definedName>
    <definedName name="CF_Depreciation">#REF!</definedName>
    <definedName name="CF_Dividends">#REF!</definedName>
    <definedName name="CF_Dividends_Subsidiary">#REF!</definedName>
    <definedName name="CF_Equity">#REF!</definedName>
    <definedName name="CF_Equity_Earnings">#REF!</definedName>
    <definedName name="CF_Inventory">#REF!</definedName>
    <definedName name="CF_Investments">#REF!</definedName>
    <definedName name="CF_Minority_NI">#REF!</definedName>
    <definedName name="CF_NI">#REF!</definedName>
    <definedName name="CF_Non_Cash_Charges">#REF!</definedName>
    <definedName name="CF_Non_Cash_Interest">#REF!</definedName>
    <definedName name="CF_Non_Cash_Straight_PDividend">#REF!</definedName>
    <definedName name="CF_Other">#REF!</definedName>
    <definedName name="CF_Other_CA">#REF!</definedName>
    <definedName name="CF_Other_CL">#REF!</definedName>
    <definedName name="CF_Provisions">#REF!</definedName>
    <definedName name="CF_Straight_Debt">#REF!</definedName>
    <definedName name="CF_Straight_Preferred">#REF!</definedName>
    <definedName name="CFA">#REF!</definedName>
    <definedName name="CFAssetProceeds">#REF!</definedName>
    <definedName name="cfc">#REF!</definedName>
    <definedName name="cfc_9">#REF!</definedName>
    <definedName name="CFCommDividends">#REF!</definedName>
    <definedName name="CFCommStockIssued">#REF!</definedName>
    <definedName name="CFD">#REF!</definedName>
    <definedName name="CFEBITDA">#REF!</definedName>
    <definedName name="CFFC\">#REF!</definedName>
    <definedName name="CFFinancing">#REF!</definedName>
    <definedName name="CFFree">#REF!</definedName>
    <definedName name="cfhg" hidden="1">{TRUE,TRUE,-2.75,-17,483,253.5,FALSE,TRUE,TRUE,TRUE,0,4,#N/A,91,#N/A,6,18.8,1,FALSE,FALSE,3,TRUE,1,FALSE,75,"Swvu.QUARTERS.","ACwvu.QUARTERS.",#N/A,FALSE,FALSE,0.5,0.5,1,1,2,"&amp;L&amp;""Arial,Regular""&amp;F
&amp;A&amp;R&amp;D
&amp;T","",TRUE,FALSE,FALSE,FALSE,1,85,#N/A,#N/A,"=R1C1:R100C9",FALSE,#N/A,#N/A,FALSE,FALSE,FALSE,1,4294967292,4294967292,FALSE,FALSE,TRUE,TRUE,TRUE}</definedName>
    <definedName name="CFiniti">#REF!</definedName>
    <definedName name="CFIntPaid">#REF!</definedName>
    <definedName name="CFInvestments">#REF!</definedName>
    <definedName name="CFLtLiabs">#REF!</definedName>
    <definedName name="CFOperations">#REF!</definedName>
    <definedName name="CFormula">#REF!</definedName>
    <definedName name="CFOtherAssets">#REF!</definedName>
    <definedName name="CFOtherInvestments">#REF!</definedName>
    <definedName name="CFPostIntInc">#REF!</definedName>
    <definedName name="CFPPnE">#REF!</definedName>
    <definedName name="CFPrefDividends">#REF!</definedName>
    <definedName name="CFPrefStockIssued">#REF!</definedName>
    <definedName name="CFRevolver">#REF!</definedName>
    <definedName name="CFS">'[74]#REF'!#REF!</definedName>
    <definedName name="cfst">#REF!</definedName>
    <definedName name="CFTaxPaid">#REF!</definedName>
    <definedName name="CFTotal">#REF!</definedName>
    <definedName name="CFUS">#REF!</definedName>
    <definedName name="CFWorkingCapital">#REF!</definedName>
    <definedName name="cfx">#REF!</definedName>
    <definedName name="cfx_9">#REF!</definedName>
    <definedName name="cgfhjx" hidden="1">{"page1",#N/A,FALSE,"Feuil1";"page2",#N/A,FALSE,"Feuil1";"page3",#N/A,FALSE,"Feuil1";"page4",#N/A,FALSE,"Feuil1"}</definedName>
    <definedName name="cghj" hidden="1">{"assets",#N/A,FALSE,"CONS9703";"liab",#N/A,FALSE,"CONS9703";"pl",#N/A,FALSE,"CONS9703"}</definedName>
    <definedName name="cguhj" hidden="1">{"page1",#N/A,FALSE,"Feuil1";"page2",#N/A,FALSE,"Feuil1";"page3",#N/A,FALSE,"Feuil1";"page4",#N/A,FALSE,"Feuil1"}</definedName>
    <definedName name="cgzj" hidden="1">{#N/A,#N/A,FALSE,"Production 1"}</definedName>
    <definedName name="challan">[27]form26!#REF!</definedName>
    <definedName name="challan2">[27]form26!#REF!</definedName>
    <definedName name="ChallanDatabase">[90]Challan!$A$7:$S$53</definedName>
    <definedName name="ChallanDatabaseTotal">[91]Challan!$A$7:$T$64</definedName>
    <definedName name="ChallanSrnoList">[92]Challan!$A$7:$A$27</definedName>
    <definedName name="change_2" hidden="1">[93]A!#REF!</definedName>
    <definedName name="change_3" hidden="1">[93]A!#REF!</definedName>
    <definedName name="change_it" hidden="1">[93]A!#REF!</definedName>
    <definedName name="change4" hidden="1">[93]A!#REF!</definedName>
    <definedName name="Channo_MOH">#REF!</definedName>
    <definedName name="Charges">#REF!</definedName>
    <definedName name="ChartCaptions">#REF!</definedName>
    <definedName name="ChartingArea">#REF!,#REF!</definedName>
    <definedName name="ChartingLabels">#REF!</definedName>
    <definedName name="Check_Box1">[94]Control!$D$249</definedName>
    <definedName name="Check_Box2">[94]Control!$G$249</definedName>
    <definedName name="Check_Box3">[94]Control!$J$249</definedName>
    <definedName name="Check_Box4">[94]Control!$M$249</definedName>
    <definedName name="Check_Box5">[94]Control!$P$249</definedName>
    <definedName name="CheckCashInt">#REF!</definedName>
    <definedName name="CheckRevolverInt">#REF!</definedName>
    <definedName name="CheckTxToRevolver">#REF!</definedName>
    <definedName name="Cheetos">#REF!</definedName>
    <definedName name="Cheetos_P__L">#REF!</definedName>
    <definedName name="CHGOS">#REF!</definedName>
    <definedName name="chhhhkg" hidden="1">{#N/A,#N/A,FALSE,"Production 1"}</definedName>
    <definedName name="CHHoldingTime">#REF!</definedName>
    <definedName name="chooseAUCAM">#REF!</definedName>
    <definedName name="chooseECP">#REF!</definedName>
    <definedName name="chooseMFCsignaling">#REF!</definedName>
    <definedName name="choosePRA">#REF!</definedName>
    <definedName name="CHT_average_a_int">[59]Input!$X$76</definedName>
    <definedName name="CHTrafficFraction">#REF!</definedName>
    <definedName name="Chts">'[8]#REF'!$A$49:$A$87</definedName>
    <definedName name="ChtsP10">'[8]#REF'!$L$49:$L$87</definedName>
    <definedName name="ChtsP11">'[8]#REF'!$M$49:$M$87</definedName>
    <definedName name="ChtsP12">'[8]#REF'!$N$49:$N$87</definedName>
    <definedName name="ChtsP13">'[8]#REF'!$O$49:$O$87</definedName>
    <definedName name="ChtsP2">'[8]#REF'!$B$49:$B$87</definedName>
    <definedName name="ChtsP3">'[8]#REF'!$C$49:$C$87</definedName>
    <definedName name="ChtsP4">'[8]#REF'!$D$49:$D$87</definedName>
    <definedName name="ChtsP5">'[8]#REF'!$E$49:$E$87</definedName>
    <definedName name="ChtsP6">'[8]#REF'!$H$49:$H$87</definedName>
    <definedName name="ChtsP7">'[8]#REF'!$I$49:$I$87</definedName>
    <definedName name="ChtsP8">'[8]#REF'!$J$49:$J$87</definedName>
    <definedName name="ChtsP9">'[8]#REF'!$K$49:$K$87</definedName>
    <definedName name="ChtsTotal">'[8]#REF'!$P$49:$P$87</definedName>
    <definedName name="Churn">#REF!</definedName>
    <definedName name="ChurnP">#REF!</definedName>
    <definedName name="CIF">#REF!</definedName>
    <definedName name="cii">#REF!</definedName>
    <definedName name="cii_9">#REF!</definedName>
    <definedName name="CIQWBGuid" localSheetId="10" hidden="1">"c1cf6c6f-3f88-443b-a308-40ed3d9a5160"</definedName>
    <definedName name="CIQWBGuid" hidden="1">"79f8c631-8a78-4f8d-8de1-032afb710a83"</definedName>
    <definedName name="civ">#REF!</definedName>
    <definedName name="civ_9">#REF!</definedName>
    <definedName name="ckd">[26]Factors!#REF!</definedName>
    <definedName name="CLAE10P">'[95]BCL-EKN (3)'!$B$480:$H$501</definedName>
    <definedName name="CLAE1P">'[96]BCL-EKN'!$B$40:$H$61</definedName>
    <definedName name="CLAE2P">'[96]BCL-EKN'!$B$102:$H$125</definedName>
    <definedName name="CLAE3P">'[96]BCL-EKN'!$B$166:$H$191</definedName>
    <definedName name="CLAE4P">'[96]BCL-EKN (2)'!$B$41:$H$65</definedName>
    <definedName name="CLAE5P">'[97]BCL-EKN (3)'!$B$42:$H$66</definedName>
    <definedName name="CLAE6P">'[97]BCL-EKN (3)'!$B$134:$H$160</definedName>
    <definedName name="CLAE7P">'[97]BCL-EKN (3)'!$B$224:$I$250</definedName>
    <definedName name="CLAE8P">'[97]BCL-EKN (3)'!$B$342:$H$368</definedName>
    <definedName name="CLAE9P">'[97]BCL-EKN (3)'!$B$423:$H$447</definedName>
    <definedName name="CLAF1P">'[97]BCL-Finnvera'!$B$40:$I$63</definedName>
    <definedName name="CLAF2P">'[97]BCL-Finnvera'!$B$130:$I$154</definedName>
    <definedName name="CLAF3P">'[97]BCL-Finnvera'!$B$215:$H$238</definedName>
    <definedName name="CLAF4P">'[95]BCL-Finnvera'!$B$299:$H$322</definedName>
    <definedName name="CLAN1P">'[96]BCL-NIB'!$B$29:$H$47</definedName>
    <definedName name="CLAS1P">'[96]BCL-ABN Syndication'!$B$24:$H$38</definedName>
    <definedName name="clause10">#REF!</definedName>
    <definedName name="CLAUSE13">#REF!</definedName>
    <definedName name="CLAUSE13b">#REF!</definedName>
    <definedName name="clause14">#REF!</definedName>
    <definedName name="clause14d">#REF!</definedName>
    <definedName name="clause15">#REF!</definedName>
    <definedName name="clause16b">#REF!</definedName>
    <definedName name="clause17a">#REF!</definedName>
    <definedName name="clause17B">#REF!</definedName>
    <definedName name="clause17C">#REF!</definedName>
    <definedName name="CLAUSE17D">#REF!</definedName>
    <definedName name="clause17E">#REF!</definedName>
    <definedName name="clause17F">#REF!</definedName>
    <definedName name="clause17h">#REF!</definedName>
    <definedName name="clause17K">#REF!</definedName>
    <definedName name="clause18">#REF!</definedName>
    <definedName name="CLAUSE20">#REF!</definedName>
    <definedName name="clause21">#REF!</definedName>
    <definedName name="CLAUSE22A">#REF!</definedName>
    <definedName name="CLAUSE22B">#REF!</definedName>
    <definedName name="clause23">#REF!</definedName>
    <definedName name="clause24">#REF!</definedName>
    <definedName name="clause24b">#REF!</definedName>
    <definedName name="clause25">#REF!</definedName>
    <definedName name="clause26">#REF!</definedName>
    <definedName name="clause27">#REF!</definedName>
    <definedName name="clause28">#REF!</definedName>
    <definedName name="clause28b">#REF!</definedName>
    <definedName name="Clav.">#REF!</definedName>
    <definedName name="CLBS1P">'[96]BCL-Barclays'!$B$27:$H$43</definedName>
    <definedName name="CLCD1P">'[96]BCL-DEG'!$B$31:$H$50</definedName>
    <definedName name="CLCF1P">'[96]BCL-FMO'!$B$28:$H$47</definedName>
    <definedName name="CLCH1P">'[96]BCL-Hermes'!$B$32:$H$62</definedName>
    <definedName name="CLCIP">'[97]BCL- Citibank Rs. 900 Mn'!$A$11:$G$40</definedName>
    <definedName name="CLEC1P">'[97]BCL-Refinance'!$B$22:$H$33</definedName>
    <definedName name="CLEC2P">'[97]BCL-Refinance'!$B$67:$H$81</definedName>
    <definedName name="CLHB1P">'[96]BCL-HDFC Bank 50Crs'!$B$15:$H$52</definedName>
    <definedName name="CLHB2P">'[96]BCL-HDFC Bank 50Crs 3mar'!$B$19:$H$60</definedName>
    <definedName name="CLHL1P">'[96]BCL-HDFC'!$B$16:$H$53</definedName>
    <definedName name="CLIB1P">'[96]BCL-IDBI bank'!$B$18:$H$55</definedName>
    <definedName name="ClickSpnr">[0]!ClickSpnr</definedName>
    <definedName name="Clipboard_Area">#REF!</definedName>
    <definedName name="clique_size">[98]lists!$B$4:$I$4</definedName>
    <definedName name="CLOSBS">#REF!</definedName>
    <definedName name="close">#REF!</definedName>
    <definedName name="close97">#REF!</definedName>
    <definedName name="closeboh">#REF!</definedName>
    <definedName name="closekner">#REF!</definedName>
    <definedName name="closepol">#REF!</definedName>
    <definedName name="Closing_net_worth">#REF!</definedName>
    <definedName name="CLRC1P">'[99]Rabo-150 crs'!$B$16:$H$29</definedName>
    <definedName name="CLRD1P">'[100]Rabo-160 crs'!$B$51:$H$62</definedName>
    <definedName name="CLRK1P">'[99]Rabo-125 Crs'!$B$17:$H$31</definedName>
    <definedName name="CLRU1P">'[96]Rabo-160 crs'!$B$79:$H$89</definedName>
    <definedName name="CLSC1P">'[96]BCL-SCB 10.95%'!$B$15:$H$55</definedName>
    <definedName name="CLUT1P">'[96]BCL-UTI 11.05%'!$B$16:$H$56</definedName>
    <definedName name="CM">[101]LINK!$B$1</definedName>
    <definedName name="CMA" hidden="1">[102]COSTMAR!#REF!</definedName>
    <definedName name="CMCx">#REF!</definedName>
    <definedName name="CMCxChassis">#REF!</definedName>
    <definedName name="CMP">[103]Profile!$H$14</definedName>
    <definedName name="Cmp_pct">#REF!</definedName>
    <definedName name="Cmp_User">[104]Do_not_delete_this_tab!$C$13</definedName>
    <definedName name="CMU">#REF!</definedName>
    <definedName name="CN">#REF!</definedName>
    <definedName name="CN_200">#REF!</definedName>
    <definedName name="cni">#REF!</definedName>
    <definedName name="cni_9">#REF!</definedName>
    <definedName name="coc">#REF!</definedName>
    <definedName name="coc_9">#REF!</definedName>
    <definedName name="COE">'[19]SPS DETAIL'!#REF!</definedName>
    <definedName name="cogs">#REF!</definedName>
    <definedName name="coi">#REF!</definedName>
    <definedName name="coi_9">#REF!</definedName>
    <definedName name="COIN">#REF!</definedName>
    <definedName name="COLBIL">#REF!</definedName>
    <definedName name="Colocation_Sites">[47]Requirements!$S$3</definedName>
    <definedName name="COLTIL2B">#REF!</definedName>
    <definedName name="COLUMNEND">[58]A0744339!$AA$2155</definedName>
    <definedName name="COM">#REF!</definedName>
    <definedName name="ComBarTitle" hidden="1">"Risk Analysis [loa-category-risk_analysis_v3.7_de.xls]"</definedName>
    <definedName name="commMaxDiv">#REF!</definedName>
    <definedName name="Common_Equip">#REF!</definedName>
    <definedName name="ComP">#REF!</definedName>
    <definedName name="comp_data_2001_TABLES_List">#REF!</definedName>
    <definedName name="Company">[105]LINK!$B$1</definedName>
    <definedName name="company1">#REF!</definedName>
    <definedName name="COMPARE">#REF!</definedName>
    <definedName name="con">#REF!</definedName>
    <definedName name="Concentration">#REF!</definedName>
    <definedName name="conflict">#REF!</definedName>
    <definedName name="cons" hidden="1">{#N/A,#N/A,FALSE,"Staffnos &amp; cost"}</definedName>
    <definedName name="ConsolProv">#REF!</definedName>
    <definedName name="Construction_Budget">#REF!</definedName>
    <definedName name="Construction_Budget___0">#N/A</definedName>
    <definedName name="Construction_Budget___1">#N/A</definedName>
    <definedName name="cont">#REF!</definedName>
    <definedName name="ConTariff">#REF!</definedName>
    <definedName name="ConTariff_I">#REF!</definedName>
    <definedName name="CONTCAP1">'[48]1-Macro'!$C$31</definedName>
    <definedName name="CONTCAP2">'[48]1-Macro'!$C$32</definedName>
    <definedName name="CONTEQU">'[48]1-Macro'!$C$28</definedName>
    <definedName name="Contingency">'[19]SPS DETAIL'!#REF!</definedName>
    <definedName name="CONTMAN">'[48]1-Macro'!$C$29</definedName>
    <definedName name="CONTOPEX">'[48]1-Macro'!$C$30</definedName>
    <definedName name="Contour">#REF!</definedName>
    <definedName name="Control_a">#REF!</definedName>
    <definedName name="ControlFillers">#REF!</definedName>
    <definedName name="controls_preplans">'[54]NW RTU'!#REF!</definedName>
    <definedName name="Conv">#REF!</definedName>
    <definedName name="conv_cost">[106]factors!#REF!</definedName>
    <definedName name="conv_usd">[107]Factors!#REF!</definedName>
    <definedName name="cop">#REF!</definedName>
    <definedName name="cop_9">#REF!</definedName>
    <definedName name="Copper">#REF!</definedName>
    <definedName name="copper_cost">#REF!</definedName>
    <definedName name="Copy" hidden="1">{"'W.W. Summary'!$A$1:$K$37"}</definedName>
    <definedName name="COR____dat">#REF!</definedName>
    <definedName name="COR___dat">#REF!</definedName>
    <definedName name="COR___numtrunc">#REF!</definedName>
    <definedName name="CORP">#REF!</definedName>
    <definedName name="CorporateStaffCount">2</definedName>
    <definedName name="COST">#REF!</definedName>
    <definedName name="cost_hw">[107]Factors!#REF!</definedName>
    <definedName name="cost_hw_xp">[107]Factors!#REF!</definedName>
    <definedName name="Cost_Incurred_31_03_2006">[108]IDC!$B$147</definedName>
    <definedName name="Cost_List_Area_Right_EL">#REF!</definedName>
    <definedName name="cost_loc">[107]Factors!#REF!</definedName>
    <definedName name="COST_OF_SALES">#REF!</definedName>
    <definedName name="cost_PLP_server_HW">#REF!</definedName>
    <definedName name="cost_PLP_server_HW2">#REF!</definedName>
    <definedName name="cost_sw">[107]Factors!#REF!</definedName>
    <definedName name="cost_sw_xp">[107]Factors!#REF!</definedName>
    <definedName name="cost1">'[1]RSU lookups'!#REF!</definedName>
    <definedName name="Costa_Rica__Cellular_Subcsribers_by_standard__1994_2001">#REF!</definedName>
    <definedName name="Costi">#REF!</definedName>
    <definedName name="cot">#REF!</definedName>
    <definedName name="cot_9">#REF!</definedName>
    <definedName name="COuntry">#REF!</definedName>
    <definedName name="COuntry___0">#REF!</definedName>
    <definedName name="COuntry___1">#N/A</definedName>
    <definedName name="Country_X_Local_Switch_Capacity__000">#REF!</definedName>
    <definedName name="CountryBusinessUnit">[109]LookUpTables!$T$43:$T$63</definedName>
    <definedName name="cov">#REF!</definedName>
    <definedName name="cover" hidden="1">{#N/A,#N/A,FALSE,"Staffnos &amp; cost"}</definedName>
    <definedName name="cover_1" hidden="1">{#N/A,#N/A,FALSE,"Staffnos &amp; cost"}</definedName>
    <definedName name="cover_2" hidden="1">{#N/A,#N/A,FALSE,"Staffnos &amp; cost"}</definedName>
    <definedName name="cover_3" hidden="1">{#N/A,#N/A,FALSE,"Staffnos &amp; cost"}</definedName>
    <definedName name="cover_4" hidden="1">{#N/A,#N/A,FALSE,"Staffnos &amp; cost"}</definedName>
    <definedName name="cover_5" hidden="1">{#N/A,#N/A,FALSE,"Staffnos &amp; cost"}</definedName>
    <definedName name="CP">[26]INNOVATION!#REF!</definedName>
    <definedName name="CPC">[58]A0744339!$L$24</definedName>
    <definedName name="CPI">#REF!</definedName>
    <definedName name="CPL">#REF!</definedName>
    <definedName name="CPPPP">#REF!</definedName>
    <definedName name="CPTotal">'[8]#REF'!$P$133:$P$171</definedName>
    <definedName name="CR_95">'[19]SPS DETAIL'!#REF!</definedName>
    <definedName name="CR_96">'[19]SPS DETAIL'!#REF!</definedName>
    <definedName name="CR_97">'[19]SPS DETAIL'!#REF!</definedName>
    <definedName name="CR_Annual">'[19]SPS DETAIL'!#REF!</definedName>
    <definedName name="cr_nagedxb1299_fs99">#REF!</definedName>
    <definedName name="CRALastYr">#REF!</definedName>
    <definedName name="Creator">[46]ReasonCode!$P$2:$P$8</definedName>
    <definedName name="Creditcardshare">#REF!</definedName>
    <definedName name="Creditors">#REF!</definedName>
    <definedName name="Creditors_I">#REF!</definedName>
    <definedName name="Creditors_period">#REF!</definedName>
    <definedName name="_xlnm.Criteria">#REF!</definedName>
    <definedName name="crore">10000000</definedName>
    <definedName name="Cross">'[8]#REF'!$B$14:$P$14</definedName>
    <definedName name="CS">#REF!</definedName>
    <definedName name="csAllowDetailBudgeting">1</definedName>
    <definedName name="csAllowLocalConsolidation">1</definedName>
    <definedName name="csAppName">"BudgetWeb"</definedName>
    <definedName name="CSD_Inflation">'[19]SPS DETAIL'!#REF!</definedName>
    <definedName name="csDesignMode">1</definedName>
    <definedName name="csDetailBudgetingURL">"http://server/deciweb/tr/trmain.asp?App=BudgetWeb&amp;Cat=Detail+Budgeting"</definedName>
    <definedName name="CSHB1P">'[99]BCL-HDFC Bank-20 crs 8%'!$B$12:$H$66</definedName>
    <definedName name="CSHB2P">'[110]BCL-HDFC Bank-20 crs 3mar'!$B$12:$H$63</definedName>
    <definedName name="csi">#REF!</definedName>
    <definedName name="csi_9">#REF!</definedName>
    <definedName name="csK_MR_BA_IV_sint_Dim01">[111]Assets!#REF!</definedName>
    <definedName name="csK_MR_BL_IV_sint_Dim08">"="</definedName>
    <definedName name="csK_MR_P_L_IV_DRILL_Dim01">"="</definedName>
    <definedName name="csK_MR_P_L_IV_DRILL_Dim02">"="</definedName>
    <definedName name="csK_MR_P_L_IV_DRILL_Dim06">"="</definedName>
    <definedName name="csK_MR_P_L_IV_DRILLAnchor">'[112]2006'!#REF!</definedName>
    <definedName name="csKeepAlive">5</definedName>
    <definedName name="csLocalConsolidationOnSubmit">1</definedName>
    <definedName name="csRefreshOnOpen">1</definedName>
    <definedName name="csRefreshOnRotate">1</definedName>
    <definedName name="CSRsendingHT">#REF!</definedName>
    <definedName name="cta">#REF!</definedName>
    <definedName name="cta_9">#REF!</definedName>
    <definedName name="cu">[3]Sheet3!$B$2:$D$4</definedName>
    <definedName name="cu_1">#REF!</definedName>
    <definedName name="cu_2">#REF!</definedName>
    <definedName name="Cum_Int">#REF!</definedName>
    <definedName name="CUMDAYS">[113]Index!#REF!</definedName>
    <definedName name="cumforex">#REF!</definedName>
    <definedName name="CURPERM">#REF!</definedName>
    <definedName name="Curr">#REF!</definedName>
    <definedName name="currecnyboh">#REF!</definedName>
    <definedName name="CURRENCY">'[48]1-Macro'!$C$6</definedName>
    <definedName name="Currency_Exch_Rate">[69]Calc!$N$25</definedName>
    <definedName name="currencykner">#REF!</definedName>
    <definedName name="current">#REF!</definedName>
    <definedName name="Current_assets">#REF!</definedName>
    <definedName name="Current_liability">#REF!</definedName>
    <definedName name="Current_liability_to_net_worth">#REF!</definedName>
    <definedName name="Current_ratio">#REF!</definedName>
    <definedName name="CurrentYear">#REF!</definedName>
    <definedName name="currpol">#REF!</definedName>
    <definedName name="curs04">#REF!</definedName>
    <definedName name="curs05">#REF!</definedName>
    <definedName name="curs06">#REF!</definedName>
    <definedName name="curving">#REF!</definedName>
    <definedName name="curving5">#REF!</definedName>
    <definedName name="CURYEAR">'[48]1-Macro'!$C$16</definedName>
    <definedName name="CUST1">'[48]1-Macro'!$C$42</definedName>
    <definedName name="CUST2">'[48]1-Macro'!$C$43</definedName>
    <definedName name="CUST3">'[48]1-Macro'!$C$44</definedName>
    <definedName name="CUST4">'[48]1-Macro'!$C$45</definedName>
    <definedName name="custom_hw">[114]Sheet1!$D$55</definedName>
    <definedName name="CUSTOMER">[58]A0744339!$I$14</definedName>
    <definedName name="Customer_Copy_Area">#REF!</definedName>
    <definedName name="Customer_Name">#REF!</definedName>
    <definedName name="Customer_Print_Area">#REF!</definedName>
    <definedName name="Customer_Satisfaction">#REF!</definedName>
    <definedName name="Customer_Service_Costs">'[74]#REF'!#REF!</definedName>
    <definedName name="CustomerName">#REF!</definedName>
    <definedName name="Custs">#REF!</definedName>
    <definedName name="cv">[115]MSU!$O$4</definedName>
    <definedName name="cvbhnjm">#REF!</definedName>
    <definedName name="cvbn">#REF!</definedName>
    <definedName name="CVPNshare">#REF!</definedName>
    <definedName name="cvscas">#REF!</definedName>
    <definedName name="CWGOS">#REF!</definedName>
    <definedName name="CWHoldingTime">#REF!</definedName>
    <definedName name="cwo">#REF!</definedName>
    <definedName name="cwo_9">#REF!</definedName>
    <definedName name="cwt">#REF!</definedName>
    <definedName name="cwt_9">#REF!</definedName>
    <definedName name="CWTrafficFraction">#REF!</definedName>
    <definedName name="cx" hidden="1">{TRUE,TRUE,-2.75,-17,604.5,380.25,FALSE,FALSE,TRUE,TRUE,0,1,#N/A,1,#N/A,10.3026315789474,30.2666666666667,1,FALSE,FALSE,3,TRUE,1,FALSE,75,"Swvu.dmsnback.","ACwvu.dmsnback.",#N/A,FALSE,FALSE,0.25,0.25,0.5,0.5,2,"&amp;L&amp;F
&amp;A&amp;R&amp;D
&amp;T","",TRUE,FALSE,FALSE,FALSE,1,50,#N/A,#N/A,"=R1C1:R161C18",FALSE,#N/A,#N/A,FALSE,FALSE,FALSE,1,4294967292,300,FALSE,FALSE,TRUE,TRUE,TRUE}</definedName>
    <definedName name="d">#REF!</definedName>
    <definedName name="d_exsites">'[116]Capex - Hry'!$D$148</definedName>
    <definedName name="d_n_hd">'[116]Capex - Hry'!$D$145</definedName>
    <definedName name="d_n_mhd">'[116]Capex - Hry'!$D$146</definedName>
    <definedName name="d_ut">'[116]Capex - Hry'!$D$147</definedName>
    <definedName name="daf" hidden="1">{TRUE,TRUE,13,16,599.4,316.2,FALSE,FALSE,TRUE,TRUE,0,1,#N/A,1,#N/A,11.3720930232558,24.8421052631579,1,FALSE,FALSE,1,TRUE,1,FALSE,75,"Swvu.DMGBACK.","ACwvu.DMGBACK.",#N/A,FALSE,FALSE,0.5,0.5,0.5,0.5,2,"&amp;L&amp;F
&amp;A&amp;R&amp;D
&amp;T","",TRUE,FALSE,FALSE,FALSE,1,50,#N/A,#N/A,"=R1C1:R158C18",FALSE,#N/A,#N/A,FALSE,FALSE,FALSE,1,4294967292,300,FALSE,FALSE,TRUE,TRUE,TRUE}</definedName>
    <definedName name="daf_9">#REF!</definedName>
    <definedName name="dai">#REF!</definedName>
    <definedName name="dai_9">#REF!</definedName>
    <definedName name="dap">#REF!</definedName>
    <definedName name="dar">#REF!</definedName>
    <definedName name="das">#REF!</definedName>
    <definedName name="das_9">#REF!</definedName>
    <definedName name="DASMC">#REF!</definedName>
    <definedName name="Data">#REF!</definedName>
    <definedName name="Data_Direct_MVI_SW">[47]Requirements!$I$41</definedName>
    <definedName name="Data_Direct_SW">[47]Requirements!$G$41</definedName>
    <definedName name="Data_Terminals__000">#REF!</definedName>
    <definedName name="data1" hidden="1">#REF!</definedName>
    <definedName name="data2" hidden="1">#REF!</definedName>
    <definedName name="data3" hidden="1">#REF!</definedName>
    <definedName name="DATA4">#REF!</definedName>
    <definedName name="DATA5">#REF!</definedName>
    <definedName name="DATA6">#REF!</definedName>
    <definedName name="DATA7">#REF!</definedName>
    <definedName name="DATA8">#REF!</definedName>
    <definedName name="DATA9">#REF!</definedName>
    <definedName name="_xlnm.Database">#REF!</definedName>
    <definedName name="DataThere1">#REF!</definedName>
    <definedName name="DataThere2">#REF!</definedName>
    <definedName name="DataThere3">#REF!</definedName>
    <definedName name="DataThere4">#REF!</definedName>
    <definedName name="DataThere5">#REF!</definedName>
    <definedName name="DATE">#REF!</definedName>
    <definedName name="Date2">#REF!</definedName>
    <definedName name="Date3">#REF!</definedName>
    <definedName name="DateHeader">#REF!</definedName>
    <definedName name="days">[117]Assumpt!$D$53</definedName>
    <definedName name="Days_366_dep0304" localSheetId="29" hidden="1">{#N/A,#N/A,FALSE,"Sheet7"}</definedName>
    <definedName name="Days_366_dep0304" hidden="1">{#N/A,#N/A,FALSE,"Sheet7"}</definedName>
    <definedName name="days1">#REF!</definedName>
    <definedName name="days2">#REF!</definedName>
    <definedName name="db_loss">#REF!</definedName>
    <definedName name="DBASE">#REF!</definedName>
    <definedName name="DBASE___0">#N/A</definedName>
    <definedName name="DBASE___1">#N/A</definedName>
    <definedName name="DBASE2">#REF!</definedName>
    <definedName name="DBO">#REF!</definedName>
    <definedName name="DBO_pct">#REF!</definedName>
    <definedName name="DCF" hidden="1">{#N/A,#N/A,FALSE,"DCF Summary";#N/A,#N/A,FALSE,"Casema";#N/A,#N/A,FALSE,"Casema NoTel";#N/A,#N/A,FALSE,"UK";#N/A,#N/A,FALSE,"RCF";#N/A,#N/A,FALSE,"Intercable CZ";#N/A,#N/A,FALSE,"Interkabel P"}</definedName>
    <definedName name="dcm" hidden="1">{"TopSheet",#N/A,FALSE,"1999 Domestic Projections";"Departmental Summary Sheet",#N/A,FALSE,"1999 Domestic Projections";"Finance",#N/A,FALSE,"1999 Domestic Projections";"Corporate",#N/A,FALSE,"1999 Domestic Projections";"Marketing",#N/A,FALSE,"1999 Domestic Projections";"Sales",#N/A,FALSE,"1999 Domestic Projections";"ProdDevCalabasas",#N/A,FALSE,"1999 Domestic Projections";"MIS",#N/A,FALSE,"1999 Domestic Projections";"1999 Summary Sheet",#N/A,FALSE,"1999 Domestic Projections";"Capitalized Assets",#N/A,FALSE,"1999 Domestic Projections";"THQInternational",#N/A,FALSE,"1999 Domestic Projections";"Studio",#N/A,FALSE,"1999 Domestic Projections";"GameFx",#N/A,FALSE,"1999 Domestic Projections";"pRODUCT aCQUISITION",#N/A,FALSE,"1999 Domestic Projections"}</definedName>
    <definedName name="DCN">#REF!</definedName>
    <definedName name="DD">#REF!</definedName>
    <definedName name="ddd">#REF!</definedName>
    <definedName name="ddebboh">#REF!</definedName>
    <definedName name="ddebt">#REF!</definedName>
    <definedName name="DDF">[59]Input!$V$43</definedName>
    <definedName name="DDF_120">[59]Input!$P$25</definedName>
    <definedName name="DDF_75_1">[59]Input!$P$26</definedName>
    <definedName name="DDF_75_2">[59]Input!$P$27</definedName>
    <definedName name="ddkldkd">#REF!</definedName>
    <definedName name="ddkldld">#REF!</definedName>
    <definedName name="ddldld">#REF!</definedName>
    <definedName name="DDP">#REF!</definedName>
    <definedName name="DDPNN">#REF!</definedName>
    <definedName name="ddpol">#REF!</definedName>
    <definedName name="DDPSER">#REF!</definedName>
    <definedName name="DDPSW">#REF!</definedName>
    <definedName name="ddsav" hidden="1">{"TopSheet",#N/A,FALSE,"1999 Domestic Projections";"Departmental Summary Sheet",#N/A,FALSE,"1999 Domestic Projections";"Finance",#N/A,FALSE,"1999 Domestic Projections";"Corporate",#N/A,FALSE,"1999 Domestic Projections";"Marketing",#N/A,FALSE,"1999 Domestic Projections";"Sales",#N/A,FALSE,"1999 Domestic Projections";"ProdDevCalabasas",#N/A,FALSE,"1999 Domestic Projections";"MIS",#N/A,FALSE,"1999 Domestic Projections";"1999 Summary Sheet",#N/A,FALSE,"1999 Domestic Projections";"Capitalized Assets",#N/A,FALSE,"1999 Domestic Projections";"THQInternational",#N/A,FALSE,"1999 Domestic Projections";"Studio",#N/A,FALSE,"1999 Domestic Projections";"GameFx",#N/A,FALSE,"1999 Domestic Projections";"pRODUCT aCQUISITION",#N/A,FALSE,"1999 Domestic Projections"}</definedName>
    <definedName name="ddukd" hidden="1">{"assets",#N/A,FALSE,"CONS9703";"liab",#N/A,FALSE,"CONS9703";"pl",#N/A,FALSE,"CONS9703"}</definedName>
    <definedName name="de">[118]Assumptions!$C$9</definedName>
    <definedName name="debt">#REF!</definedName>
    <definedName name="Debt_5..........................................................................................................................">#REF!</definedName>
    <definedName name="Debt_Space">#REF!</definedName>
    <definedName name="debtamort">#REF!</definedName>
    <definedName name="DebtDolForeignBOY">#REF!</definedName>
    <definedName name="DebtDolForeignEOY">#REF!</definedName>
    <definedName name="DebtDolForeignNew">#REF!</definedName>
    <definedName name="DebtDolForeignPayment">#REF!</definedName>
    <definedName name="DebtForeignBOY">#REF!</definedName>
    <definedName name="DebtForeignEOY">#REF!</definedName>
    <definedName name="DebtForeignInflBOY">#REF!</definedName>
    <definedName name="DebtForeignInterest">#REF!</definedName>
    <definedName name="DebtForeignNew">#REF!</definedName>
    <definedName name="DebtForeignPayment">#REF!</definedName>
    <definedName name="DebtLongBOY">#REF!</definedName>
    <definedName name="DebtLongEOY">#REF!</definedName>
    <definedName name="DebtLongInterest">#REF!</definedName>
    <definedName name="DebtLongNew">#REF!</definedName>
    <definedName name="DebtLongPayment">#REF!</definedName>
    <definedName name="DebtLongTotal">#REF!</definedName>
    <definedName name="Debtors">#REF!</definedName>
    <definedName name="Debtors_period">#REF!</definedName>
    <definedName name="debtrig">#REF!</definedName>
    <definedName name="DebtServiceReq">#REF!</definedName>
    <definedName name="Dec_Bal">#REF!</definedName>
    <definedName name="Dec95_Bal">#REF!</definedName>
    <definedName name="defn">#REF!</definedName>
    <definedName name="DelDSR">#REF!</definedName>
    <definedName name="Delhi">#REF!</definedName>
    <definedName name="dels">'[1]RSU sites'!$D$25</definedName>
    <definedName name="Demux">#REF!</definedName>
    <definedName name="DEP">#REF!</definedName>
    <definedName name="Depositss" hidden="1">#REF!</definedName>
    <definedName name="depr">#REF!</definedName>
    <definedName name="depr._override">#REF!</definedName>
    <definedName name="DepreciableAssets">#REF!</definedName>
    <definedName name="Depreciation">#REF!</definedName>
    <definedName name="DepSumry" localSheetId="29" hidden="1">{#N/A,#N/A,FALSE,"Sheet7"}</definedName>
    <definedName name="DepSumry" hidden="1">{#N/A,#N/A,FALSE,"Sheet7"}</definedName>
    <definedName name="deq">#REF!</definedName>
    <definedName name="DESC">[58]A0744339!$H$24</definedName>
    <definedName name="desc_col">#REF!</definedName>
    <definedName name="Description">#REF!</definedName>
    <definedName name="detailed">#REF!</definedName>
    <definedName name="DetailedPandLbyProduct">#REF!</definedName>
    <definedName name="DEV">#REF!</definedName>
    <definedName name="devel_toolkit">#REF!</definedName>
    <definedName name="DevelopmentStaffCount">19</definedName>
    <definedName name="df">'[12]currency (2)'!#REF!</definedName>
    <definedName name="dfa">#REF!</definedName>
    <definedName name="dfaboh">#REF!</definedName>
    <definedName name="dfag" hidden="1">{TRUE,TRUE,-2.75,-17,604.5,380.25,FALSE,FALSE,TRUE,TRUE,0,1,#N/A,1,#N/A,10.6315789473684,30.2666666666667,1,FALSE,FALSE,3,TRUE,1,FALSE,75,"Swvu.DMGNBACK.","ACwvu.DMGNBACK.",#N/A,FALSE,FALSE,0.75,0.75,0.5,0.5,2,"&amp;L&amp;F
&amp;A&amp;R&amp;D
&amp;T","",TRUE,FALSE,FALSE,FALSE,1,45,#N/A,#N/A,"=R1C1:R160C18",FALSE,#N/A,#N/A,FALSE,FALSE,FALSE,1,4294967292,300,FALSE,FALSE,TRUE,TRUE,TRUE}</definedName>
    <definedName name="dfapol">#REF!</definedName>
    <definedName name="dfd">#REF!</definedName>
    <definedName name="dfd_9">#REF!</definedName>
    <definedName name="dfg">#REF!</definedName>
    <definedName name="dfgdsgsd" hidden="1">{"FORNDV",#N/A,FALSE,"Sheet1"}</definedName>
    <definedName name="DFGHJK" hidden="1">8</definedName>
    <definedName name="DFormula">#REF!</definedName>
    <definedName name="dg_all">[55]itemsdetails!#REF!</definedName>
    <definedName name="dghjk" hidden="1">{"assets",#N/A,FALSE,"CONS9703";"liab",#N/A,FALSE,"CONS9703";"pl",#N/A,FALSE,"CONS9703"}</definedName>
    <definedName name="DIC">#REF!</definedName>
    <definedName name="did">#REF!</definedName>
    <definedName name="did_9">#REF!</definedName>
    <definedName name="Diff">#REF!</definedName>
    <definedName name="Difference">#REF!</definedName>
    <definedName name="dig">'[1]Other assumptions'!$B$8</definedName>
    <definedName name="dig_DP">'[1]Other assumptions'!$B$12</definedName>
    <definedName name="DIMalternative">[10]Input!#REF!</definedName>
    <definedName name="Dimensioningchoice">#REF!</definedName>
    <definedName name="Direct_Labour">'[8]#REF'!$B$17:$P$17</definedName>
    <definedName name="direct_labourInput">#REF!</definedName>
    <definedName name="directlabourAllIndia">#REF!</definedName>
    <definedName name="Directorate_Main_lines">#REF!</definedName>
    <definedName name="Directorate_Main_lines___0">#N/A</definedName>
    <definedName name="Directorate_Main_lines___1">#N/A</definedName>
    <definedName name="DIS">#REF!</definedName>
    <definedName name="dis_140">#REF!</definedName>
    <definedName name="Dis_agg_hw">#REF!</definedName>
    <definedName name="dis_agg_sw">#REF!</definedName>
    <definedName name="dis_com">[107]Factors!#REF!</definedName>
    <definedName name="dis_comp">[107]Factors!#REF!</definedName>
    <definedName name="dis_cpe">[52]Sheet2!$D$6</definedName>
    <definedName name="dis_hd">[107]Factors!#REF!</definedName>
    <definedName name="dis_hd1">[107]Factors!#REF!</definedName>
    <definedName name="dis_hd2">[107]Factors!#REF!</definedName>
    <definedName name="dis_mic">[107]Factors!#REF!</definedName>
    <definedName name="dis_mini">[107]Factors!#REF!</definedName>
    <definedName name="dis_mini_hd">[107]Factors!#REF!</definedName>
    <definedName name="dis_price">[107]Factors!#REF!</definedName>
    <definedName name="dis_price1">[107]Factors!#REF!</definedName>
    <definedName name="dis_rack">[52]Sheet2!$D$4</definedName>
    <definedName name="dis_rti">[106]factors!$D$25</definedName>
    <definedName name="dis_ssnc">[106]factors!$D$27</definedName>
    <definedName name="dis_std">[107]Factors!#REF!</definedName>
    <definedName name="disc">[21]Factor_Sheet!$D$4</definedName>
    <definedName name="disc_140">'[119]database-NO'!#REF!</definedName>
    <definedName name="disc_150">'[119]database-NO'!#REF!</definedName>
    <definedName name="disc_150_sag">'[119]database-NO'!#REF!</definedName>
    <definedName name="disc_170">'[119]database-NO'!#REF!</definedName>
    <definedName name="disc_170_sag">'[119]database-NO'!#REF!</definedName>
    <definedName name="disc_190">'[119]database-NO'!#REF!</definedName>
    <definedName name="disc_3600">'[119]database-NO'!#REF!</definedName>
    <definedName name="disc_3600_sag">'[119]database-NO'!#REF!</definedName>
    <definedName name="disc_36060">'[119]database-NO'!#REF!</definedName>
    <definedName name="disc_36140">#REF!</definedName>
    <definedName name="disc_crx">#REF!</definedName>
    <definedName name="disc_erx">[119]Edge_Multiservice!#REF!</definedName>
    <definedName name="disc_in_doc">#REF!</definedName>
    <definedName name="disc_in_services">#REF!</definedName>
    <definedName name="disc_key">'[119]database-NO'!#REF!</definedName>
    <definedName name="disc_nms">'[119]database-NO'!#REF!</definedName>
    <definedName name="disc_nms_sag">'[119]database-NO'!#REF!</definedName>
    <definedName name="disc_opt">#REF!</definedName>
    <definedName name="disc_rscp">'[119]database-NO'!#REF!</definedName>
    <definedName name="disc_snmp">'[119]database-NO'!#REF!</definedName>
    <definedName name="disc_xld_13">'[119]database-NO'!#REF!</definedName>
    <definedName name="disc_xld_2">'[119]database-NO'!#REF!</definedName>
    <definedName name="DISC1">0</definedName>
    <definedName name="dISC1_140">'[119]database-NO'!#REF!</definedName>
    <definedName name="disc140">'[119]database-NO'!#REF!</definedName>
    <definedName name="disco_36060">#REF!</definedName>
    <definedName name="Discount" hidden="1">#REF!</definedName>
    <definedName name="Discounted_MRP">#REF!</definedName>
    <definedName name="DISCOUNTRATE">'[48]1-Macro'!$C$8</definedName>
    <definedName name="Discounts">#REF!</definedName>
    <definedName name="Discounts_Kg">#REF!</definedName>
    <definedName name="Disk_Space">#REF!</definedName>
    <definedName name="DiskBand">[120]!DiskBand</definedName>
    <definedName name="dispintra">#REF!</definedName>
    <definedName name="dispintra1">#REF!</definedName>
    <definedName name="DISPL">[15]Spore03!#REF!</definedName>
    <definedName name="display_area_2" hidden="1">#REF!</definedName>
    <definedName name="dispout">#REF!</definedName>
    <definedName name="dispout1">#REF!</definedName>
    <definedName name="disppredial">#REF!</definedName>
    <definedName name="disppredial1">#REF!</definedName>
    <definedName name="dispservice">#REF!</definedName>
    <definedName name="dispservice1">#REF!</definedName>
    <definedName name="dispstd">#REF!</definedName>
    <definedName name="dispstd1">#REF!</definedName>
    <definedName name="dist">[121]Sheet2!$A$5:$C$17</definedName>
    <definedName name="divide">#REF!</definedName>
    <definedName name="DIVISIONI">'[122]Consolidato GC x Divisione'!$B$4:$M$39</definedName>
    <definedName name="djdj">[42]LINK!$K$1</definedName>
    <definedName name="djmdmdm">#REF!</definedName>
    <definedName name="DL3requirement">#REF!</definedName>
    <definedName name="dlc">'[1]Other assumptions'!#REF!</definedName>
    <definedName name="dlc_u">'[123]AN 2000'!$C:$K</definedName>
    <definedName name="dlu">#REF!</definedName>
    <definedName name="DLUABBBL">#REF!</definedName>
    <definedName name="DLUABBBR">#REF!</definedName>
    <definedName name="DLUABL">#REF!</definedName>
    <definedName name="DLUABR">#REF!</definedName>
    <definedName name="dlug_fac">[124]Factor_sheet!$F$55</definedName>
    <definedName name="DM">#REF!</definedName>
    <definedName name="dmakmdkmdskmdklsmdmdsmsaads">#REF!</definedName>
    <definedName name="DMF">'[38]Equipment List'!#REF!</definedName>
    <definedName name="DMS">#REF!</definedName>
    <definedName name="DMS_Access_SW">[47]Requirements!$G$44</definedName>
    <definedName name="doc">#REF!</definedName>
    <definedName name="Doc_100_Cost">'[19]SPS DETAIL'!#REF!</definedName>
    <definedName name="Doc_100_Price">'[19]SPS DETAIL'!#REF!</definedName>
    <definedName name="Doc_250_Cost">'[19]SPS DETAIL'!#REF!</definedName>
    <definedName name="Doc_250_Price">'[19]SPS DETAIL'!#REF!</definedName>
    <definedName name="Doc_300_Cost">'[19]SPS DETAIL'!#REF!</definedName>
    <definedName name="Doc_300_Price">'[19]SPS DETAIL'!#REF!</definedName>
    <definedName name="Doc_CDROM_License_a">#REF!</definedName>
    <definedName name="Doc_Price_a">#REF!</definedName>
    <definedName name="Dollar">#REF!</definedName>
    <definedName name="DollarHeader">#REF!</definedName>
    <definedName name="DOM">#REF!</definedName>
    <definedName name="Door_x">#REF!</definedName>
    <definedName name="doTheTick">[0]!doTheTick</definedName>
    <definedName name="DOUGH">#REF!</definedName>
    <definedName name="dough2">#REF!</definedName>
    <definedName name="DPS">#REF!</definedName>
    <definedName name="drate">#REF!</definedName>
    <definedName name="druck14">#REF!</definedName>
    <definedName name="druck141">#REF!</definedName>
    <definedName name="DS">#REF!</definedName>
    <definedName name="ds_cal">[125]Debt!$E$115:$P$115</definedName>
    <definedName name="ds_paste">[125]Debt!$E$116:$P$116</definedName>
    <definedName name="DS0A">'[5]Prod ver 2.0&amp;2.1'!#REF!</definedName>
    <definedName name="DS1_PM_SW">[47]Requirements!$G$34</definedName>
    <definedName name="DS1_Protection_Switching_SW">[47]Requirements!$I$34</definedName>
    <definedName name="DS3_Interface_SW">[47]Requirements!$I$35</definedName>
    <definedName name="DS3_PM_SW">[47]Requirements!$G$35</definedName>
    <definedName name="dsada" hidden="1">{"FORNDV",#N/A,FALSE,"Sheet1"}</definedName>
    <definedName name="dsched">#REF!</definedName>
    <definedName name="DSCR_Avg">#REF!</definedName>
    <definedName name="DSCR_Min">#REF!</definedName>
    <definedName name="dsd">#REF!</definedName>
    <definedName name="dsd_9">#REF!</definedName>
    <definedName name="DSDSDFFE" hidden="1">{"FORNDV",#N/A,FALSE,"Sheet1"}</definedName>
    <definedName name="dsfdsf" hidden="1">{#N/A,#N/A,FALSE,"COMP"}</definedName>
    <definedName name="DSFWED" hidden="1">{"FORNDV",#N/A,FALSE,"Sheet1"}</definedName>
    <definedName name="dsl">'[126]Eqpmnt Plng'!#REF!</definedName>
    <definedName name="dsl_e_util">'[116]Capex - Hry'!$E$154</definedName>
    <definedName name="dsl_n_util">'[116]Capex - Hry'!$E$153</definedName>
    <definedName name="dsl_o_nad">#REF!</definedName>
    <definedName name="dsl_u_new">'[126]Eqpmnt Plng'!#REF!</definedName>
    <definedName name="DSLAM">#REF!</definedName>
    <definedName name="DSLAM_Type">[47]Storage!$H$66</definedName>
    <definedName name="dslp">#REF!</definedName>
    <definedName name="dslp_h">#REF!</definedName>
    <definedName name="dslp_l">#REF!</definedName>
    <definedName name="dslp_m">#REF!</definedName>
    <definedName name="dsls">'[126]Eqpmnt Plng'!#REF!</definedName>
    <definedName name="dsls_l">'[126]Eqpmnt Plng'!#REF!</definedName>
    <definedName name="dsls_m">'[126]Eqpmnt Plng'!#REF!</definedName>
    <definedName name="DSWshare1">#REF!</definedName>
    <definedName name="DSWshare2">#REF!</definedName>
    <definedName name="dtd">#REF!</definedName>
    <definedName name="dtd_9">#REF!</definedName>
    <definedName name="DTI">[59]Input!$F$18</definedName>
    <definedName name="DTIBHCApersub">#REF!</definedName>
    <definedName name="DTIGOS">#REF!</definedName>
    <definedName name="DTIMHT">#REF!</definedName>
    <definedName name="DTIsubs">#REF!</definedName>
    <definedName name="DTIsubshare">#REF!</definedName>
    <definedName name="DTItrafficpersub">#REF!</definedName>
    <definedName name="dtr_creditbal">#REF!</definedName>
    <definedName name="DTS">#REF!</definedName>
    <definedName name="dtuzid" hidden="1">{"page1",#N/A,FALSE,"Feuil1";"page2",#N/A,FALSE,"Feuil1";"page3",#N/A,FALSE,"Feuil1";"page4",#N/A,FALSE,"Feuil1"}</definedName>
    <definedName name="DTX" localSheetId="29" hidden="1">{"'Bsheet BIS'!$A$1:$F$43"}</definedName>
    <definedName name="DTX" hidden="1">{"'Bsheet BIS'!$A$1:$F$43"}</definedName>
    <definedName name="DTY">#REF!</definedName>
    <definedName name="dtzi" hidden="1">{"page1",#N/A,FALSE,"Feuil1";"page2",#N/A,FALSE,"Feuil1";"page3",#N/A,FALSE,"Feuil1";"page4",#N/A,FALSE,"Feuil1"}</definedName>
    <definedName name="dtzic" hidden="1">{#N/A,#N/A,FALSE,"BS9703PET";#N/A,#N/A,FALSE,"BS9703KNE";#N/A,#N/A,FALSE,"BS9703KRP";#N/A,#N/A,FALSE,"BS9703POL"}</definedName>
    <definedName name="dtzu" hidden="1">{"page1",#N/A,FALSE,"Feuil1";"page2",#N/A,FALSE,"Feuil1";"page3",#N/A,FALSE,"Feuil1";"page4",#N/A,FALSE,"Feuil1"}</definedName>
    <definedName name="dua" hidden="1">[34]H!#REF!</definedName>
    <definedName name="duct_access">'[1]Other assumptions'!$B$10</definedName>
    <definedName name="duct_tp">'[1]Other assumptions'!$B$11</definedName>
    <definedName name="ductLA">'[1]Other assumptions'!$B$9</definedName>
    <definedName name="Dur">#REF!</definedName>
    <definedName name="Dur_FTD">#REF!</definedName>
    <definedName name="Dur_MTD">#REF!</definedName>
    <definedName name="Duty">'[19]SPS DETAIL'!#REF!</definedName>
    <definedName name="DutyFilAcq">#REF!</definedName>
    <definedName name="dxcvbnm">#REF!</definedName>
    <definedName name="DXX_HW_a">#REF!</definedName>
    <definedName name="DXX_SW_a">#REF!</definedName>
    <definedName name="dzkd" hidden="1">{"assets",#N/A,FALSE,"CONS9703";"liab",#N/A,FALSE,"CONS9703";"pl",#N/A,FALSE,"CONS9703"}</definedName>
    <definedName name="e">#REF!</definedName>
    <definedName name="E_1">#REF!</definedName>
    <definedName name="e_dlc">'[116]Capex - Hry'!$D$142</definedName>
    <definedName name="e_rsu">'[116]Capex - Hry'!$D$143</definedName>
    <definedName name="e_UT">'[127]Switch costs lookup'!$B$13</definedName>
    <definedName name="E1_T1">[69]Calc!$E$14</definedName>
    <definedName name="eaa">#REF!</definedName>
    <definedName name="eaa_9">#REF!</definedName>
    <definedName name="eap">#REF!</definedName>
    <definedName name="eap_9">#REF!</definedName>
    <definedName name="East">#REF!</definedName>
    <definedName name="eat">#REF!</definedName>
    <definedName name="eat_9">#REF!</definedName>
    <definedName name="ebdait">#REF!</definedName>
    <definedName name="EBITDA_Bridge">#REF!</definedName>
    <definedName name="ECONOMICO">#REF!</definedName>
    <definedName name="ECpool">[59]Input!$B$17</definedName>
    <definedName name="ECV">#REF!</definedName>
    <definedName name="ed" hidden="1">{"'W.W. Summary'!$A$1:$K$37"}</definedName>
    <definedName name="Edit_Last_Row">#REF!</definedName>
    <definedName name="Effort_util">#REF!</definedName>
    <definedName name="EffortFin">#REF!</definedName>
    <definedName name="EffortHRMS">#REF!</definedName>
    <definedName name="EFormula">#REF!</definedName>
    <definedName name="EGU">#REF!</definedName>
    <definedName name="EIR">[5]calc!#REF!</definedName>
    <definedName name="EIR_conn">[59]Input!$J$17</definedName>
    <definedName name="EIR_HW_Price_a">#REF!</definedName>
    <definedName name="EIR_SW_Price_a">#REF!</definedName>
    <definedName name="EIRMAPload">[5]Input!#REF!</definedName>
    <definedName name="EIRQty">#REF!</definedName>
    <definedName name="Eliminations06" hidden="1">{"'W.W. Summary'!$A$1:$K$37"}</definedName>
    <definedName name="Emp_Data">#REF!</definedName>
    <definedName name="EmpMSTR">[128]Empmstr!$A$1:$K$139</definedName>
    <definedName name="Emps_PeriodEnd">#REF!</definedName>
    <definedName name="end">#REF!</definedName>
    <definedName name="End_Bal">#REF!</definedName>
    <definedName name="End_O_Item">#REF!</definedName>
    <definedName name="ende">#REF!</definedName>
    <definedName name="ENDNERTU">#REF!</definedName>
    <definedName name="ENDNOTE">[58]A0744339!$G$2179</definedName>
    <definedName name="endvalue">#REF!</definedName>
    <definedName name="Enhanced_Admin_SW">[47]Requirements!$G$36</definedName>
    <definedName name="Enhanced_Maintenance_SW">[47]Requirements!$I$36</definedName>
    <definedName name="enp">#REF!</definedName>
    <definedName name="enp_9">#REF!</definedName>
    <definedName name="ENTEL_Long_Distance_Tariffs">#REF!</definedName>
    <definedName name="ENTEL_Long_Distance_Tariffs___0">#N/A</definedName>
    <definedName name="ENTEL_Long_Distance_Tariffs___1">#N/A</definedName>
    <definedName name="entity">'[17]Hyp-mstr'!$A$2:$A$10</definedName>
    <definedName name="Entity1">'[17]Hyp-mstr'!$A$2:$A$10</definedName>
    <definedName name="entity2">'[6]Hyp-mstr'!$A$2:$A$10</definedName>
    <definedName name="entity3">'[6]Hyp-mstr'!$A$2:$A$10</definedName>
    <definedName name="epa">#REF!</definedName>
    <definedName name="epa_9">#REF!</definedName>
    <definedName name="epc">#REF!</definedName>
    <definedName name="epc_9">#REF!</definedName>
    <definedName name="epw">#REF!</definedName>
    <definedName name="epw_9">#REF!</definedName>
    <definedName name="epx">#REF!</definedName>
    <definedName name="epx_9">#REF!</definedName>
    <definedName name="EQ_COM">#REF!</definedName>
    <definedName name="EQ_EX">#REF!</definedName>
    <definedName name="EQ_JSD">#REF!</definedName>
    <definedName name="Eq_Level">#REF!</definedName>
    <definedName name="EQ_PREF">#REF!</definedName>
    <definedName name="EQ_PRFD">#REF!</definedName>
    <definedName name="EQ_SSN">#REF!</definedName>
    <definedName name="eqb">#REF!</definedName>
    <definedName name="EqpType">[56]Master!$D$2:$D$9</definedName>
    <definedName name="EquipmentList">[129]Database!$G$2:$G$15</definedName>
    <definedName name="Equity">#REF!</definedName>
    <definedName name="Equity_Distribute">[130]CF!$B$33</definedName>
    <definedName name="ER">#REF!</definedName>
    <definedName name="ERATE">'[131]Authorised Share Capital'!#REF!</definedName>
    <definedName name="ERATE_1">'[131]Authorised Share Capital'!#REF!</definedName>
    <definedName name="ERATE_2">'[131]Authorised Share Capital'!#REF!</definedName>
    <definedName name="ERATE_3">'[131]Authorised Share Capital'!#REF!</definedName>
    <definedName name="ERATE_4">'[131]Authorised Share Capital'!#REF!</definedName>
    <definedName name="ERATE_5">'[131]Authorised Share Capital'!#REF!</definedName>
    <definedName name="ERATE_6">'[131]Authorised Share Capital'!#REF!</definedName>
    <definedName name="ERATE_7">'[131]Authorised Share Capital'!#REF!</definedName>
    <definedName name="ERATE_8">'[131]Authorised Share Capital'!#REF!</definedName>
    <definedName name="ERATE_9">'[131]Authorised Share Capital'!#REF!</definedName>
    <definedName name="ERC">#REF!</definedName>
    <definedName name="erika">[0]!erika</definedName>
    <definedName name="erl">'[126]Eqpmnt Plng'!#REF!</definedName>
    <definedName name="erl_l">'[126]Eqpmnt Plng'!#REF!</definedName>
    <definedName name="Erosion_Reduction_a">[69]Calc!$E$82:$O$84</definedName>
    <definedName name="error">#REF!</definedName>
    <definedName name="error___0">#N/A</definedName>
    <definedName name="error___1">#N/A</definedName>
    <definedName name="ertyhjmk">#REF!</definedName>
    <definedName name="ERX">#REF!</definedName>
    <definedName name="ERXcards">#REF!</definedName>
    <definedName name="ERXchassis">#REF!</definedName>
    <definedName name="ERXSRP">#REF!</definedName>
    <definedName name="es_cal">[125]Debt!$E$117:$P$117</definedName>
    <definedName name="es_paste">[125]Debt!$E$118:$P$118</definedName>
    <definedName name="esc_constcost">#REF!</definedName>
    <definedName name="esc_constcost_I">#REF!</definedName>
    <definedName name="esc_om_I">#REF!</definedName>
    <definedName name="EscGas3yrs">#REF!</definedName>
    <definedName name="EscGas3yrs_I">#REF!</definedName>
    <definedName name="EscGas4thyr">#REF!</definedName>
    <definedName name="EscGas4thyr_I">#REF!</definedName>
    <definedName name="EscTariff">#REF!</definedName>
    <definedName name="EscTariff_I">#REF!</definedName>
    <definedName name="EscTrans">#REF!</definedName>
    <definedName name="EscTrans_I">#REF!</definedName>
    <definedName name="esgj" hidden="1">{#N/A,#N/A,FALSE,"Production 1"}</definedName>
    <definedName name="ESL">#REF!</definedName>
    <definedName name="ESR">#REF!</definedName>
    <definedName name="EssAliasTable_10">"Default"</definedName>
    <definedName name="EssAliasTable_11">"Default"</definedName>
    <definedName name="EssAliasTable_12">"Default"</definedName>
    <definedName name="EssAliasTable_19">"Default"</definedName>
    <definedName name="EssAliasTable_20">"Default"</definedName>
    <definedName name="EssAliasTable_21">"Default"</definedName>
    <definedName name="EssAliasTable_22">"Default"</definedName>
    <definedName name="EssAliasTable_23">"Default"</definedName>
    <definedName name="EssAliasTable_24">"Default"</definedName>
    <definedName name="EssAliasTable_25">"Default"</definedName>
    <definedName name="EssAliasTable_26">"Default"</definedName>
    <definedName name="EssAliasTable_27">"Default"</definedName>
    <definedName name="EssAliasTable_31">"Default"</definedName>
    <definedName name="EssAliasTable_32">"Default"</definedName>
    <definedName name="EssAliasTable_33">"Default"</definedName>
    <definedName name="EssAliasTable_34">"Default"</definedName>
    <definedName name="EssAliasTable_35">"Default"</definedName>
    <definedName name="EssAliasTable_36">"Default"</definedName>
    <definedName name="EssAliasTable_37">"Default"</definedName>
    <definedName name="EssAliasTable_38">"Default"</definedName>
    <definedName name="EssAliasTable_39">"Default"</definedName>
    <definedName name="EssAliasTable_40">"Default"</definedName>
    <definedName name="EssAliasTable_41">"Default"</definedName>
    <definedName name="EssAliasTable_42">"Default"</definedName>
    <definedName name="EssAliasTable_43">"Default"</definedName>
    <definedName name="EssAliasTable_44">"Default"</definedName>
    <definedName name="EssAliasTable_45">"Default"</definedName>
    <definedName name="EssAliasTable_46">"Default"</definedName>
    <definedName name="EssAliasTable_47">"Default"</definedName>
    <definedName name="EssAliasTable_48">"Default"</definedName>
    <definedName name="EssAliasTable_49">"Default"</definedName>
    <definedName name="EssAliasTable_50">"Default"</definedName>
    <definedName name="EssAliasTable_51">"Default"</definedName>
    <definedName name="EssAliasTable_52">"Default"</definedName>
    <definedName name="EssAliasTable_53">"Default"</definedName>
    <definedName name="EssAliasTable_54">"Default"</definedName>
    <definedName name="EssAliasTable_55">"Default"</definedName>
    <definedName name="EssAliasTable_56">"Default"</definedName>
    <definedName name="EssAliasTable_57">"Default"</definedName>
    <definedName name="EssAliasTable_58">"Default"</definedName>
    <definedName name="EssAliasTable_59">"Default"</definedName>
    <definedName name="EssAliasTable_60">"Default"</definedName>
    <definedName name="EssAliasTable_61">"Default"</definedName>
    <definedName name="EssAliasTable_62">"Default"</definedName>
    <definedName name="EssAliasTable_63">"Default"</definedName>
    <definedName name="EssAliasTable_64">"Default"</definedName>
    <definedName name="EssAliasTable_65">"Default"</definedName>
    <definedName name="EssAliasTable_66">"Default"</definedName>
    <definedName name="EssAliasTable_67">"Default"</definedName>
    <definedName name="EssAliasTable_68">"Default"</definedName>
    <definedName name="EssAliasTable_69">"Default"</definedName>
    <definedName name="EssAliasTable_70">"Default"</definedName>
    <definedName name="EssAliasTable_71">"Default"</definedName>
    <definedName name="EssAliasTable_72">"Default"</definedName>
    <definedName name="EssAliasTable_73">"Default"</definedName>
    <definedName name="EssAliasTable_74">"Default"</definedName>
    <definedName name="EssAliasTable_75">"Default"</definedName>
    <definedName name="EssAliasTable_76">"Default"</definedName>
    <definedName name="EssAliasTable_77">"Default"</definedName>
    <definedName name="EssAliasTable_78">"Default"</definedName>
    <definedName name="EssAliasTable_79">"Default"</definedName>
    <definedName name="EssAliasTable_8">"Default"</definedName>
    <definedName name="EssAliasTable_80">"Default"</definedName>
    <definedName name="EssAliasTable_81">"Default"</definedName>
    <definedName name="EssAliasTable_82">"Default"</definedName>
    <definedName name="EssAliasTable_9">"Default"</definedName>
    <definedName name="EssLatest_10">"Jan"</definedName>
    <definedName name="EssLatest_11">"Jan"</definedName>
    <definedName name="EssLatest_12">"Jan"</definedName>
    <definedName name="EssLatest_19">"Jan"</definedName>
    <definedName name="EssLatest_20">"Jan"</definedName>
    <definedName name="EssLatest_21">"Jan"</definedName>
    <definedName name="EssLatest_22">"Jan"</definedName>
    <definedName name="EssLatest_23">"Jan"</definedName>
    <definedName name="EssLatest_24">"Jan"</definedName>
    <definedName name="EssLatest_25">"Jan"</definedName>
    <definedName name="EssLatest_26">"Jan"</definedName>
    <definedName name="EssLatest_27">"Jan"</definedName>
    <definedName name="EssLatest_31">"Jan"</definedName>
    <definedName name="EssLatest_32">"Jan"</definedName>
    <definedName name="EssLatest_33">"Jan"</definedName>
    <definedName name="EssLatest_34">"Jan"</definedName>
    <definedName name="EssLatest_35">"Jan"</definedName>
    <definedName name="EssLatest_36">"Jan"</definedName>
    <definedName name="EssLatest_37">"Jan"</definedName>
    <definedName name="EssLatest_38">"Jan"</definedName>
    <definedName name="EssLatest_39">"Jan"</definedName>
    <definedName name="EssLatest_40">"Jan"</definedName>
    <definedName name="EssLatest_41">"Jan"</definedName>
    <definedName name="EssLatest_42">"Jan"</definedName>
    <definedName name="EssLatest_43">"Jan"</definedName>
    <definedName name="EssLatest_44">"Jan"</definedName>
    <definedName name="EssLatest_45">"Jan"</definedName>
    <definedName name="EssLatest_46">"Jan"</definedName>
    <definedName name="EssLatest_47">"Jan"</definedName>
    <definedName name="EssLatest_48">"Jan"</definedName>
    <definedName name="EssLatest_49">"Jan"</definedName>
    <definedName name="EssLatest_50">"Jan"</definedName>
    <definedName name="EssLatest_51">"Jan"</definedName>
    <definedName name="EssLatest_52">"Jan"</definedName>
    <definedName name="EssLatest_53">"Jan"</definedName>
    <definedName name="EssLatest_54">"Jan"</definedName>
    <definedName name="EssLatest_55">"Jan"</definedName>
    <definedName name="EssLatest_56">"Jan"</definedName>
    <definedName name="EssLatest_57">"Jan"</definedName>
    <definedName name="EssLatest_58">"Jan"</definedName>
    <definedName name="EssLatest_59">"Jan"</definedName>
    <definedName name="EssLatest_60">"Jan"</definedName>
    <definedName name="EssLatest_61">"Jan"</definedName>
    <definedName name="EssLatest_62">"Jan"</definedName>
    <definedName name="EssLatest_63">"Jan"</definedName>
    <definedName name="EssLatest_64">"Jan"</definedName>
    <definedName name="EssLatest_65">"Jan"</definedName>
    <definedName name="EssLatest_66">"Jan"</definedName>
    <definedName name="EssLatest_67">"Jan"</definedName>
    <definedName name="EssLatest_68">"Jan"</definedName>
    <definedName name="EssLatest_69">"Jan"</definedName>
    <definedName name="EssLatest_70">"Jan"</definedName>
    <definedName name="EssLatest_71">"Jan"</definedName>
    <definedName name="EssLatest_72">"Jan"</definedName>
    <definedName name="EssLatest_73">"Jan"</definedName>
    <definedName name="EssLatest_74">"Jan"</definedName>
    <definedName name="EssLatest_75">"Jan"</definedName>
    <definedName name="EssLatest_76">"Jan"</definedName>
    <definedName name="EssLatest_77">"Jan"</definedName>
    <definedName name="EssLatest_78">"Jan"</definedName>
    <definedName name="EssLatest_79">"Jan"</definedName>
    <definedName name="EssLatest_8">"Jan"</definedName>
    <definedName name="EssLatest_80">"Jan"</definedName>
    <definedName name="EssLatest_81">"Jan"</definedName>
    <definedName name="EssLatest_82">"Jan"</definedName>
    <definedName name="EssLatest_9">"Jan"</definedName>
    <definedName name="EssOptions_10">"A1100100000111000000001101100_01000"</definedName>
    <definedName name="EssOptions_11">"A1100000000111000000001100000_01001-"</definedName>
    <definedName name="EssOptions_12">"A1100000000111000000001100000_01001-"</definedName>
    <definedName name="EssOptions_16">"A1100000000111000000001100000_01001-"</definedName>
    <definedName name="EssOptions_19">"A1100000000111000000001100000_01001-"</definedName>
    <definedName name="EssOptions_20">"A1100000000111000000001100000_01001-"</definedName>
    <definedName name="EssOptions_21">"A1100100000011000000001101100_01000"</definedName>
    <definedName name="EssOptions_22">"A1100000000111000000001100000_01001-"</definedName>
    <definedName name="EssOptions_23">"A1100000000111000000001100000_01001-"</definedName>
    <definedName name="EssOptions_24">"A1100100000011000000001101100_01000"</definedName>
    <definedName name="EssOptions_25">"A1100000000111000000001100000_01001-"</definedName>
    <definedName name="EssOptions_26">"A1100100000111000000001101100_01000"</definedName>
    <definedName name="EssOptions_27">"A1100000000111000000001100100_01000"</definedName>
    <definedName name="EssOptions_31">"A1100000000111000010001100100_01000"</definedName>
    <definedName name="EssOptions_32">"A1100000000111000010001100100_01000"</definedName>
    <definedName name="EssOptions_33">"A1100000000111000010001100100_01000"</definedName>
    <definedName name="EssOptions_34">"A1100000000111000010001100100_01000"</definedName>
    <definedName name="EssOptions_35">"A1100000000111000010001100100_01000"</definedName>
    <definedName name="EssOptions_36">"A1100000000111000010001100100_01000"</definedName>
    <definedName name="EssOptions_37">"A1100000000111000010001100100_01000"</definedName>
    <definedName name="EssOptions_38">"A1100000000111000010001100100_01000"</definedName>
    <definedName name="EssOptions_39">"A1100000000111000010001100100_01000"</definedName>
    <definedName name="EssOptions_40">"A1100000000111000010001100100_01000"</definedName>
    <definedName name="EssOptions_41">"A1100000000111000010001100100_01000"</definedName>
    <definedName name="EssOptions_42">"A1100000000111000010001100100_01000"</definedName>
    <definedName name="EssOptions_43">"A1100000000111000010001100100_01000"</definedName>
    <definedName name="EssOptions_44">"A1100000000111000010001100100_01000"</definedName>
    <definedName name="EssOptions_45">"A1100000000111000010001100100_01000"</definedName>
    <definedName name="EssOptions_46">"A1100000000111000010001100100_01000"</definedName>
    <definedName name="EssOptions_47">"A1100000000111000010001100100_01000"</definedName>
    <definedName name="EssOptions_48">"A1100000000111000010001100100_01000"</definedName>
    <definedName name="EssOptions_49">"A1100000000111000010001100100_01000"</definedName>
    <definedName name="EssOptions_50">"A1100000000111000010001100100_01000"</definedName>
    <definedName name="EssOptions_51">"A1100000000111000010001100100_01000"</definedName>
    <definedName name="EssOptions_52">"A1100000000111000010001100100_01000"</definedName>
    <definedName name="EssOptions_53">"A1100000000111000010001100100_01000"</definedName>
    <definedName name="EssOptions_54">"A1100000000111000010001100100_01000"</definedName>
    <definedName name="EssOptions_55">"A1100000000111000010001100100_01000"</definedName>
    <definedName name="EssOptions_56">"A1100000000111000010001100100_01000"</definedName>
    <definedName name="EssOptions_57">"A1100000000111000010001100100_01000"</definedName>
    <definedName name="EssOptions_58">"A1100000000111000010001100100_01000"</definedName>
    <definedName name="EssOptions_59">"A1100000000111000010001100100_01000"</definedName>
    <definedName name="EssOptions_60">"A1100000000111000010001100100_01000"</definedName>
    <definedName name="EssOptions_61">"A1100000000111000010001100100_01000"</definedName>
    <definedName name="EssOptions_62">"A1100000000111000010001100100_01000"</definedName>
    <definedName name="EssOptions_63">"A1100000000111000010001100100_01000"</definedName>
    <definedName name="EssOptions_64">"A1100000000111000010001100100_01000"</definedName>
    <definedName name="EssOptions_65">"A1100000000111000010001100100_01000"</definedName>
    <definedName name="EssOptions_66">"A1100000000111000010001100100_01000"</definedName>
    <definedName name="EssOptions_67">"A1100000000111000010001100100_01000"</definedName>
    <definedName name="EssOptions_68">"A1100000000111000010001100100_01000"</definedName>
    <definedName name="EssOptions_69">"A1100000000111000010001100100_01000"</definedName>
    <definedName name="EssOptions_70">"A1100000000111000010001100100_01000"</definedName>
    <definedName name="EssOptions_71">"A1100000000111000010001100100_01000"</definedName>
    <definedName name="EssOptions_72">"A1100000000111000010001100100_01000"</definedName>
    <definedName name="EssOptions_73">"A1100000000111000010001100100_01000"</definedName>
    <definedName name="EssOptions_74">"A1100000000111000010001100100_01000"</definedName>
    <definedName name="EssOptions_75">"A1100000000111000010001100100_01000"</definedName>
    <definedName name="EssOptions_76">"A1100000000111000010001100100_01000"</definedName>
    <definedName name="EssOptions_77">"A1100000000111000010001100100_01000"</definedName>
    <definedName name="EssOptions_78">"A1100000000111000010001100100_01000"</definedName>
    <definedName name="EssOptions_79">"A1100000000111000010001100100_01000"</definedName>
    <definedName name="EssOptions_8">"A1100000000011000000001100100_01000"</definedName>
    <definedName name="EssOptions_80">"A1100000000111000010001100100_01000"</definedName>
    <definedName name="EssOptions_81">"A1100000000111000010001100100_01000"</definedName>
    <definedName name="EssOptions_82">"A1100000000111000010001100100_01000"</definedName>
    <definedName name="EssOptions_9">"A1100100000111000000001101100_01000"</definedName>
    <definedName name="Estimate_Info">[132]Estimate_Info!$A$1:$C$20</definedName>
    <definedName name="et35h" hidden="1">{"assets",#N/A,FALSE,"CONS9703";"liab",#N/A,FALSE,"CONS9703";"pl",#N/A,FALSE,"CONS9703"}</definedName>
    <definedName name="etc" hidden="1">#REF!</definedName>
    <definedName name="ETCboard">[5]Input!#REF!</definedName>
    <definedName name="ETSI">[5]calc!#REF!</definedName>
    <definedName name="euro">#REF!</definedName>
    <definedName name="euro1">[13]currency!$C$3</definedName>
    <definedName name="euro2">[11]currency!#REF!</definedName>
    <definedName name="EV__LASTREFTIME__" hidden="1">40280.3830671296</definedName>
    <definedName name="Evelin">#REF!</definedName>
    <definedName name="evergreen_ar">#REF!</definedName>
    <definedName name="evergreen_inv">#REF!</definedName>
    <definedName name="EWB">#REF!</definedName>
    <definedName name="EWSD">#REF!</definedName>
    <definedName name="EX">#REF!</definedName>
    <definedName name="Ex_Rate">#REF!</definedName>
    <definedName name="EX_SUMMARY">#REF!</definedName>
    <definedName name="Excel_BuiltIn__FilterDatabase_2">#REF!</definedName>
    <definedName name="Excel_BuiltIn_Print_Area_1">#REF!</definedName>
    <definedName name="Excel_BuiltIn_Print_Area_11">[133]Table!$A$1:$F$105</definedName>
    <definedName name="Excel_BuiltIn_Print_Area_17">'[134]Details of Share Transfer'!#REF!</definedName>
    <definedName name="Excel_BuiltIn_Print_Area_9">#REF!</definedName>
    <definedName name="exch_rate">[114]Sheet1!$D$53</definedName>
    <definedName name="EXCHANGE" hidden="1">{"'subnets'!$A$1:$F$20"}</definedName>
    <definedName name="exchname">#REF!</definedName>
    <definedName name="exchname1">#REF!</definedName>
    <definedName name="Exhibit_14_12">#REF!</definedName>
    <definedName name="Exhibit_14_13">#REF!</definedName>
    <definedName name="Exhibit_14_2">#REF!</definedName>
    <definedName name="Exhibit_14_5">#REF!</definedName>
    <definedName name="Exhibit_X__National_Tariffs">#REF!</definedName>
    <definedName name="ExistingCapital">#REF!</definedName>
    <definedName name="exname">#REF!</definedName>
    <definedName name="Exp1.4MW">#REF!</definedName>
    <definedName name="Exp1.4MW_I">#REF!</definedName>
    <definedName name="EXPP">#REF!</definedName>
    <definedName name="ext">#REF!</definedName>
    <definedName name="ext_9">#REF!</definedName>
    <definedName name="Ext._Price">#REF!</definedName>
    <definedName name="extension">[59]calc!$B$25</definedName>
    <definedName name="ExtMaintAddlProc">'[135]4700 Prices'!#REF!</definedName>
    <definedName name="ExtMaintAWS">'[135]4700 Prices'!#REF!</definedName>
    <definedName name="ExtMaintBase">'[135]4700 Prices'!#REF!</definedName>
    <definedName name="ExtMaintExtDisk">'[135]4700 Prices'!#REF!</definedName>
    <definedName name="ExtMaintIO">'[135]4700 Prices'!#REF!</definedName>
    <definedName name="ExtMaintMedia">'[135]4700 Prices'!#REF!</definedName>
    <definedName name="ExtMaintMem">'[135]4700 Prices'!#REF!</definedName>
    <definedName name="ExtMaintOther">'[135]4700 Prices'!#REF!</definedName>
    <definedName name="ExtMaintSW">'[135]4700 Prices'!#REF!</definedName>
    <definedName name="ExtMaintTera">'[135]4700 Prices'!#REF!</definedName>
    <definedName name="Extra_Pay">#REF!</definedName>
    <definedName name="extraexp">#REF!</definedName>
    <definedName name="extraexpkner">#REF!</definedName>
    <definedName name="extraexppol">#REF!</definedName>
    <definedName name="extraincome">#REF!</definedName>
    <definedName name="extrainmcomekner">#REF!</definedName>
    <definedName name="extreaexboh">#REF!</definedName>
    <definedName name="extrincomboh">#REF!</definedName>
    <definedName name="extrincompol">#REF!</definedName>
    <definedName name="f">#REF!</definedName>
    <definedName name="FA">[136]DEPR98!$A$643:$G$974</definedName>
    <definedName name="fac">#REF!</definedName>
    <definedName name="fac_140">#REF!</definedName>
    <definedName name="fac_3com">[137]factor_sheet!$D$8</definedName>
    <definedName name="fac_batpp">#REF!</definedName>
    <definedName name="FAC_CCNC">#REF!</definedName>
    <definedName name="fac_cns">#REF!</definedName>
    <definedName name="FAC_CP">#REF!</definedName>
    <definedName name="FAC_DLU">#REF!</definedName>
    <definedName name="fac_dlu_new">#REF!</definedName>
    <definedName name="fac_doc">#REF!</definedName>
    <definedName name="fac_dsl">#REF!</definedName>
    <definedName name="fac_hpov">#REF!</definedName>
    <definedName name="fac_hw">[106]factors!$D$6</definedName>
    <definedName name="fac_loc">#REF!</definedName>
    <definedName name="FAC_LTG">#REF!</definedName>
    <definedName name="fac_ltg_new">#REF!</definedName>
    <definedName name="FAC_LTPC">#REF!</definedName>
    <definedName name="FAC_MB">#REF!</definedName>
    <definedName name="FAC_MDF">#REF!</definedName>
    <definedName name="FAC_MMT">#REF!</definedName>
    <definedName name="Fac_O">[138]Factors!$B$16</definedName>
    <definedName name="FAC_OMT">#REF!</definedName>
    <definedName name="FAC_PL">#REF!</definedName>
    <definedName name="fac_pp">#REF!</definedName>
    <definedName name="Fac_PS">[138]Factors!$B$8</definedName>
    <definedName name="fac_ras">#REF!</definedName>
    <definedName name="fac_route">#REF!</definedName>
    <definedName name="fac_rsa">#REF!</definedName>
    <definedName name="fac_saghw">[52]Sheet2!$D$32</definedName>
    <definedName name="fac_sagsw">[52]Sheet2!$D$33</definedName>
    <definedName name="FAC_SAL_EX">[139]Exp.!#REF!</definedName>
    <definedName name="FAC_SE">#REF!</definedName>
    <definedName name="fac_shelter">#REF!</definedName>
    <definedName name="FAC_SN">#REF!</definedName>
    <definedName name="fac_spcnl">[119]Edge_Multiservice!#REF!</definedName>
    <definedName name="fac_spr">#REF!</definedName>
    <definedName name="fac_stmi">#REF!</definedName>
    <definedName name="fac_sun">[140]Factor_Sheet!$D$14</definedName>
    <definedName name="fac_sw">#REF!</definedName>
    <definedName name="fac_tt">#REF!</definedName>
    <definedName name="FAC_V5.2">#REF!</definedName>
    <definedName name="fachwaci">#REF!</definedName>
    <definedName name="fachwdsl">#REF!</definedName>
    <definedName name="fachwerx">#REF!</definedName>
    <definedName name="facssc">#REF!</definedName>
    <definedName name="facswaci">#REF!</definedName>
    <definedName name="facswdsl">#REF!</definedName>
    <definedName name="facswerx">#REF!</definedName>
    <definedName name="fact">'[126]Eqpmnt Plng'!#REF!</definedName>
    <definedName name="fact_u">'[126]Eqpmnt Plng'!#REF!</definedName>
    <definedName name="fact2">#REF!</definedName>
    <definedName name="factg">'[126]Eqpmnt Plng'!#REF!</definedName>
    <definedName name="factor">#REF!</definedName>
    <definedName name="factor\">#REF!</definedName>
    <definedName name="factor1">#REF!</definedName>
    <definedName name="factor2">#REF!</definedName>
    <definedName name="factor3">#REF!</definedName>
    <definedName name="Faktor">#REF!</definedName>
    <definedName name="fasdga" hidden="1">{TRUE,TRUE,13,16,599.4,316.2,FALSE,FALSE,TRUE,TRUE,0,1,6,2,8,1,6,4,TRUE,TRUE,1,TRUE,1,TRUE,75,"Swvu.DMGGBACK.","ACwvu.DMGGBACK.",#N/A,FALSE,FALSE,0.5,0.5,0.5,0.5,2,"&amp;L&amp;F
&amp;A&amp;R&amp;D
&amp;T","",TRUE,FALSE,FALSE,FALSE,1,50,#N/A,#N/A,"=R1C1:R158C18",FALSE,#N/A,#N/A,FALSE,FALSE,FALSE,1,4294967292,300,FALSE,FALSE,TRUE,TRUE,TRUE}</definedName>
    <definedName name="Fax_Terminals__000">#REF!</definedName>
    <definedName name="FB">#REF!</definedName>
    <definedName name="FB_pct">#REF!</definedName>
    <definedName name="fbd_std">#REF!</definedName>
    <definedName name="FCA">#REF!</definedName>
    <definedName name="fca_cif">[21]Factor_Sheet!$D$10</definedName>
    <definedName name="FCF">#REF!</definedName>
    <definedName name="fcgvhbjn">#REF!</definedName>
    <definedName name="FCode" hidden="1">#REF!</definedName>
    <definedName name="FCOT">[47]Storage!$C$38</definedName>
    <definedName name="FCOT_OC3_Cards">[47]Storage!$C$53</definedName>
    <definedName name="fdffdgd">[141]Preside!#REF!</definedName>
    <definedName name="FDPost">#REF!</definedName>
    <definedName name="FDPre">#REF!</definedName>
    <definedName name="FE">#REF!</definedName>
    <definedName name="features_reminder">#REF!</definedName>
    <definedName name="Feb_Bal">#REF!</definedName>
    <definedName name="fedfgre" hidden="1">{"FORNDV",#N/A,FALSE,"Sheet1"}</definedName>
    <definedName name="fedtax">#REF!</definedName>
    <definedName name="FEE">#REF!</definedName>
    <definedName name="Feeder_Type">[47]Storage!$D$76</definedName>
    <definedName name="ff" hidden="1">{"'W.W. Summary'!$A$1:$K$37"}</definedName>
    <definedName name="ffh"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FFormula">#REF!</definedName>
    <definedName name="ffp">#N/A</definedName>
    <definedName name="fggx" hidden="1">{"page1",#N/A,FALSE,"Feuil1";"page2",#N/A,FALSE,"Feuil1";"page3",#N/A,FALSE,"Feuil1";"page4",#N/A,FALSE,"Feuil1"}</definedName>
    <definedName name="fgh" hidden="1">{"page1",#N/A,FALSE,"Feuil1";"page2",#N/A,FALSE,"Feuil1";"page3",#N/A,FALSE,"Feuil1";"page4",#N/A,FALSE,"Feuil1"}</definedName>
    <definedName name="fghj">#REF!</definedName>
    <definedName name="fghjkl">#REF!</definedName>
    <definedName name="fghs" hidden="1">{"assets",#N/A,FALSE,"CONS9703";"liab",#N/A,FALSE,"CONS9703";"pl",#N/A,FALSE,"CONS9703"}</definedName>
    <definedName name="fhjk" hidden="1">{"page1",#N/A,FALSE,"Feuil1";"page2",#N/A,FALSE,"Feuil1";"page3",#N/A,FALSE,"Feuil1";"page4",#N/A,FALSE,"Feuil1"}</definedName>
    <definedName name="fhw_mpc">[106]factors!$D$12</definedName>
    <definedName name="fib_24">'[1]Other assumptions'!$B$14</definedName>
    <definedName name="fib_48">'[1]Other assumptions'!$B$15</definedName>
    <definedName name="Fiber">#REF!</definedName>
    <definedName name="Fiber_Optic__000_route_km">#REF!</definedName>
    <definedName name="FilAcq">#REF!</definedName>
    <definedName name="filati">[142]Foglio1!$S$6:$Y$32</definedName>
    <definedName name="filler_row">#REF!</definedName>
    <definedName name="Fillers">#REF!</definedName>
    <definedName name="FilmAOP">#REF!</definedName>
    <definedName name="Filmcost_perkg">[73]GSM!#REF!</definedName>
    <definedName name="Filmwaste">[73]GSM!#REF!</definedName>
    <definedName name="FilVend">#REF!</definedName>
    <definedName name="FIMEUR">5.94573</definedName>
    <definedName name="fin">#REF!</definedName>
    <definedName name="finacq">#REF!</definedName>
    <definedName name="finalm">[143]Sheet2!$A:$B</definedName>
    <definedName name="FinalSOchoice">#REF!</definedName>
    <definedName name="Finance">#REF!</definedName>
    <definedName name="FinanceComputerSystems">#REF!</definedName>
    <definedName name="FinanceDuesSubscription">0.000355</definedName>
    <definedName name="FinanceEmployeeInsurance">#REF!</definedName>
    <definedName name="FinanceEquiipmentRental">#REF!</definedName>
    <definedName name="FinanceGameSystems">#REF!</definedName>
    <definedName name="FinanceGiftsDonations">#REF!</definedName>
    <definedName name="FinanceInsuranceDO">#REF!</definedName>
    <definedName name="FinanceInsuranceGeneral">#REF!</definedName>
    <definedName name="FinanceLegalFees">#REF!</definedName>
    <definedName name="FinanceMaintenance">#REF!</definedName>
    <definedName name="FinanceMeals">#REF!</definedName>
    <definedName name="FinanceMiscellaneous">#REF!</definedName>
    <definedName name="FinanceOtherProfessionalFees">#REF!</definedName>
    <definedName name="FinancePayrollTaxes">#REF!</definedName>
    <definedName name="FinancePension">#REF!</definedName>
    <definedName name="FinancePostageDelivery">#REF!</definedName>
    <definedName name="FinanceRecruitment">#REF!</definedName>
    <definedName name="FinanceRent">#REF!</definedName>
    <definedName name="FinanceSalaries">#REF!</definedName>
    <definedName name="FinanceSalariesCapitalized">#REF!</definedName>
    <definedName name="FinanceSalestoAuto">#REF!</definedName>
    <definedName name="FinanceSecurity">#REF!</definedName>
    <definedName name="FinanceShareholderRelations">#REF!</definedName>
    <definedName name="FinanceSoftwareExp">#REF!</definedName>
    <definedName name="FinanceStaffCount">20</definedName>
    <definedName name="FinanceSupplies">#REF!</definedName>
    <definedName name="FinanceTaxesLicense">#REF!</definedName>
    <definedName name="FinanceTelephone">#REF!</definedName>
    <definedName name="FinanceTemporarySalaries">#REF!</definedName>
    <definedName name="FinanceTotalExpenses">#REF!</definedName>
    <definedName name="FinanceTraining">#REF!</definedName>
    <definedName name="FinanceTravel">#REF!</definedName>
    <definedName name="FinanceTravelAdvances">#REF!</definedName>
    <definedName name="FinanceUtilities">#REF!</definedName>
    <definedName name="Financial_charges">#REF!</definedName>
    <definedName name="Financial_charges_to_Bank_Borrowings">#REF!</definedName>
    <definedName name="Financial_charges_to_Bankers">#REF!</definedName>
    <definedName name="Financial_charges_to_net_profit_before_financial_charges">#REF!</definedName>
    <definedName name="FINANCIAL_STATEMENTS_BALANCES">#REF!</definedName>
    <definedName name="finanziamento">[78]LINK!$B$1</definedName>
    <definedName name="Find_duplicates_for_Channo_oct">#REF!</definedName>
    <definedName name="Finiti">#REF!</definedName>
    <definedName name="FINSUM">#REF!</definedName>
    <definedName name="FirstQ96v95">[29]Sheet1!#REF!</definedName>
    <definedName name="firstYear">#REF!</definedName>
    <definedName name="FIS">#REF!</definedName>
    <definedName name="Fixed_assets">#REF!</definedName>
    <definedName name="fixedassets">#REF!</definedName>
    <definedName name="fjk" hidden="1">{"assets",#N/A,FALSE,"CONS9703";"liab",#N/A,FALSE,"CONS9703";"pl",#N/A,FALSE,"CONS9703"}</definedName>
    <definedName name="FLAG">#REF!</definedName>
    <definedName name="flash" hidden="1">'[144]Earnings model'!#REF!</definedName>
    <definedName name="Flatpack_Price_a">#REF!</definedName>
    <definedName name="Flex">'[5]Prod ver 2.0&amp;2.1'!#REF!</definedName>
    <definedName name="flisite">'[17]Hyp-mstr'!$A$29</definedName>
    <definedName name="flisite1">'[17]Hyp-mstr'!$A$29</definedName>
    <definedName name="FLS">#REF!</definedName>
    <definedName name="FM">#REF!</definedName>
    <definedName name="FMSX">#REF!</definedName>
    <definedName name="FMX">[145]Factor_sheet!$B$4</definedName>
    <definedName name="FMX_SW">[145]Factor_sheet!$B$5</definedName>
    <definedName name="FNR">[59]Input!$F$14</definedName>
    <definedName name="FNR_GMSC_load">[59]Input!$X$258</definedName>
    <definedName name="FNR_Intro_ph">[69]Calc!$L$69</definedName>
    <definedName name="FNR_SA">[59]Input!$O$17</definedName>
    <definedName name="FNR_tot">[5]Input!$X$59</definedName>
    <definedName name="FNRsub">[5]Input!#REF!</definedName>
    <definedName name="FOB">#REF!</definedName>
    <definedName name="FOBNN">#REF!</definedName>
    <definedName name="FOBSER">#REF!</definedName>
    <definedName name="FOBSW">#REF!</definedName>
    <definedName name="Footprint">#REF!</definedName>
    <definedName name="forced_on">#REF!</definedName>
    <definedName name="forced_on2">#REF!</definedName>
    <definedName name="foreign">#REF!</definedName>
    <definedName name="FOREIGN_EXCHANG">#REF!</definedName>
    <definedName name="foreing">#REF!</definedName>
    <definedName name="forex">#REF!</definedName>
    <definedName name="Format">#REF!</definedName>
    <definedName name="FormulaAA">#REF!</definedName>
    <definedName name="FormulaAB">#REF!</definedName>
    <definedName name="FormulaAD">#REF!</definedName>
    <definedName name="FormulaAE">#REF!</definedName>
    <definedName name="FormulaAG">#REF!</definedName>
    <definedName name="FormulaAH">#REF!</definedName>
    <definedName name="FormulaC">#REF!</definedName>
    <definedName name="FormulaD">#REF!</definedName>
    <definedName name="FormulaE">#REF!</definedName>
    <definedName name="FormulaF">#REF!</definedName>
    <definedName name="FormulaR">#REF!</definedName>
    <definedName name="FormulaS">#REF!</definedName>
    <definedName name="FormulaT">#REF!</definedName>
    <definedName name="FormulaV">#REF!</definedName>
    <definedName name="FormulaX">#REF!</definedName>
    <definedName name="FormulaY">#REF!</definedName>
    <definedName name="FP1_SW_OPS_auto">#REF!</definedName>
    <definedName name="FP1_upsell">#REF!</definedName>
    <definedName name="FP1_upsellY3">#REF!</definedName>
    <definedName name="FPI">[52]Sheet2!$D$39</definedName>
    <definedName name="FRAME">[58]A0744339!$O$24</definedName>
    <definedName name="FRAS">#REF!</definedName>
    <definedName name="freephone_share">#REF!</definedName>
    <definedName name="freephone_share2">#REF!</definedName>
    <definedName name="Freephoneshare">#REF!</definedName>
    <definedName name="Freight">'[19]SPS DETAIL'!#REF!</definedName>
    <definedName name="Freight_Cost_Kg___Channo">#REF!</definedName>
    <definedName name="Freight_Cost_Kg___Pune">#REF!</definedName>
    <definedName name="Freight_Cost_Kg__Faridabd">#REF!</definedName>
    <definedName name="Freight_Cost_Kg__Khapoli">#REF!</definedName>
    <definedName name="Freight_Rs_KG_All_India">#REF!</definedName>
    <definedName name="Freight_RsKg_Channo">#REF!</definedName>
    <definedName name="FRN">#REF!</definedName>
    <definedName name="FS_GROUP">[146]MasterFile!$A$1:$A$32</definedName>
    <definedName name="FS_pct">#REF!</definedName>
    <definedName name="FSNI">#REF!</definedName>
    <definedName name="FSSS">#REF!</definedName>
    <definedName name="fsw_mpc">[106]factors!$D$13</definedName>
    <definedName name="ftzc" hidden="1">{"page1",#N/A,FALSE,"Feuil1";"page2",#N/A,FALSE,"Feuil1";"page3",#N/A,FALSE,"Feuil1";"page4",#N/A,FALSE,"Feuil1"}</definedName>
    <definedName name="fui" hidden="1">{"page1",#N/A,FALSE,"Feuil1";"page2",#N/A,FALSE,"Feuil1";"page3",#N/A,FALSE,"Feuil1";"page4",#N/A,FALSE,"Feuil1"}</definedName>
    <definedName name="Full_Print">#REF!</definedName>
    <definedName name="FUND_BLOCKAGE_RATIO">#REF!</definedName>
    <definedName name="fuSubsectName">#REF!</definedName>
    <definedName name="FV">#REF!</definedName>
    <definedName name="FX">#REF!</definedName>
    <definedName name="Fx._Distribution">'[8]#REF'!$B$30:$P$30</definedName>
    <definedName name="Fx._Selling">'[8]#REF'!$B$34:$P$34</definedName>
    <definedName name="Fx._Warehousing">'[8]#REF'!$B$32:$P$32</definedName>
    <definedName name="fxa">#REF!</definedName>
    <definedName name="fxa_9">#REF!</definedName>
    <definedName name="fxe">#REF!</definedName>
    <definedName name="fxe_9">#REF!</definedName>
    <definedName name="fxfainpol">#REF!</definedName>
    <definedName name="fxgain2pol">#REF!</definedName>
    <definedName name="fxgainboh">#REF!</definedName>
    <definedName name="fxgainloans">#REF!</definedName>
    <definedName name="fxgainloanskner">#REF!</definedName>
    <definedName name="fxgainother">#REF!</definedName>
    <definedName name="fxgainotherboh">#REF!</definedName>
    <definedName name="fxgainotherkner">#REF!</definedName>
    <definedName name="FXLD">#REF!</definedName>
    <definedName name="fxloss2pol">#REF!</definedName>
    <definedName name="fxlossboh">#REF!</definedName>
    <definedName name="fxlossloankner">#REF!</definedName>
    <definedName name="fxlossloans">#REF!</definedName>
    <definedName name="fxlossother">#REF!</definedName>
    <definedName name="fxlossotherboh">#REF!</definedName>
    <definedName name="fxlossotherkner">#REF!</definedName>
    <definedName name="fxlosspol">#REF!</definedName>
    <definedName name="FY1991_">#REF!</definedName>
    <definedName name="FY1991__9">#REF!</definedName>
    <definedName name="FY1992_">#REF!</definedName>
    <definedName name="FY1992__9">#REF!</definedName>
    <definedName name="FY1993_">#REF!</definedName>
    <definedName name="FY1993__9">#REF!</definedName>
    <definedName name="FY1994_">#REF!</definedName>
    <definedName name="FY1994__9">#REF!</definedName>
    <definedName name="FY1995_">#REF!</definedName>
    <definedName name="FY1995__9">#REF!</definedName>
    <definedName name="FY1996_">#REF!</definedName>
    <definedName name="FY1996__9">#REF!</definedName>
    <definedName name="FY1997_">#REF!</definedName>
    <definedName name="FY1997__9">#REF!</definedName>
    <definedName name="FY1998_">#REF!</definedName>
    <definedName name="FY1998__9">#REF!</definedName>
    <definedName name="FY1999_">#REF!</definedName>
    <definedName name="FY1999__9">#REF!</definedName>
    <definedName name="FY2000_">#REF!</definedName>
    <definedName name="FY2000__9">#REF!</definedName>
    <definedName name="FY2001_">#REF!</definedName>
    <definedName name="FY2001__9">#REF!</definedName>
    <definedName name="FY2002_">#REF!</definedName>
    <definedName name="FY2002__9">#REF!</definedName>
    <definedName name="FY2003_">#REF!</definedName>
    <definedName name="FY2003__9">#REF!</definedName>
    <definedName name="FY2004_">#REF!</definedName>
    <definedName name="FY2004__9">#REF!</definedName>
    <definedName name="FY2005_">#REF!</definedName>
    <definedName name="FY2005__9">#REF!</definedName>
    <definedName name="FYAOP">#REF!</definedName>
    <definedName name="fyCoverDate">#REF!</definedName>
    <definedName name="fyCoverDraft">#REF!</definedName>
    <definedName name="fyCurrencyUnit">#REF!</definedName>
    <definedName name="fye">#REF!</definedName>
    <definedName name="fyProjectName">#REF!</definedName>
    <definedName name="fySectionName">#REF!</definedName>
    <definedName name="fySheetName">#REF!</definedName>
    <definedName name="fySubsectName">#REF!</definedName>
    <definedName name="fzgij" hidden="1">{"assets",#N/A,FALSE,"CONS9703";"liab",#N/A,FALSE,"CONS9703";"pl",#N/A,FALSE,"CONS9703"}</definedName>
    <definedName name="G">[29]Sheet1!$AO$29</definedName>
    <definedName name="G_A">'[8]#REF'!$B$42:$P$42</definedName>
    <definedName name="G.Assumptions">#REF!</definedName>
    <definedName name="G.BalanceSheet">#REF!</definedName>
    <definedName name="G.BookDeprec">#REF!</definedName>
    <definedName name="G.CashFlow">#REF!</definedName>
    <definedName name="G.CloseBalSheet">#REF!</definedName>
    <definedName name="G.ControlPanel">#REF!</definedName>
    <definedName name="G.Debt">#REF!</definedName>
    <definedName name="G.DebtTables">#REF!</definedName>
    <definedName name="G.EquitySplit">#REF!</definedName>
    <definedName name="G.IncomeStmt">#REF!</definedName>
    <definedName name="G.Inputs">#REF!</definedName>
    <definedName name="G.IntRates">#REF!</definedName>
    <definedName name="G.TaxDeprec">#REF!</definedName>
    <definedName name="G.Triggers">#REF!</definedName>
    <definedName name="GA_installation">#REF!</definedName>
    <definedName name="GA_share">#REF!</definedName>
    <definedName name="GA_share2">#REF!</definedName>
    <definedName name="ganesan" hidden="1">{"'W.W. Summary'!$A$1:$K$37"}</definedName>
    <definedName name="GasCostUnit">#REF!</definedName>
    <definedName name="GasCostUnit_I">#REF!</definedName>
    <definedName name="GasReqUnit">#REF!</definedName>
    <definedName name="GasReqUnit_I">#REF!</definedName>
    <definedName name="gbp">#REF!</definedName>
    <definedName name="GDF" hidden="1">{#N/A,#N/A,FALSE,"COMP"}</definedName>
    <definedName name="GDFA" hidden="1">{#N/A,#N/A,FALSE,"COMP"}</definedName>
    <definedName name="GenAdmin">#REF!</definedName>
    <definedName name="GenAdmin_I">#REF!</definedName>
    <definedName name="General__Admin__Premises_Bad_Debt">'[74]#REF'!#REF!</definedName>
    <definedName name="General_and_administrative_expenses">#REF!</definedName>
    <definedName name="generation">#REF!</definedName>
    <definedName name="generation_I">#REF!</definedName>
    <definedName name="gf" hidden="1">{"WIRELESS INCOME STATEMENT",#N/A,FALSE,"SUMMARY";#N/A,#N/A,FALSE,"Gross Profit"}</definedName>
    <definedName name="gg" hidden="1">{"'W.W. Summary'!$A$1:$K$37"}</definedName>
    <definedName name="gggg">[29]Sheet1!$AO$13</definedName>
    <definedName name="gggggggggggg" hidden="1">#REF!</definedName>
    <definedName name="Ghaziabad">#REF!</definedName>
    <definedName name="ghj" hidden="1">{TRUE,TRUE,-2.75,-17,483,253.5,FALSE,TRUE,TRUE,TRUE,0,4,#N/A,91,#N/A,6,18.8,1,FALSE,FALSE,3,TRUE,1,FALSE,75,"Swvu.QUARTERS.","ACwvu.QUARTERS.",#N/A,FALSE,FALSE,0.5,0.5,1,1,2,"&amp;L&amp;""Arial,Regular""&amp;F
&amp;A&amp;R&amp;D
&amp;T","",TRUE,FALSE,FALSE,FALSE,1,85,#N/A,#N/A,"=R1C1:R100C9",FALSE,#N/A,#N/A,FALSE,FALSE,FALSE,1,4294967292,4294967292,FALSE,FALSE,TRUE,TRUE,TRUE}</definedName>
    <definedName name="ghjhj" hidden="1">{TRUE,TRUE,-2.75,-17,604.5,380.25,FALSE,FALSE,TRUE,TRUE,0,1,#N/A,1,#N/A,10.3026315789474,30.2666666666667,1,FALSE,FALSE,3,TRUE,1,FALSE,75,"Swvu.dmsnback.","ACwvu.dmsnback.",#N/A,FALSE,FALSE,0.25,0.25,0.5,0.5,2,"&amp;L&amp;F
&amp;A&amp;R&amp;D
&amp;T","",TRUE,FALSE,FALSE,FALSE,1,50,#N/A,#N/A,"=R1C1:R161C18",FALSE,#N/A,#N/A,FALSE,FALSE,FALSE,1,4294967292,300,FALSE,FALSE,TRUE,TRUE,TRUE}</definedName>
    <definedName name="gikl" hidden="1">{"page1",#N/A,FALSE,"Feuil1";"page2",#N/A,FALSE,"Feuil1";"page3",#N/A,FALSE,"Feuil1";"page4",#N/A,FALSE,"Feuil1"}</definedName>
    <definedName name="gisnet">#REF!</definedName>
    <definedName name="GIWU_tot">#REF!</definedName>
    <definedName name="gkj" hidden="1">{"page1",#N/A,FALSE,"Feuil1";"page2",#N/A,FALSE,"Feuil1";"page3",#N/A,FALSE,"Feuil1";"page4",#N/A,FALSE,"Feuil1"}</definedName>
    <definedName name="gkjl" hidden="1">{"page1",#N/A,FALSE,"Feuil1";"page2",#N/A,FALSE,"Feuil1";"page3",#N/A,FALSE,"Feuil1";"page4",#N/A,FALSE,"Feuil1"}</definedName>
    <definedName name="GL">#REF!</definedName>
    <definedName name="GLAccount">#REF!</definedName>
    <definedName name="Global">#REF!</definedName>
    <definedName name="GM">'[8]#REF'!$B$28:$P$28</definedName>
    <definedName name="GMSC">[59]Input!$B$13</definedName>
    <definedName name="Goa">#REF!</definedName>
    <definedName name="Goodwill">#REF!</definedName>
    <definedName name="Goodwill_amortized">#REF!</definedName>
    <definedName name="GoodwillAcc">#REF!</definedName>
    <definedName name="GoodwillAmort">#REF!</definedName>
    <definedName name="GoodwillAmortAcc">#REF!</definedName>
    <definedName name="GoodwillNet">#REF!</definedName>
    <definedName name="GoodwillReversed">#REF!</definedName>
    <definedName name="GoodwillSchedule">#REF!</definedName>
    <definedName name="Govt">#REF!</definedName>
    <definedName name="gp">#REF!</definedName>
    <definedName name="GPRS">[10]Input!$I$13</definedName>
    <definedName name="GPRS_BSC_Cabinet_HW_Disc">#REF!</definedName>
    <definedName name="GPRS_BSC_HW_Disc">#REF!</definedName>
    <definedName name="GPRS_BSC_HW_Price_a">[72]Prices!$A$50:$J$52</definedName>
    <definedName name="GPRS_BSC_Mag_HW_Disc">#REF!</definedName>
    <definedName name="GPRS_Combined_HW_Price_a">[72]Prices!$A$28:$H$33</definedName>
    <definedName name="GPRS_Control_a">[72]Control!$B$8:$Y$29</definedName>
    <definedName name="GPRS_Currency">'[72]Network Summary'!$D$15</definedName>
    <definedName name="GPRS_GGSN_HW_Price_a">[72]Prices!$A$12:$H$17</definedName>
    <definedName name="GPRS_GGSN_Name_v">[72]Calc!$B$4:$B$9</definedName>
    <definedName name="GPRS_Gross_Comp_Dev">#REF!</definedName>
    <definedName name="GPRS_Gross_Documentation">#REF!</definedName>
    <definedName name="GPRS_Gross_Other">#REF!</definedName>
    <definedName name="GPRS_Gross_Services">#REF!</definedName>
    <definedName name="GPRS_Gross_Support">#REF!</definedName>
    <definedName name="GPRS_GSN_SW_Price_a">[72]Prices!$A$62:$G$70</definedName>
    <definedName name="GPRS_HW_Disc_Optional">#REF!</definedName>
    <definedName name="GPRS_HW_Disc_PCU">#REF!</definedName>
    <definedName name="GPRS_HW_Disc_SG">#REF!</definedName>
    <definedName name="GPRS_Net_Comp_Dev">#REF!</definedName>
    <definedName name="GPRS_Net_Documentation">#REF!</definedName>
    <definedName name="GPRS_Net_Other">#REF!</definedName>
    <definedName name="GPRS_Net_Services">#REF!</definedName>
    <definedName name="GPRS_Net_Support">#REF!</definedName>
    <definedName name="GPRS_Opt_HW_Price_a">[72]Prices!$A$38:$H$44</definedName>
    <definedName name="GPRS_Phase_number">#REF!</definedName>
    <definedName name="GPRS_Price_Column">[72]Calc!$A$15</definedName>
    <definedName name="GPRS_SGSN_HW_Price_a">[72]Prices!$A$21:$H$26</definedName>
    <definedName name="GPRS_SGSN_Name_v">[72]Calc!$B$11:$B$16</definedName>
    <definedName name="GPRS_sub">[59]Input!$X$66</definedName>
    <definedName name="GPRS_SW_Disc">#REF!</definedName>
    <definedName name="GPS">[5]Input!$O$15</definedName>
    <definedName name="GrAdd">#REF!</definedName>
    <definedName name="Grades">[109]LookUpTables!$O$4:$O$25</definedName>
    <definedName name="granul_extension_pack">#REF!</definedName>
    <definedName name="granul_extension_pack2">#REF!</definedName>
    <definedName name="GRAPH">#REF!</definedName>
    <definedName name="GRAPH___0">#REF!</definedName>
    <definedName name="GRAPH___1">#N/A</definedName>
    <definedName name="Grat" hidden="1">{#N/A,#N/A,FALSE,"COMP"}</definedName>
    <definedName name="gregacq">#REF!</definedName>
    <definedName name="Greggialtri">#REF!</definedName>
    <definedName name="Greggiintex">#REF!</definedName>
    <definedName name="grg_iuc">[147]Outgoing!#REF!</definedName>
    <definedName name="grg_iuc1">[147]Incoming!#REF!</definedName>
    <definedName name="grg_std">#REF!</definedName>
    <definedName name="gross_antenna">#REF!</definedName>
    <definedName name="Gross_AXE_HW_Aux">#REF!</definedName>
    <definedName name="gross_axe_spares">#REF!</definedName>
    <definedName name="gross_bgw_hw">#REF!</definedName>
    <definedName name="gross_bgw_sw">#REF!</definedName>
    <definedName name="gross_bsc_hw">#REF!</definedName>
    <definedName name="gross_bss_sw">#REF!</definedName>
    <definedName name="gross_bts_backup">#REF!</definedName>
    <definedName name="gross_bts_hw">#REF!</definedName>
    <definedName name="gross_bts_spares">#REF!</definedName>
    <definedName name="gross_doc">#REF!</definedName>
    <definedName name="gross_dxx_hw">#REF!</definedName>
    <definedName name="gross_dxx_sw">#REF!</definedName>
    <definedName name="gross_eir_hw">#REF!</definedName>
    <definedName name="gross_eir_sw">#REF!</definedName>
    <definedName name="gross_Flatpack_hw">#REF!</definedName>
    <definedName name="Gross_GPRS_HW">#REF!</definedName>
    <definedName name="Gross_GPRS_HW_Optional">#REF!</definedName>
    <definedName name="Gross_GPRS_HW_PCU">#REF!</definedName>
    <definedName name="Gross_GPRS_HW_SG">#REF!</definedName>
    <definedName name="Gross_GPRS_SW">#REF!</definedName>
    <definedName name="gross_hlr_hw">#REF!</definedName>
    <definedName name="gross_hlr_sw">#REF!</definedName>
    <definedName name="Gross_IN_Application">#REF!</definedName>
    <definedName name="gross_IN_Doc">#REF!</definedName>
    <definedName name="gross_IN_services">#REF!</definedName>
    <definedName name="gross_IN_spares">#REF!</definedName>
    <definedName name="gross_IN_training">#REF!</definedName>
    <definedName name="gross_macro_hw">#REF!</definedName>
    <definedName name="gross_maxite_hw">#REF!</definedName>
    <definedName name="gross_messaging_total">#REF!</definedName>
    <definedName name="gross_micro_hw">#REF!</definedName>
    <definedName name="gross_min_hw">#REF!</definedName>
    <definedName name="gross_min_sw">#REF!</definedName>
    <definedName name="gross_minilink_hw">#REF!</definedName>
    <definedName name="gross_minilink_sw">#REF!</definedName>
    <definedName name="gross_msc_hw">#REF!</definedName>
    <definedName name="gross_msc_sw">#REF!</definedName>
    <definedName name="gross_oss_hw">#REF!</definedName>
    <definedName name="gross_oss_sw">#REF!</definedName>
    <definedName name="gross_other_hw">#REF!</definedName>
    <definedName name="gross_other_sw">#REF!</definedName>
    <definedName name="Gross_Platform_HW">#REF!</definedName>
    <definedName name="Gross_Platform_SW">#REF!</definedName>
    <definedName name="gross_power">#REF!</definedName>
    <definedName name="Gross_profit">#REF!</definedName>
    <definedName name="Gross_profit_to_sales">#REF!</definedName>
    <definedName name="gross_r7_bsc_hw">#REF!</definedName>
    <definedName name="gross_r7_msc_hw">#REF!</definedName>
    <definedName name="Gross_Sales">'[8]#REF'!$B$9:$P$9</definedName>
    <definedName name="gross_services">#REF!</definedName>
    <definedName name="gross_sog_hw">#REF!</definedName>
    <definedName name="gross_sog_sw">#REF!</definedName>
    <definedName name="gross_support">#REF!</definedName>
    <definedName name="gross_tools">#REF!</definedName>
    <definedName name="gross_training">#REF!</definedName>
    <definedName name="gross_vms_sms_hw">#REF!</definedName>
    <definedName name="gross_vms_sms_sw">#REF!</definedName>
    <definedName name="grossp">#REF!</definedName>
    <definedName name="Growth_ratios__yoy">#REF!</definedName>
    <definedName name="GRPNRQ">#REF!</definedName>
    <definedName name="GRPNRZ">#REF!</definedName>
    <definedName name="GRUPPO_COIN">#REF!</definedName>
    <definedName name="gsec1yr">#REF!</definedName>
    <definedName name="gsec5yr">#REF!</definedName>
    <definedName name="GSLDev">[10]Input!#REF!</definedName>
    <definedName name="GSLDevi">[10]Input!#REF!</definedName>
    <definedName name="GSM">[148]Input!$AB$62</definedName>
    <definedName name="GSMchoice">#REF!</definedName>
    <definedName name="GSN_MBPS_SW_Volume_Disc_Price">#REF!</definedName>
    <definedName name="GSN_Sim_Att_SW_Volume_Disc_Price">#REF!</definedName>
    <definedName name="GSN_Volume_Disc_Price">#REF!</definedName>
    <definedName name="Guenther">#REF!</definedName>
    <definedName name="GuideRoundNumber">3</definedName>
    <definedName name="gujkc" hidden="1">{"assets",#N/A,FALSE,"CONS9703";"liab",#N/A,FALSE,"CONS9703";"pl",#N/A,FALSE,"CONS9703"}</definedName>
    <definedName name="Guwahati">#REF!</definedName>
    <definedName name="gw">#REF!</definedName>
    <definedName name="H">[29]Sheet1!$AO$27</definedName>
    <definedName name="H2H" hidden="1">{#N/A,#N/A,FALSE,"Staffnos &amp; cost"}</definedName>
    <definedName name="hadsf" hidden="1">{TRUE,TRUE,-2.75,-17,484.5,255,FALSE,FALSE,TRUE,TRUE,0,1,#N/A,134,#N/A,8.17105263157895,18.9333333333333,1,FALSE,FALSE,3,TRUE,1,FALSE,75,"Swvu.DM3DOBACK.","ACwvu.DM3DOBACK.",#N/A,FALSE,FALSE,0.25,0.25,0.5,0.5,2,"&amp;L&amp;F
&amp;A&amp;R&amp;D
&amp;T","",TRUE,FALSE,FALSE,FALSE,1,45,#N/A,#N/A,"=R1C1:R152C18",FALSE,#N/A,#N/A,FALSE,FALSE,FALSE,1,4294967292,300,FALSE,FALSE,TRUE,TRUE,TRUE}</definedName>
    <definedName name="HBSSGPDL">[10]Input!#REF!</definedName>
    <definedName name="HC">'[74]#REF'!#REF!</definedName>
    <definedName name="hd">#REF!</definedName>
    <definedName name="hd_c">#REF!</definedName>
    <definedName name="hd_p">#REF!</definedName>
    <definedName name="hd_pl">'[70]Summary-Price_New'!$C$15:$O$29</definedName>
    <definedName name="HDT">[47]Storage!$C$35</definedName>
    <definedName name="Head_Count">#REF!</definedName>
    <definedName name="Header">#REF!</definedName>
    <definedName name="Header_Row">ROW(#REF!)</definedName>
    <definedName name="HEADING">#REF!</definedName>
    <definedName name="hej">#REF!</definedName>
    <definedName name="Helmuth">#REF!</definedName>
    <definedName name="Hemas" hidden="1">{"'August 2000'!$A$1:$J$101"}</definedName>
    <definedName name="hfi" hidden="1">{#N/A,#N/A,FALSE,"Production 1"}</definedName>
    <definedName name="HFR">[10]Input!#REF!</definedName>
    <definedName name="hgjzfruz" hidden="1">{"page1",#N/A,FALSE,"Feuil1";"page2",#N/A,FALSE,"Feuil1";"page3",#N/A,FALSE,"Feuil1";"page4",#N/A,FALSE,"Feuil1"}</definedName>
    <definedName name="hh" localSheetId="10">#N/A</definedName>
    <definedName name="hh" hidden="1">#REF!</definedName>
    <definedName name="hhfillers">#REF!</definedName>
    <definedName name="hhh">[141]Preside!#REF!</definedName>
    <definedName name="hhhhh">[29]Sheet1!$AO$36</definedName>
    <definedName name="hht" hidden="1">{TRUE,TRUE,-1.25,-15.5,484.5,276.75,FALSE,TRUE,TRUE,TRUE,0,1,#N/A,1,#N/A,5.792,15.6,1,FALSE,FALSE,3,TRUE,1,FALSE,100,"Swvu.COMBQTR.","ACwvu.COMBQTR.",#N/A,FALSE,FALSE,0.5,0.5,1,1,2,"&amp;L&amp;F
&amp;A&amp;R&amp;D
&amp;T","",TRUE,FALSE,FALSE,FALSE,1,85,#N/A,#N/A,"=R1C1:R32C9",FALSE,#N/A,#N/A,FALSE,FALSE,TRUE,1,65532,65532,FALSE,FALSE,TRUE,TRUE,TRUE}</definedName>
    <definedName name="HiddenRows" hidden="1">#REF!</definedName>
    <definedName name="High_Speed_PM_SW">[47]Requirements!$G$38</definedName>
    <definedName name="hikl" hidden="1">{#N/A,#N/A,FALSE,"BS9703PET";#N/A,#N/A,FALSE,"BS9703KNE";#N/A,#N/A,FALSE,"BS9703KRP";#N/A,#N/A,FALSE,"BS9703POL"}</definedName>
    <definedName name="HIMANSHU">[15]Spore03!#REF!</definedName>
    <definedName name="HIP">[10]Input!#REF!</definedName>
    <definedName name="hjdsfkjdsfkh" localSheetId="29" hidden="1">{"'Sheet1'!$L$16"}</definedName>
    <definedName name="hjdsfkjdsfkh" hidden="1">{"'Sheet1'!$L$16"}</definedName>
    <definedName name="hjjddjd">'[42]PIVOT BDG'!$A$1:$AW$530</definedName>
    <definedName name="hjkd" hidden="1">{"page1",#N/A,FALSE,"Feuil1";"page2",#N/A,FALSE,"Feuil1";"page3",#N/A,FALSE,"Feuil1";"page4",#N/A,FALSE,"Feuil1"}</definedName>
    <definedName name="hjkfh_control" hidden="1">{"'August 2000'!$A$1:$J$101"}</definedName>
    <definedName name="hjz" hidden="1">{#N/A,#N/A,FALSE,"Production 1"}</definedName>
    <definedName name="hkbjh" hidden="1">{"page1",#N/A,FALSE,"Feuil1";"page2",#N/A,FALSE,"Feuil1";"page3",#N/A,FALSE,"Feuil1";"page4",#N/A,FALSE,"Feuil1"}</definedName>
    <definedName name="HKD">#REF!</definedName>
    <definedName name="hkl" hidden="1">{#N/A,#N/A,FALSE,"Production 1"}</definedName>
    <definedName name="hlhljjk" hidden="1">{#N/A,#N/A,FALSE,"BS9703PET";#N/A,#N/A,FALSE,"BS9703KNE";#N/A,#N/A,FALSE,"BS9703KRP";#N/A,#N/A,FALSE,"BS9703POL"}</definedName>
    <definedName name="HLLC">[10]Input!#REF!</definedName>
    <definedName name="HLLR_BRW_Spec">'[19]SPS DETAIL'!#REF!</definedName>
    <definedName name="HLLR_CSD">'[19]SPS DETAIL'!#REF!</definedName>
    <definedName name="HLLR_Eng">'[19]SPS DETAIL'!#REF!</definedName>
    <definedName name="HLLR_FI">'[19]SPS DETAIL'!#REF!</definedName>
    <definedName name="HLLR_FLM">'[19]SPS DETAIL'!#REF!</definedName>
    <definedName name="HLLR_NSG_Bldg_Studies">'[19]SPS DETAIL'!#REF!</definedName>
    <definedName name="HLLR_PM">'[19]SPS DETAIL'!#REF!</definedName>
    <definedName name="HLLR_TAS">'[19]SPS DETAIL'!#REF!</definedName>
    <definedName name="HLLR_VO">'[19]SPS DETAIL'!#REF!</definedName>
    <definedName name="HLR">[59]Input!$F$12</definedName>
    <definedName name="HLR_AUC_load">[59]Input!$X$254</definedName>
    <definedName name="HLR_CME_release">[149]HLR_low!$I$9</definedName>
    <definedName name="HLR_CMS_release">[149]HLR_low!$I$10</definedName>
    <definedName name="HLR_FNR_load">[59]Input!$X$256</definedName>
    <definedName name="HLR_GMSC_load">[59]Input!$X$247</definedName>
    <definedName name="HLR_HLR_load">[59]Input!$X$257</definedName>
    <definedName name="HLR_Name_v">[150]Calc!$B$30:$B$60</definedName>
    <definedName name="HLR_Price_a">#REF!</definedName>
    <definedName name="HLR_Redundancy">[69]Calc!$N$68</definedName>
    <definedName name="HLR_SCP_load">[59]Input!$X$255</definedName>
    <definedName name="HLR_SGSN_load">[59]Input!$X$263</definedName>
    <definedName name="HLR_tot">[5]Input!$X$56</definedName>
    <definedName name="HLR_VMSC_load">[59]Input!$X$246</definedName>
    <definedName name="HLRMAPload">[59]Input!$X$246</definedName>
    <definedName name="HLRredundancy">[59]Input!$O$12</definedName>
    <definedName name="HLRsignlload">#REF!</definedName>
    <definedName name="HLRsub">[151]Input!$I$168</definedName>
    <definedName name="HLRsubs">#REF!</definedName>
    <definedName name="HM">#REF!</definedName>
    <definedName name="HM\">#REF!</definedName>
    <definedName name="hmper">#REF!</definedName>
    <definedName name="hmsub">#REF!</definedName>
    <definedName name="hmsubs">#REF!</definedName>
    <definedName name="hmsubs1">#REF!</definedName>
    <definedName name="HNS">[10]Input!#REF!</definedName>
    <definedName name="ho" hidden="1">{"assets",#N/A,FALSE,"CONS9703";"liab",#N/A,FALSE,"CONS9703";"pl",#N/A,FALSE,"CONS9703"}</definedName>
    <definedName name="hoihug" hidden="1">{#N/A,#N/A,FALSE,"Production 1"}</definedName>
    <definedName name="Home">#REF!</definedName>
    <definedName name="hoő" hidden="1">{"assets",#N/A,FALSE,"CONS9703";"liab",#N/A,FALSE,"CONS9703";"pl",#N/A,FALSE,"CONS9703"}</definedName>
    <definedName name="hop" hidden="1">{"page1",#N/A,FALSE,"Feuil1";"page2",#N/A,FALSE,"Feuil1";"page3",#N/A,FALSE,"Feuil1";"page4",#N/A,FALSE,"Feuil1"}</definedName>
    <definedName name="hsgd">#REF!</definedName>
    <definedName name="hshhr" hidden="1">{#N/A,#N/A,TRUE,"Staffnos &amp; cost"}</definedName>
    <definedName name="hshhr_1" hidden="1">{#N/A,#N/A,TRUE,"Staffnos &amp; cost"}</definedName>
    <definedName name="hshhr_2" hidden="1">{#N/A,#N/A,TRUE,"Staffnos &amp; cost"}</definedName>
    <definedName name="hshhr_3" hidden="1">{#N/A,#N/A,TRUE,"Staffnos &amp; cost"}</definedName>
    <definedName name="hshhr_4" hidden="1">{#N/A,#N/A,TRUE,"Staffnos &amp; cost"}</definedName>
    <definedName name="hshhr_5" hidden="1">{#N/A,#N/A,TRUE,"Staffnos &amp; cost"}</definedName>
    <definedName name="HSNDP">[10]Input!#REF!</definedName>
    <definedName name="HTCP">[10]Input!#REF!</definedName>
    <definedName name="HTML_CodePage" localSheetId="10" hidden="1">1252</definedName>
    <definedName name="HTML_CodePage" hidden="1">950</definedName>
    <definedName name="HTML_Control" localSheetId="29" hidden="1">{"'Sheet1'!$L$16"}</definedName>
    <definedName name="HTML_Control" localSheetId="10" hidden="1">{"'August 2000'!$A$1:$J$101"}</definedName>
    <definedName name="HTML_Control" hidden="1">{"'Sheet1'!$L$16"}</definedName>
    <definedName name="HTML_Description" hidden="1">""</definedName>
    <definedName name="HTML_Email" localSheetId="10" hidden="1">"neerajk@ranbaxy.co.in"</definedName>
    <definedName name="HTML_Email" hidden="1">""</definedName>
    <definedName name="HTML_Header" localSheetId="10" hidden="1">"September 2000"</definedName>
    <definedName name="HTML_Header" hidden="1">"Sheet1"</definedName>
    <definedName name="HTML_LastUpdate" localSheetId="10" hidden="1">"10/3/00"</definedName>
    <definedName name="HTML_LastUpdate" hidden="1">"2000/9/14"</definedName>
    <definedName name="HTML_LineAfter" hidden="1">FALSE</definedName>
    <definedName name="HTML_LineBefore" hidden="1">FALSE</definedName>
    <definedName name="HTML_Name" localSheetId="10" hidden="1">"Neeraj Kukreti"</definedName>
    <definedName name="HTML_Name" hidden="1">"J.C.WONG"</definedName>
    <definedName name="HTML_OBDlg2" hidden="1">TRUE</definedName>
    <definedName name="HTML_OBDlg4" hidden="1">TRUE</definedName>
    <definedName name="HTML_OS" hidden="1">0</definedName>
    <definedName name="HTML_PathFile" localSheetId="10" hidden="1">"C:\WINDOWS\Desktop\cash_flash.htm"</definedName>
    <definedName name="HTML_PathFile" hidden="1">"C:\2689\Q\國內\00q3961台化龍德PTA3建造\MyHTML.htm"</definedName>
    <definedName name="HTML_Title" localSheetId="10" hidden="1">"cf_SEP2000"</definedName>
    <definedName name="HTML_Title" hidden="1">"00Q3961-SUM"</definedName>
    <definedName name="HTML1_1" hidden="1">"'[BSC-MTX Tool 4.04.02.xls]Materials List'!$A$1:$E$72"</definedName>
    <definedName name="HTML1_10" hidden="1">""</definedName>
    <definedName name="HTML1_11" hidden="1">1</definedName>
    <definedName name="HTML1_12" hidden="1">"C:\WINDOWS\DESKTOP\dallas.htm"</definedName>
    <definedName name="HTML1_2" hidden="1">1</definedName>
    <definedName name="HTML1_3" hidden="1">"BSC-MTX Equipment"</definedName>
    <definedName name="HTML1_4" hidden="1">"Materials List - Dallas Switch"</definedName>
    <definedName name="HTML1_5" hidden="1">""</definedName>
    <definedName name="HTML1_6" hidden="1">1</definedName>
    <definedName name="HTML1_7" hidden="1">1</definedName>
    <definedName name="HTML1_8" hidden="1">"2/10/97"</definedName>
    <definedName name="HTML1_9" hidden="1">"Nortel - CDMA Network Planning"</definedName>
    <definedName name="HTML2_1" hidden="1">"'[BSC-MTX Tool 4.04.02.xls]Materials List'!$A$1:$E$72,$F$1:$I$8"</definedName>
    <definedName name="HTML2_10" hidden="1">""</definedName>
    <definedName name="HTML2_11" hidden="1">1</definedName>
    <definedName name="HTML2_12" hidden="1">"C:\WINDOWS\DESKTOP\dallas.htm"</definedName>
    <definedName name="HTML2_2" hidden="1">1</definedName>
    <definedName name="HTML2_3" hidden="1">"BSC-MTX Tool 4"</definedName>
    <definedName name="HTML2_4" hidden="1">"Materials List"</definedName>
    <definedName name="HTML2_5" hidden="1">""</definedName>
    <definedName name="HTML2_6" hidden="1">-4146</definedName>
    <definedName name="HTML2_7" hidden="1">-4146</definedName>
    <definedName name="HTML2_8" hidden="1">"2/10/97"</definedName>
    <definedName name="HTML2_9" hidden="1">"Nortel"</definedName>
    <definedName name="HTML3_1" hidden="1">"'[BSC-MTX Tool 4.04.02.xls]Materials List'!$A$1:$E$73"</definedName>
    <definedName name="HTML3_10" hidden="1">""</definedName>
    <definedName name="HTML3_11" hidden="1">1</definedName>
    <definedName name="HTML3_12" hidden="1">"C:\WINDOWS\DESKTOP\MyHTML.htm"</definedName>
    <definedName name="HTML3_2" hidden="1">1</definedName>
    <definedName name="HTML3_3" hidden="1">"BSC-MTX Tool 4"</definedName>
    <definedName name="HTML3_4" hidden="1">"Materials List"</definedName>
    <definedName name="HTML3_5" hidden="1">""</definedName>
    <definedName name="HTML3_6" hidden="1">1</definedName>
    <definedName name="HTML3_7" hidden="1">1</definedName>
    <definedName name="HTML3_8" hidden="1">"2/10/97"</definedName>
    <definedName name="HTML3_9" hidden="1">"Nortel"</definedName>
    <definedName name="HTML4_1" hidden="1">"'[BSC-MTX Tool 4.04.03.xls]BSC Order Tool'!$B$10:$E$31"</definedName>
    <definedName name="HTML4_10" hidden="1">""</definedName>
    <definedName name="HTML4_11" hidden="1">1</definedName>
    <definedName name="HTML4_12" hidden="1">"C:\My Documents\MyHTML.htm"</definedName>
    <definedName name="HTML4_2" hidden="1">1</definedName>
    <definedName name="HTML4_3" hidden="1">"BSC-MTX Tool 4"</definedName>
    <definedName name="HTML4_4" hidden="1">"BSC Order Tool"</definedName>
    <definedName name="HTML4_5" hidden="1">""</definedName>
    <definedName name="HTML4_6" hidden="1">-4146</definedName>
    <definedName name="HTML4_7" hidden="1">-4146</definedName>
    <definedName name="HTML4_8" hidden="1">"2/10/97"</definedName>
    <definedName name="HTML4_9" hidden="1">"Nortel"</definedName>
    <definedName name="HTML5_1" hidden="1">"'[BSC-MTX Tool 4.04.03.xls]Materials List'!$A$1:$E$72"</definedName>
    <definedName name="HTML5_10" hidden="1">""</definedName>
    <definedName name="HTML5_11" hidden="1">1</definedName>
    <definedName name="HTML5_12" hidden="1">"C:\My Documents\MyHTML.htm"</definedName>
    <definedName name="HTML5_2" hidden="1">1</definedName>
    <definedName name="HTML5_3" hidden="1">"BSC-MTX Tool 4"</definedName>
    <definedName name="HTML5_4" hidden="1">"Materials List"</definedName>
    <definedName name="HTML5_5" hidden="1">""</definedName>
    <definedName name="HTML5_6" hidden="1">1</definedName>
    <definedName name="HTML5_7" hidden="1">1</definedName>
    <definedName name="HTML5_8" hidden="1">"2/10/97"</definedName>
    <definedName name="HTML5_9" hidden="1">"Nortel"</definedName>
    <definedName name="HTML6_1" hidden="1">"'[BSC-MTX Tool 4.04.03.xls]Results'!$A$1:$E$73"</definedName>
    <definedName name="HTML6_10" hidden="1">""</definedName>
    <definedName name="HTML6_11" hidden="1">1</definedName>
    <definedName name="HTML6_12" hidden="1">"C:\WINDOWS\DESKTOP\NetDesigns\KSCY02.htm"</definedName>
    <definedName name="HTML6_2" hidden="1">1</definedName>
    <definedName name="HTML6_3" hidden="1">"BSC-MTX Tool 4"</definedName>
    <definedName name="HTML6_4" hidden="1">"Materials List"</definedName>
    <definedName name="HTML6_5" hidden="1">""</definedName>
    <definedName name="HTML6_6" hidden="1">1</definedName>
    <definedName name="HTML6_7" hidden="1">1</definedName>
    <definedName name="HTML6_8" hidden="1">"2/11/97"</definedName>
    <definedName name="HTML6_9" hidden="1">"Nortel - CDMA Network Planning"</definedName>
    <definedName name="HTMLCount" hidden="1">6</definedName>
    <definedName name="huy" localSheetId="29" hidden="1">{"'Sheet1'!$L$16"}</definedName>
    <definedName name="huy" localSheetId="10" hidden="1">{"'Sheet1'!$L$16"}</definedName>
    <definedName name="huy" hidden="1">{"'Sheet1'!$L$16"}</definedName>
    <definedName name="hw">#REF!</definedName>
    <definedName name="hw_dslam">[107]Factors!#REF!</definedName>
    <definedName name="hw_duty">[50]Sheet1!$D$49</definedName>
    <definedName name="hw_mpc">[106]factors!$E$32</definedName>
    <definedName name="hw_nb">'[119]database-NO'!#REF!</definedName>
    <definedName name="hw_sag">'[119]database-NO'!#REF!</definedName>
    <definedName name="hw_serv">#REF!</definedName>
    <definedName name="hw_sld16">[50]Sheet1!$D$12</definedName>
    <definedName name="hw_slr16">[50]Sheet1!$D$15</definedName>
    <definedName name="hw_sma1k">[50]Sheet1!$D$18</definedName>
    <definedName name="hw_sma1kcp">[114]Sheet1!$D$21</definedName>
    <definedName name="hw_sma4c">[50]Sheet1!$D$24</definedName>
    <definedName name="hw_stm1e">[50]Sheet1!$D$27</definedName>
    <definedName name="hwdsl">#REF!</definedName>
    <definedName name="hwerx">#REF!</definedName>
    <definedName name="hws">#REF!</definedName>
    <definedName name="HWUnitMaint">#N/A</definedName>
    <definedName name="HY">#REF!</definedName>
    <definedName name="Hyderabad">#REF!</definedName>
    <definedName name="i">[29]Sheet1!$AO$23</definedName>
    <definedName name="í" hidden="1">#REF!</definedName>
    <definedName name="ian">#REF!</definedName>
    <definedName name="ian_9">#REF!</definedName>
    <definedName name="Iannexure" localSheetId="29" hidden="1">{#N/A,#N/A,FALSE,"Sheet7"}</definedName>
    <definedName name="Iannexure" hidden="1">{#N/A,#N/A,FALSE,"Sheet7"}</definedName>
    <definedName name="IAS">[59]Input!$F$19</definedName>
    <definedName name="ibc">#REF!</definedName>
    <definedName name="ibc_9">#REF!</definedName>
    <definedName name="ibf">#REF!</definedName>
    <definedName name="ibf_9">#REF!</definedName>
    <definedName name="ic">#REF!</definedName>
    <definedName name="IC_1">#REF!</definedName>
    <definedName name="IC_2">#REF!</definedName>
    <definedName name="icd">#REF!</definedName>
    <definedName name="icd_9">#REF!</definedName>
    <definedName name="ICE">[152]Variables!$B$3</definedName>
    <definedName name="ict">#REF!</definedName>
    <definedName name="ict_9">#REF!</definedName>
    <definedName name="ictrnks">#REF!</definedName>
    <definedName name="icu">#REF!</definedName>
    <definedName name="icu_9">#REF!</definedName>
    <definedName name="ida">#REF!</definedName>
    <definedName name="ida_9">#REF!</definedName>
    <definedName name="idate">#REF!</definedName>
    <definedName name="IDC">[153]IDC!$C$16</definedName>
    <definedName name="idc_cal">[125]Debt!$E$110:$P$110</definedName>
    <definedName name="IDC_COP">#REF!</definedName>
    <definedName name="idc_dif">[125]Debt!$A$113</definedName>
    <definedName name="idc_diff">[125]Debt!$A$91</definedName>
    <definedName name="IDC_PAS">#REF!</definedName>
    <definedName name="idc_paste">[125]Debt!$E$113:$P$113</definedName>
    <definedName name="idf">#REF!</definedName>
    <definedName name="IDN">#REF!</definedName>
    <definedName name="IDReference" hidden="1">"A1"</definedName>
    <definedName name="IDX">#REF!</definedName>
    <definedName name="IDX_pct">#REF!</definedName>
    <definedName name="IdxDiscount">#REF!</definedName>
    <definedName name="IdxDollar">#REF!</definedName>
    <definedName name="IdxInflation">#REF!</definedName>
    <definedName name="IdxRupeeDep">#REF!</definedName>
    <definedName name="iex">#REF!</definedName>
    <definedName name="iex_9">#REF!</definedName>
    <definedName name="ifd">#REF!</definedName>
    <definedName name="ifd_9">#REF!</definedName>
    <definedName name="iff">#REF!</definedName>
    <definedName name="iff_9">#REF!</definedName>
    <definedName name="ifINnode">#REF!</definedName>
    <definedName name="ifl">#REF!</definedName>
    <definedName name="ifl_9">#REF!</definedName>
    <definedName name="ifn">#REF!</definedName>
    <definedName name="ifn_9">#REF!</definedName>
    <definedName name="ifo">#REF!</definedName>
    <definedName name="ifo_9">#REF!</definedName>
    <definedName name="ihd">#REF!</definedName>
    <definedName name="ihd_9">#REF!</definedName>
    <definedName name="II">#REF!</definedName>
    <definedName name="II_control" hidden="1">{"'August 2000'!$A$1:$J$101"}</definedName>
    <definedName name="iii">[29]Sheet1!$AO$19</definedName>
    <definedName name="III_control" hidden="1">{"'August 2000'!$A$1:$J$101"}</definedName>
    <definedName name="iiiii">[29]Sheet1!$AO$50</definedName>
    <definedName name="ILCA1P">'[96]Infotel-Canara $15 Mn'!$B$18:$I$26</definedName>
    <definedName name="ILCA2P">'[96]Infotel-Canara $26.67 Mn ST'!$B$20:$H$23</definedName>
    <definedName name="ilg" hidden="1">{#N/A,#N/A,FALSE,"Production 1"}</definedName>
    <definedName name="ILID1P">'[96]Infotel-IDFC-10.75%'!$B$15:$H$84</definedName>
    <definedName name="ILIL1P">'[96]Infotel-IDBI 15%'!$B$20:$H$63</definedName>
    <definedName name="ILIL2P">'[96]Infotel-IDBI 14%'!$B$14:$H$52</definedName>
    <definedName name="ILIS1P">'[99]BIL-IL&amp;FS-50 Cr'!$B$15:$I$34</definedName>
    <definedName name="Im_control" hidden="1">{"'August 2000'!$A$1:$J$101"}</definedName>
    <definedName name="ime">#REF!</definedName>
    <definedName name="ime_9">#REF!</definedName>
    <definedName name="Impl_other_price_a">#REF!</definedName>
    <definedName name="import_start">#REF!</definedName>
    <definedName name="important">#REF!</definedName>
    <definedName name="In">#REF!</definedName>
    <definedName name="IN_IB_new_cnum">#REF!</definedName>
    <definedName name="IN_IB_Pointer">[150]Calc!$R$75</definedName>
    <definedName name="IN_IB_total_cnum">#REF!</definedName>
    <definedName name="In_Million">#REF!</definedName>
    <definedName name="IN_NBP_Intro_Phase">[150]Calc!$Q$65</definedName>
    <definedName name="IN_Network_Pricing_Pointer">[150]Calc!$R$79</definedName>
    <definedName name="IN_OCNT_new_subs">#REF!</definedName>
    <definedName name="IN_OCNT_total_subs">#REF!</definedName>
    <definedName name="IN_Platform_new_subs">#REF!</definedName>
    <definedName name="IN_PN_New_subs">#REF!</definedName>
    <definedName name="IN_PN_Pointer">[150]Calc!$R$77</definedName>
    <definedName name="IN_PN_total_subs">#REF!</definedName>
    <definedName name="IN_Prepaid_new_subs">#REF!</definedName>
    <definedName name="IN_Prepaid_total_subs">#REF!</definedName>
    <definedName name="IN_SCF_CAMEL_Offered">[150]Calc!$R$65</definedName>
    <definedName name="IN_SCF_CC_Offered">[150]Calc!$R$69</definedName>
    <definedName name="IN_SCF_Q_Offered">[150]Calc!$R$71</definedName>
    <definedName name="IN_SCF_SR_Offered">[150]Calc!$R$67</definedName>
    <definedName name="IN_SCP_Lic_Offered">[150]Calc!$R$73</definedName>
    <definedName name="IN_SCP_new">#REF!</definedName>
    <definedName name="IN_SCP_total">#REF!</definedName>
    <definedName name="IN_SMS_Call_Back_Offered">[150]Calc!$R$83</definedName>
    <definedName name="IN_SSCP_total">#REF!</definedName>
    <definedName name="IN_SSP_new">#REF!</definedName>
    <definedName name="IN_SSP_total">#REF!</definedName>
    <definedName name="IN_USSD_Offered">[150]Calc!$R$81</definedName>
    <definedName name="IN_VPN_new_subs">#REF!</definedName>
    <definedName name="IN_VPN_total_subs">#REF!</definedName>
    <definedName name="INBCHA">#REF!</definedName>
    <definedName name="Inc_pstn">#REF!</definedName>
    <definedName name="INC_ST">'[154]COC-plan'!#REF!</definedName>
    <definedName name="INCOME">#REF!</definedName>
    <definedName name="increase">[87]data!$A$2:$A$101</definedName>
    <definedName name="Increase_in_expenses">#REF!</definedName>
    <definedName name="Increase_in_net_profit">#REF!</definedName>
    <definedName name="Increase_in_net_worth">#REF!</definedName>
    <definedName name="Increase_in_turnover">#REF!</definedName>
    <definedName name="Increse_in_gross_profit">#REF!</definedName>
    <definedName name="IND">#REF!</definedName>
    <definedName name="IndexColumn">#REF!</definedName>
    <definedName name="indi">[155]LOM_MOD!#REF!</definedName>
    <definedName name="Inflation">#REF!</definedName>
    <definedName name="inflation_I">#REF!</definedName>
    <definedName name="inflationDollar">#REF!</definedName>
    <definedName name="INFLCAP">'[48]1-Macro'!$C$24</definedName>
    <definedName name="INFLOPEX">'[48]1-Macro'!$C$26</definedName>
    <definedName name="INFLSTAFF">'[48]1-Macro'!$C$25</definedName>
    <definedName name="INFO">#REF!</definedName>
    <definedName name="infr">'[1]RSU lookups'!$A$49:$D$52</definedName>
    <definedName name="Infrastructure">#REF!</definedName>
    <definedName name="inm">#REF!</definedName>
    <definedName name="inm_9">#REF!</definedName>
    <definedName name="INP_R">[148]Input!$AB$61</definedName>
    <definedName name="INPD_device_malt">[149]Memory!$E$63</definedName>
    <definedName name="INPD_QUINTETS">[148]Input!$D$289</definedName>
    <definedName name="input_5500">[141]Preside!#REF!</definedName>
    <definedName name="input_Anexpress">[141]Preside!#REF!</definedName>
    <definedName name="input_Anexpressdata">[141]Preside!#REF!</definedName>
    <definedName name="input_Anexpressvoice">[141]Preside!#REF!</definedName>
    <definedName name="input_cornerstoneVM">[141]Preside!#REF!</definedName>
    <definedName name="input_cx">[141]Preside!#REF!</definedName>
    <definedName name="input_dv45">[141]Preside!#REF!</definedName>
    <definedName name="input_junglemux">[141]Preside!#REF!</definedName>
    <definedName name="input_mor">[141]Preside!#REF!</definedName>
    <definedName name="input_mx">[141]Preside!#REF!</definedName>
    <definedName name="input_networks">[141]Preside!#REF!</definedName>
    <definedName name="input_oc12">[141]Preside!#REF!</definedName>
    <definedName name="input_oc192">[141]Preside!#REF!</definedName>
    <definedName name="input_oc48">[141]Preside!#REF!</definedName>
    <definedName name="input_passport">[141]Preside!#REF!</definedName>
    <definedName name="input_radio">[141]Preside!#REF!</definedName>
    <definedName name="inputoc12">[141]Preside!#REF!</definedName>
    <definedName name="Inputs">#REF!</definedName>
    <definedName name="inr">#REF!</definedName>
    <definedName name="Ins_Rates_Auditfee">'[84]Indirect expenses'!#REF!</definedName>
    <definedName name="InsChrg">#REF!</definedName>
    <definedName name="InsChrg_I">#REF!</definedName>
    <definedName name="insert_row">#REF!</definedName>
    <definedName name="inst_effort_PLP_Server">#REF!</definedName>
    <definedName name="inst_effort_PLP_Server2">#REF!</definedName>
    <definedName name="inst_effort_SQL_server">#REF!</definedName>
    <definedName name="inst_effort_SQL_server2">#REF!</definedName>
    <definedName name="INSTALL">#REF!</definedName>
    <definedName name="INSTALL___0">#REF!</definedName>
    <definedName name="INSTALL___1">#N/A</definedName>
    <definedName name="INsub">[151]Input!$M$168</definedName>
    <definedName name="Insur_Esc">[156]Input!$H$97</definedName>
    <definedName name="Insurance">[156]Input!$H$96</definedName>
    <definedName name="InsuranceDO">94540.95</definedName>
    <definedName name="InsuranceGeneral">215105</definedName>
    <definedName name="Int">#REF!</definedName>
    <definedName name="Int_HLR_AUC_Name_v">[69]Calc!$N$6:$N$13</definedName>
    <definedName name="Int_HLRQty">#REF!</definedName>
    <definedName name="Int_ms_ms">#REF!</definedName>
    <definedName name="int_schedule">#REF!</definedName>
    <definedName name="Int_Value_list">#REF!</definedName>
    <definedName name="int.switch">#REF!</definedName>
    <definedName name="Intelligent_Coin_Card">#REF!</definedName>
    <definedName name="Interco">#REF!</definedName>
    <definedName name="Interco_25">#REF!</definedName>
    <definedName name="Interest_Rate">#REF!</definedName>
    <definedName name="InterestCash">#REF!</definedName>
    <definedName name="InterestDebtLong">#REF!</definedName>
    <definedName name="InterestExST">#REF!</definedName>
    <definedName name="InterestOther">#REF!</definedName>
    <definedName name="INTERESTRATE">'[48]1-Macro'!$C$10</definedName>
    <definedName name="INTERESTRATESHARE">'[48]1-Macro'!$C$13</definedName>
    <definedName name="InterestRevolver">#REF!</definedName>
    <definedName name="InterestTotal">#REF!</definedName>
    <definedName name="InterestTotalPaid">#REF!</definedName>
    <definedName name="InterestTotalRecd">#REF!</definedName>
    <definedName name="interexpeboh">#REF!</definedName>
    <definedName name="INTERNATIONAL">#REF!</definedName>
    <definedName name="InternationalAuto">#REF!</definedName>
    <definedName name="InternationalBonuses">#REF!</definedName>
    <definedName name="InternationalCompetitiveItems">#REF!</definedName>
    <definedName name="InternationalComputer">#REF!</definedName>
    <definedName name="InternationalDuesSubscription">#REF!</definedName>
    <definedName name="InternationalEmployeeInsurance">#REF!</definedName>
    <definedName name="InternationalEntertainment">#REF!</definedName>
    <definedName name="InternationalEquipmentRental">#REF!</definedName>
    <definedName name="InternationalGameSystems">#REF!</definedName>
    <definedName name="InternationalGiftsSubscriptions">#REF!</definedName>
    <definedName name="InternationalHotel">#REF!</definedName>
    <definedName name="InternationalMaintenance">#REF!</definedName>
    <definedName name="InternationalMeals">#REF!</definedName>
    <definedName name="InternationalPayrollTaxes">#REF!</definedName>
    <definedName name="InternationalPension">#REF!</definedName>
    <definedName name="InternationalPostageDelivery">#REF!</definedName>
    <definedName name="InternationalRecruitment">#REF!</definedName>
    <definedName name="InternationalRent">#REF!</definedName>
    <definedName name="InternationalSalaries">#REF!</definedName>
    <definedName name="InternationalSalariesCapitalized">#REF!</definedName>
    <definedName name="InternationalSalariestoAuto">#REF!</definedName>
    <definedName name="InternationalSoftware">#REF!</definedName>
    <definedName name="InternationalSupplies">#REF!</definedName>
    <definedName name="InternationalTelephone">#REF!</definedName>
    <definedName name="InternationalTemporarySalaries">#REF!</definedName>
    <definedName name="InternationalTraining">#REF!</definedName>
    <definedName name="InternationalTravel">#REF!</definedName>
    <definedName name="InternationalUtilities">#REF!</definedName>
    <definedName name="intexpense">#REF!</definedName>
    <definedName name="intexpensekner">#REF!</definedName>
    <definedName name="intexpol">#REF!</definedName>
    <definedName name="intincomboh">#REF!</definedName>
    <definedName name="intincome">#REF!</definedName>
    <definedName name="intincomekner">#REF!</definedName>
    <definedName name="intincompol">#REF!</definedName>
    <definedName name="INtrafficpersub">#REF!</definedName>
    <definedName name="intratm">#REF!</definedName>
    <definedName name="intratm1">#REF!</definedName>
    <definedName name="Intro_Phase_a">[150]Calc!$M$69:$N$78</definedName>
    <definedName name="Intro_Phase_IB">[150]Calc!$P$65</definedName>
    <definedName name="Intro_Phase_OCNT">[150]Calc!$O$65</definedName>
    <definedName name="Intro_Phase_PN">[150]Calc!$N$65</definedName>
    <definedName name="Intro_Phase_Prepaid">[150]Calc!$L$65</definedName>
    <definedName name="Intro_Phase_VPN">[150]Calc!$M$65</definedName>
    <definedName name="IntStaffCount">5</definedName>
    <definedName name="intt">[118]Assumptions!$C$10</definedName>
    <definedName name="invDays">#REF!</definedName>
    <definedName name="Inventories">#REF!</definedName>
    <definedName name="Inventories_I">#REF!</definedName>
    <definedName name="Inventory" hidden="1">{"page1",#N/A,FALSE,"Feuil1";"page2",#N/A,FALSE,"Feuil1";"page3",#N/A,FALSE,"Feuil1";"page4",#N/A,FALSE,"Feuil1"}</definedName>
    <definedName name="Investment">#REF!</definedName>
    <definedName name="InvoiceCategory">[46]ReasonCode!$S$2:$S$7</definedName>
    <definedName name="IOG20B">#REF!</definedName>
    <definedName name="IOG20C">[151]calc!$B$32</definedName>
    <definedName name="IOG20C_2">[59]calc!$B$46</definedName>
    <definedName name="IOG20C_3">[59]calc!$B$47</definedName>
    <definedName name="IOG20C_4">[59]calc!$B$48</definedName>
    <definedName name="IOGchoice">#REF!</definedName>
    <definedName name="IOP">#REF!</definedName>
    <definedName name="ip1_">#REF!</definedName>
    <definedName name="ip1__9">#REF!</definedName>
    <definedName name="ip2_">#REF!</definedName>
    <definedName name="ip2__9">#REF!</definedName>
    <definedName name="ip3_">#REF!</definedName>
    <definedName name="ip3__9">#REF!</definedName>
    <definedName name="ip4_">#REF!</definedName>
    <definedName name="ip4__9">#REF!</definedName>
    <definedName name="ip5_">#REF!</definedName>
    <definedName name="ip5__9">#REF!</definedName>
    <definedName name="ipr">#REF!</definedName>
    <definedName name="ipr_9">#REF!</definedName>
    <definedName name="ipu">#REF!</definedName>
    <definedName name="ipu_9">#REF!</definedName>
    <definedName name="ipv">#REF!</definedName>
    <definedName name="ipv_9">#REF!</definedName>
    <definedName name="IQ_1_4_FAMILY_JUNIOR_LIENS_CHARGE_OFFS_FDIC" hidden="1">"c6605"</definedName>
    <definedName name="IQ_1_4_FAMILY_JUNIOR_LIENS_NET_CHARGE_OFFS_FDIC" hidden="1">"c6643"</definedName>
    <definedName name="IQ_1_4_FAMILY_JUNIOR_LIENS_RECOVERIES_FDIC" hidden="1">"c6624"</definedName>
    <definedName name="IQ_1_4_FAMILY_SENIOR_LIENS_CHARGE_OFFS_FDIC" hidden="1">"c6604"</definedName>
    <definedName name="IQ_1_4_FAMILY_SENIOR_LIENS_NET_CHARGE_OFFS_FDIC" hidden="1">"c6642"</definedName>
    <definedName name="IQ_1_4_FAMILY_SENIOR_LIENS_RECOVERIES_FDIC" hidden="1">"c6623"</definedName>
    <definedName name="IQ_1_4_HOME_EQUITY_NET_LOANS_FDIC" hidden="1">"c6441"</definedName>
    <definedName name="IQ_1_4_RESIDENTIAL_FIRST_LIENS_NET_LOANS_FDIC" hidden="1">"c6439"</definedName>
    <definedName name="IQ_1_4_RESIDENTIAL_JUNIOR_LIENS_NET_LOANS_FDIC" hidden="1">"c6440"</definedName>
    <definedName name="IQ_1_4_RESIDENTIAL_LOANS_FDIC" hidden="1">"c6310"</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Q_COST_SUB" hidden="1">"c2125"</definedName>
    <definedName name="IQ_ACQ_COSTS_CAPITALIZED" hidden="1">"c5"</definedName>
    <definedName name="IQ_ACQUIRE_REAL_ESTATE_CF" hidden="1">"c6"</definedName>
    <definedName name="IQ_ACQUIRED_BY_REPORTING_BANK_FDIC" hidden="1">"c6535"</definedName>
    <definedName name="IQ_ACQUISITION_RE_ASSETS" hidden="1">"c1628"</definedName>
    <definedName name="IQ_AD" hidden="1">"c7"</definedName>
    <definedName name="IQ_ADD_PAID_IN" hidden="1">"c1344"</definedName>
    <definedName name="IQ_ADDIN" hidden="1">"AUTO"</definedName>
    <definedName name="IQ_ADDITIONAL_NON_INT_INC_FDIC" hidden="1">"c6574"</definedName>
    <definedName name="IQ_ADJUSTABLE_RATE_LOANS_FDIC" hidden="1">"c6375"</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FTER_TAX_INCOME_FDIC" hidden="1">"c6583"</definedName>
    <definedName name="IQ_AGRICULTURAL_PRODUCTION_CHARGE_OFFS_FDIC" hidden="1">"c6597"</definedName>
    <definedName name="IQ_AGRICULTURAL_PRODUCTION_CHARGE_OFFS_LESS_THAN_300M_FDIC" hidden="1">"c6655"</definedName>
    <definedName name="IQ_AGRICULTURAL_PRODUCTION_NET_CHARGE_OFFS_FDIC" hidden="1">"c6635"</definedName>
    <definedName name="IQ_AGRICULTURAL_PRODUCTION_NET_CHARGE_OFFS_LESS_THAN_300M_FDIC" hidden="1">"c6657"</definedName>
    <definedName name="IQ_AGRICULTURAL_PRODUCTION_RECOVERIES_FDIC" hidden="1">"c6616"</definedName>
    <definedName name="IQ_AGRICULTURAL_PRODUCTION_RECOVERIES_LESS_THAN_300M_FDIC" hidden="1">"c6656"</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ENDED_BALANCE_PREVIOUS_YR_FDIC" hidden="1">"c6499"</definedName>
    <definedName name="IQ_AMORT_EXPENSE_FDIC" hidden="1">"c6677"</definedName>
    <definedName name="IQ_AMORTIZATION" hidden="1">"c1591"</definedName>
    <definedName name="IQ_AMORTIZED_COST_FDIC" hidden="1">"c6426"</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BACKED_FDIC" hidden="1">"c6301"</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HELD_FDIC" hidden="1">"c6305"</definedName>
    <definedName name="IQ_ASSETS_OPER_LEASE_DEPR" hidden="1">"c2070"</definedName>
    <definedName name="IQ_ASSETS_OPER_LEASE_GROSS" hidden="1">"c2071"</definedName>
    <definedName name="IQ_ASSETS_PER_EMPLOYEE_FDIC" hidden="1">"c6737"</definedName>
    <definedName name="IQ_ASSETS_SOLD_1_4_FAMILY_LOANS_FDIC" hidden="1">"c6686"</definedName>
    <definedName name="IQ_ASSETS_SOLD_AUTO_LOANS_FDIC" hidden="1">"c6680"</definedName>
    <definedName name="IQ_ASSETS_SOLD_CL_LOANS_FDIC" hidden="1">"c6681"</definedName>
    <definedName name="IQ_ASSETS_SOLD_CREDIT_CARDS_RECEIVABLES_FDIC" hidden="1">"c6683"</definedName>
    <definedName name="IQ_ASSETS_SOLD_HOME_EQUITY_LINES_FDIC" hidden="1">"c6684"</definedName>
    <definedName name="IQ_ASSETS_SOLD_OTHER_CONSUMER_LOANS_FDIC" hidden="1">"c6682"</definedName>
    <definedName name="IQ_ASSETS_SOLD_OTHER_LOANS_FDIC" hidden="1">"c6685"</definedName>
    <definedName name="IQ_AUDITOR_NAME" hidden="1">"c1539"</definedName>
    <definedName name="IQ_AUDITOR_OPINION" hidden="1">"c1540"</definedName>
    <definedName name="IQ_AUTO_WRITTEN" hidden="1">"c62"</definedName>
    <definedName name="IQ_AVAILABLE_FOR_SALE_FDIC" hidden="1">"c6409"</definedName>
    <definedName name="IQ_AVERAGE_ASSETS_FDIC" hidden="1">"c6362"</definedName>
    <definedName name="IQ_AVERAGE_ASSETS_QUART_FDIC" hidden="1">"c6363"</definedName>
    <definedName name="IQ_AVERAGE_EARNING_ASSETS_FDIC" hidden="1">"c6748"</definedName>
    <definedName name="IQ_AVERAGE_EQUITY_FDIC" hidden="1">"c6749"</definedName>
    <definedName name="IQ_AVERAGE_LOANS_FDIC" hidden="1">"c6750"</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V" hidden="1">"c84"</definedName>
    <definedName name="IQ_AVG_VOLUME" hidden="1">"c1346"</definedName>
    <definedName name="IQ_BALANCE_GOODS_APR_FC_UNUSED_UNUSED_UNUSED" hidden="1">"c8353"</definedName>
    <definedName name="IQ_BALANCE_GOODS_APR_UNUSED_UNUSED_UNUSED" hidden="1">"c7473"</definedName>
    <definedName name="IQ_BALANCE_GOODS_FC_UNUSED_UNUSED_UNUSED" hidden="1">"c7693"</definedName>
    <definedName name="IQ_BALANCE_GOODS_POP_FC_UNUSED_UNUSED_UNUSED" hidden="1">"c7913"</definedName>
    <definedName name="IQ_BALANCE_GOODS_POP_UNUSED_UNUSED_UNUSED" hidden="1">"c7033"</definedName>
    <definedName name="IQ_BALANCE_GOODS_UNUSED_UNUSED_UNUSED" hidden="1">"c6813"</definedName>
    <definedName name="IQ_BALANCE_GOODS_YOY_FC_UNUSED_UNUSED_UNUSED" hidden="1">"c8133"</definedName>
    <definedName name="IQ_BALANCE_GOODS_YOY_UNUSED_UNUSED_UNUSED" hidden="1">"c7253"</definedName>
    <definedName name="IQ_BALANCE_SERV_APR_FC_UNUSED_UNUSED_UNUSED" hidden="1">"c8355"</definedName>
    <definedName name="IQ_BALANCE_SERV_APR_UNUSED_UNUSED_UNUSED" hidden="1">"c7475"</definedName>
    <definedName name="IQ_BALANCE_SERV_FC_UNUSED_UNUSED_UNUSED" hidden="1">"c7695"</definedName>
    <definedName name="IQ_BALANCE_SERV_POP_FC_UNUSED_UNUSED_UNUSED" hidden="1">"c7915"</definedName>
    <definedName name="IQ_BALANCE_SERV_POP_UNUSED_UNUSED_UNUSED" hidden="1">"c7035"</definedName>
    <definedName name="IQ_BALANCE_SERV_UNUSED_UNUSED_UNUSED" hidden="1">"c6815"</definedName>
    <definedName name="IQ_BALANCE_SERV_YOY_FC_UNUSED_UNUSED_UNUSED" hidden="1">"c8135"</definedName>
    <definedName name="IQ_BALANCE_SERV_YOY_UNUSED_UNUSED_UNUSED" hidden="1">"c7255"</definedName>
    <definedName name="IQ_BALANCE_TRADE_APR_FC_UNUSED_UNUSED_UNUSED" hidden="1">"c8357"</definedName>
    <definedName name="IQ_BALANCE_TRADE_APR_UNUSED_UNUSED_UNUSED" hidden="1">"c7477"</definedName>
    <definedName name="IQ_BALANCE_TRADE_FC_UNUSED_UNUSED_UNUSED" hidden="1">"c7697"</definedName>
    <definedName name="IQ_BALANCE_TRADE_POP_FC_UNUSED_UNUSED_UNUSED" hidden="1">"c7917"</definedName>
    <definedName name="IQ_BALANCE_TRADE_POP_UNUSED_UNUSED_UNUSED" hidden="1">"c7037"</definedName>
    <definedName name="IQ_BALANCE_TRADE_UNUSED_UNUSED_UNUSED" hidden="1">"c6817"</definedName>
    <definedName name="IQ_BALANCE_TRADE_YOY_FC_UNUSED_UNUSED_UNUSED" hidden="1">"c8137"</definedName>
    <definedName name="IQ_BALANCE_TRADE_YOY_UNUSED_UNUSED_UNUSED" hidden="1">"c7257"</definedName>
    <definedName name="IQ_BALANCES_DUE_DEPOSITORY_INSTITUTIONS_FDIC" hidden="1">"c6389"</definedName>
    <definedName name="IQ_BALANCES_DUE_FOREIGN_FDIC" hidden="1">"c6391"</definedName>
    <definedName name="IQ_BALANCES_DUE_FRB_FDIC" hidden="1">"c6393"</definedName>
    <definedName name="IQ_BANK_BENEFICIARY_FDIC" hidden="1">"c6505"</definedName>
    <definedName name="IQ_BANK_GUARANTOR_FDIC" hidden="1">"c6506"</definedName>
    <definedName name="IQ_BANK_PREMISES_FDIC" hidden="1">"c6329"</definedName>
    <definedName name="IQ_BANK_SECURITIZATION_1_4_FAMILY_LOANS_FDIC" hidden="1">"c6721"</definedName>
    <definedName name="IQ_BANK_SECURITIZATION_AUTO_LOANS_FDIC" hidden="1">"c6715"</definedName>
    <definedName name="IQ_BANK_SECURITIZATION_CL_LOANS_FDIC" hidden="1">"c6716"</definedName>
    <definedName name="IQ_BANK_SECURITIZATION_CREDIT_CARDS_RECEIVABLES_FDIC" hidden="1">"c6718"</definedName>
    <definedName name="IQ_BANK_SECURITIZATION_HOME_EQUITY_LINES_FDIC" hidden="1">"c6719"</definedName>
    <definedName name="IQ_BANK_SECURITIZATION_OTHER_CONSUMER_LOANS_FDIC" hidden="1">"c6717"</definedName>
    <definedName name="IQ_BANK_SECURITIZATION_OTHER_LOANS_FDIC" hidden="1">"c6720"</definedName>
    <definedName name="IQ_BANKS_FOREIGN_COUNTRIES_TOTAL_DEPOSITS_FDIC" hidden="1">"c6475"</definedName>
    <definedName name="IQ_BASIC_EPS_EXCL" hidden="1">"c85"</definedName>
    <definedName name="IQ_BASIC_EPS_INCL" hidden="1">"c86"</definedName>
    <definedName name="IQ_BASIC_NORMAL_EPS" hidden="1">"c1592"</definedName>
    <definedName name="IQ_BASIC_WEIGHT" hidden="1">"c87"</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ROK_COMISSION" hidden="1">"c98"</definedName>
    <definedName name="IQ_BROKERED_DEPOSITS_FDIC" hidden="1">"c6486"</definedName>
    <definedName name="IQ_BUDGET_BALANCE_APR_FC_UNUSED_UNUSED_UNUSED" hidden="1">"c8359"</definedName>
    <definedName name="IQ_BUDGET_BALANCE_APR_UNUSED_UNUSED_UNUSED" hidden="1">"c7479"</definedName>
    <definedName name="IQ_BUDGET_BALANCE_FC_UNUSED_UNUSED_UNUSED" hidden="1">"c7699"</definedName>
    <definedName name="IQ_BUDGET_BALANCE_POP_FC_UNUSED_UNUSED_UNUSED" hidden="1">"c7919"</definedName>
    <definedName name="IQ_BUDGET_BALANCE_POP_UNUSED_UNUSED_UNUSED" hidden="1">"c7039"</definedName>
    <definedName name="IQ_BUDGET_BALANCE_UNUSED_UNUSED_UNUSED" hidden="1">"c6819"</definedName>
    <definedName name="IQ_BUDGET_BALANCE_YOY_FC_UNUSED_UNUSED_UNUSED" hidden="1">"c8139"</definedName>
    <definedName name="IQ_BUDGET_BALANCE_YOY_UNUSED_UNUSED_UNUSED" hidden="1">"c7259"</definedName>
    <definedName name="IQ_BUDGET_RECEIPTS_APR_FC_UNUSED_UNUSED_UNUSED" hidden="1">"c8361"</definedName>
    <definedName name="IQ_BUDGET_RECEIPTS_APR_UNUSED_UNUSED_UNUSED" hidden="1">"c7481"</definedName>
    <definedName name="IQ_BUDGET_RECEIPTS_FC_UNUSED_UNUSED_UNUSED" hidden="1">"c7701"</definedName>
    <definedName name="IQ_BUDGET_RECEIPTS_POP_FC_UNUSED_UNUSED_UNUSED" hidden="1">"c7921"</definedName>
    <definedName name="IQ_BUDGET_RECEIPTS_POP_UNUSED_UNUSED_UNUSED" hidden="1">"c7041"</definedName>
    <definedName name="IQ_BUDGET_RECEIPTS_UNUSED_UNUSED_UNUSED" hidden="1">"c6821"</definedName>
    <definedName name="IQ_BUDGET_RECEIPTS_YOY_FC_UNUSED_UNUSED_UNUSED" hidden="1">"c8141"</definedName>
    <definedName name="IQ_BUDGET_RECEIPTS_YOY_UNUSED_UNUSED_UNUSED" hidden="1">"c7261"</definedName>
    <definedName name="IQ_BUILDINGS" hidden="1">"c99"</definedName>
    <definedName name="IQ_BUSINESS_DESCRIPTION" hidden="1">"c322"</definedName>
    <definedName name="IQ_BV_OVER_SHARES" hidden="1">"c1349"</definedName>
    <definedName name="IQ_BV_SHARE" hidden="1">"c100"</definedName>
    <definedName name="IQ_CAL_Q" hidden="1">"c101"</definedName>
    <definedName name="IQ_CAL_Y" hidden="1">"c102"</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IZED_INTEREST" hidden="1">"c2076"</definedName>
    <definedName name="IQ_CASH" hidden="1">"c1458"</definedName>
    <definedName name="IQ_CASH_ACQUIRE_CF" hidden="1">"c1630"</definedName>
    <definedName name="IQ_CASH_CONVERSION" hidden="1">"c117"</definedName>
    <definedName name="IQ_CASH_DIVIDENDS_NET_INCOME_FDIC" hidden="1">"c6738"</definedName>
    <definedName name="IQ_CASH_DUE_BANKS" hidden="1">"c1351"</definedName>
    <definedName name="IQ_CASH_EQUIV" hidden="1">"c118"</definedName>
    <definedName name="IQ_CASH_FINAN" hidden="1">"c119"</definedName>
    <definedName name="IQ_CASH_IN_PROCESS_FDIC" hidden="1">"c6386"</definedName>
    <definedName name="IQ_CASH_INTEREST" hidden="1">"c120"</definedName>
    <definedName name="IQ_CASH_INVEST" hidden="1">"c121"</definedName>
    <definedName name="IQ_CASH_OPER" hidden="1">"c122"</definedName>
    <definedName name="IQ_CASH_OPER_ACT_OR_EST" hidden="1">"c4164"</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CE_FDIC" hidden="1">"c6296"</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H" hidden="1">110000</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_REAL_APR_FC_UNUSED_UNUSED_UNUSED" hidden="1">"c8500"</definedName>
    <definedName name="IQ_CHANGE_INVENT_REAL_APR_UNUSED_UNUSED_UNUSED" hidden="1">"c7620"</definedName>
    <definedName name="IQ_CHANGE_INVENT_REAL_FC_UNUSED_UNUSED_UNUSED" hidden="1">"c7840"</definedName>
    <definedName name="IQ_CHANGE_INVENT_REAL_POP_FC_UNUSED_UNUSED_UNUSED" hidden="1">"c8060"</definedName>
    <definedName name="IQ_CHANGE_INVENT_REAL_POP_UNUSED_UNUSED_UNUSED" hidden="1">"c7180"</definedName>
    <definedName name="IQ_CHANGE_INVENT_REAL_UNUSED_UNUSED_UNUSED" hidden="1">"c6960"</definedName>
    <definedName name="IQ_CHANGE_INVENT_REAL_YOY_FC_UNUSED_UNUSED_UNUSED" hidden="1">"c8280"</definedName>
    <definedName name="IQ_CHANGE_INVENT_REAL_YOY_UNUSED_UNUSED_UNUSED" hidden="1">"c7400"</definedName>
    <definedName name="IQ_CHANGE_INVENTORY" hidden="1">"c151"</definedName>
    <definedName name="IQ_CHANGE_NET_WORKING_CAPITAL" hidden="1">"c1909"</definedName>
    <definedName name="IQ_CHANGE_OTHER_NET_OPER_ASSETS_BR" hidden="1">"c3595"</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1_4_FAMILY_FDIC" hidden="1">"c6756"</definedName>
    <definedName name="IQ_CHARGE_OFFS_1_4_FAMILY_LOANS_FDIC" hidden="1">"c6714"</definedName>
    <definedName name="IQ_CHARGE_OFFS_AUTO_LOANS_FDIC" hidden="1">"c6708"</definedName>
    <definedName name="IQ_CHARGE_OFFS_CL_LOANS_FDIC" hidden="1">"c6709"</definedName>
    <definedName name="IQ_CHARGE_OFFS_COMMERCIAL_INDUSTRIAL_FDIC" hidden="1">"c6759"</definedName>
    <definedName name="IQ_CHARGE_OFFS_COMMERCIAL_RE_FDIC" hidden="1">"c6754"</definedName>
    <definedName name="IQ_CHARGE_OFFS_COMMERCIAL_RE_NOT_SECURED_FDIC" hidden="1">"c6764"</definedName>
    <definedName name="IQ_CHARGE_OFFS_CONSTRUCTION_DEVELOPMENT_FDIC" hidden="1">"c6753"</definedName>
    <definedName name="IQ_CHARGE_OFFS_CREDIT_CARDS_FDIC" hidden="1">"c6761"</definedName>
    <definedName name="IQ_CHARGE_OFFS_CREDIT_CARDS_RECEIVABLES_FDIC" hidden="1">"c6711"</definedName>
    <definedName name="IQ_CHARGE_OFFS_GROSS" hidden="1">"c162"</definedName>
    <definedName name="IQ_CHARGE_OFFS_HOME_EQUITY_FDIC" hidden="1">"c6757"</definedName>
    <definedName name="IQ_CHARGE_OFFS_HOME_EQUITY_LINES_FDIC" hidden="1">"c6712"</definedName>
    <definedName name="IQ_CHARGE_OFFS_INDIVIDUALS_FDIC" hidden="1">"c6760"</definedName>
    <definedName name="IQ_CHARGE_OFFS_MULTI_FAMILY_FDIC" hidden="1">"c6755"</definedName>
    <definedName name="IQ_CHARGE_OFFS_NET" hidden="1">"c163"</definedName>
    <definedName name="IQ_CHARGE_OFFS_OTHER_1_4_FAMILY_FDIC" hidden="1">"c6758"</definedName>
    <definedName name="IQ_CHARGE_OFFS_OTHER_CONSUMER_LOANS_FDIC" hidden="1">"c6710"</definedName>
    <definedName name="IQ_CHARGE_OFFS_OTHER_INDIVIDUAL_FDIC" hidden="1">"c6762"</definedName>
    <definedName name="IQ_CHARGE_OFFS_OTHER_LOANS_FDIC" hidden="1">"c6763"</definedName>
    <definedName name="IQ_CHARGE_OFFS_OTHER_LOANS_OTHER_FDIC" hidden="1">"c6713"</definedName>
    <definedName name="IQ_CHARGE_OFFS_RE_LOANS_FDIC" hidden="1">"c6752"</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OBLIGATION_IMMEDIATE" hidden="1">"c2253"</definedName>
    <definedName name="IQ_CLASSA_OUTSTANDING_BS_DATE" hidden="1">"c1971"</definedName>
    <definedName name="IQ_CLASSA_OUTSTANDING_FILING_DATE" hidden="1">"c1973"</definedName>
    <definedName name="IQ_CLOSEPRICE" hidden="1">"c174"</definedName>
    <definedName name="IQ_CLOSEPRICE_ADJ" hidden="1">"c2115"</definedName>
    <definedName name="IQ_CMO_FDIC" hidden="1">"c6406"</definedName>
    <definedName name="IQ_COGS" hidden="1">"c175"</definedName>
    <definedName name="IQ_COLLECTION_DOMESTIC_FDIC" hidden="1">"c6387"</definedName>
    <definedName name="IQ_COMBINED_RATIO" hidden="1">"c176"</definedName>
    <definedName name="IQ_COMMERCIAL_BANKS_DEPOSITS_FOREIGN_FDIC" hidden="1">"c6480"</definedName>
    <definedName name="IQ_COMMERCIAL_BANKS_LOANS_FDIC" hidden="1">"c6434"</definedName>
    <definedName name="IQ_COMMERCIAL_BANKS_NONTRANSACTION_ACCOUNTS_FDIC" hidden="1">"c6548"</definedName>
    <definedName name="IQ_COMMERCIAL_BANKS_TOTAL_DEPOSITS_FDIC" hidden="1">"c6474"</definedName>
    <definedName name="IQ_COMMERCIAL_BANKS_TOTAL_LOANS_FOREIGN_FDIC" hidden="1">"c6444"</definedName>
    <definedName name="IQ_COMMERCIAL_BANKS_TRANSACTION_ACCOUNTS_FDIC" hidden="1">"c6540"</definedName>
    <definedName name="IQ_COMMERCIAL_DOM" hidden="1">"c177"</definedName>
    <definedName name="IQ_COMMERCIAL_FIRE_WRITTEN" hidden="1">"c178"</definedName>
    <definedName name="IQ_COMMERCIAL_INDUSTRIAL_CHARGE_OFFS_FDIC" hidden="1">"c6598"</definedName>
    <definedName name="IQ_COMMERCIAL_INDUSTRIAL_LOANS_NET_FDIC" hidden="1">"c6317"</definedName>
    <definedName name="IQ_COMMERCIAL_INDUSTRIAL_NET_CHARGE_OFFS_FDIC" hidden="1">"c6636"</definedName>
    <definedName name="IQ_COMMERCIAL_INDUSTRIAL_RECOVERIES_FDIC" hidden="1">"c6617"</definedName>
    <definedName name="IQ_COMMERCIAL_INDUSTRIAL_TOTAL_LOANS_FOREIGN_FDIC" hidden="1">"c6451"</definedName>
    <definedName name="IQ_COMMERCIAL_MORT" hidden="1">"c179"</definedName>
    <definedName name="IQ_COMMERCIAL_RE_CONSTRUCTION_LAND_DEV_FDIC" hidden="1">"c6526"</definedName>
    <definedName name="IQ_COMMERCIAL_RE_LOANS_FDIC" hidden="1">"c6312"</definedName>
    <definedName name="IQ_COMMISS_FEES" hidden="1">"c180"</definedName>
    <definedName name="IQ_COMMISSION_DEF" hidden="1">"c181"</definedName>
    <definedName name="IQ_COMMITMENTS_MATURITY_EXCEEDING_1YR_FDIC" hidden="1">"c6531"</definedName>
    <definedName name="IQ_COMMITMENTS_NOT_SECURED_RE_FDIC" hidden="1">"c6528"</definedName>
    <definedName name="IQ_COMMITMENTS_SECURED_RE_FDIC" hidden="1">"c6527"</definedName>
    <definedName name="IQ_COMMODITY_EXPOSURES_FDIC" hidden="1">"c6665"</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FDIC" hidden="1">"c6350"</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DEV_LOANS_FDIC" hidden="1">"c6313"</definedName>
    <definedName name="IQ_CONSTRUCTION_LAND_DEVELOPMENT_CHARGE_OFFS_FDIC" hidden="1">"c6594"</definedName>
    <definedName name="IQ_CONSTRUCTION_LAND_DEVELOPMENT_NET_CHARGE_OFFS_FDIC" hidden="1">"c6632"</definedName>
    <definedName name="IQ_CONSTRUCTION_LAND_DEVELOPMENT_RECOVERIES_FDIC" hidden="1">"c6613"</definedName>
    <definedName name="IQ_CONSTRUCTION_LOANS" hidden="1">"c222"</definedName>
    <definedName name="IQ_CONSUMER_LOANS" hidden="1">"c223"</definedName>
    <definedName name="IQ_CONTRACTS_OTHER_COMMODITIES_EQUITIES_FDIC" hidden="1">"c6522"</definedName>
    <definedName name="IQ_CONTRACTS_OTHER_COMMODITIES_EQUITIES._FDIC" hidden="1">"c6522"</definedName>
    <definedName name="IQ_CONV_RATE" hidden="1">"c2192"</definedName>
    <definedName name="IQ_CONVEYED_TO_OTHERS_FDIC" hidden="1">"c6534"</definedName>
    <definedName name="IQ_CORE_CAPITAL_RATIO_FDIC" hidden="1">"c6745"</definedName>
    <definedName name="IQ_CORP_GOODS_PRICE_INDEX_APR_FC_UNUSED_UNUSED_UNUSED" hidden="1">"c8381"</definedName>
    <definedName name="IQ_CORP_GOODS_PRICE_INDEX_APR_UNUSED_UNUSED_UNUSED" hidden="1">"c7501"</definedName>
    <definedName name="IQ_CORP_GOODS_PRICE_INDEX_FC_UNUSED_UNUSED_UNUSED" hidden="1">"c7721"</definedName>
    <definedName name="IQ_CORP_GOODS_PRICE_INDEX_POP_FC_UNUSED_UNUSED_UNUSED" hidden="1">"c7941"</definedName>
    <definedName name="IQ_CORP_GOODS_PRICE_INDEX_POP_UNUSED_UNUSED_UNUSED" hidden="1">"c7061"</definedName>
    <definedName name="IQ_CORP_GOODS_PRICE_INDEX_UNUSED_UNUSED_UNUSED" hidden="1">"c6841"</definedName>
    <definedName name="IQ_CORP_GOODS_PRICE_INDEX_YOY_FC_UNUSED_UNUSED_UNUSED" hidden="1">"c8161"</definedName>
    <definedName name="IQ_CORP_GOODS_PRICE_INDEX_YOY_UNUSED_UNUSED_UNUSED" hidden="1">"c7281"</definedName>
    <definedName name="IQ_COST_BORROWINGS" hidden="1">"c225"</definedName>
    <definedName name="IQ_COST_OF_FUNDING_ASSETS_FDIC" hidden="1">"c6725"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Q" hidden="1">5000</definedName>
    <definedName name="IQ_CREDIT_CARD_CHARGE_OFFS_FDIC" hidden="1">"c6652"</definedName>
    <definedName name="IQ_CREDIT_CARD_FEE_BNK" hidden="1">"c231"</definedName>
    <definedName name="IQ_CREDIT_CARD_FEE_FIN" hidden="1">"c1583"</definedName>
    <definedName name="IQ_CREDIT_CARD_LINES_FDIC" hidden="1">"c6525"</definedName>
    <definedName name="IQ_CREDIT_CARD_LOANS_FDIC" hidden="1">"c6319"</definedName>
    <definedName name="IQ_CREDIT_CARD_NET_CHARGE_OFFS_FDIC" hidden="1">"c6654"</definedName>
    <definedName name="IQ_CREDIT_CARD_RECOVERIES_FDIC" hidden="1">"c6653"</definedName>
    <definedName name="IQ_CREDIT_LOSS_CF" hidden="1">"c232"</definedName>
    <definedName name="IQ_CREDIT_LOSS_PROVISION_NET_CHARGE_OFFS_FDIC" hidden="1">"c6734"</definedName>
    <definedName name="IQ_CUMULATIVE_SPLIT_FACTOR" hidden="1">"c2094"</definedName>
    <definedName name="IQ_CURR_ACCT_BALANCE_APR_FC_UNUSED_UNUSED_UNUSED" hidden="1">"c8387"</definedName>
    <definedName name="IQ_CURR_ACCT_BALANCE_APR_UNUSED_UNUSED_UNUSED" hidden="1">"c7507"</definedName>
    <definedName name="IQ_CURR_ACCT_BALANCE_FC_UNUSED_UNUSED_UNUSED" hidden="1">"c7727"</definedName>
    <definedName name="IQ_CURR_ACCT_BALANCE_POP_FC_UNUSED_UNUSED_UNUSED" hidden="1">"c7947"</definedName>
    <definedName name="IQ_CURR_ACCT_BALANCE_POP_UNUSED_UNUSED_UNUSED" hidden="1">"c7067"</definedName>
    <definedName name="IQ_CURR_ACCT_BALANCE_UNUSED_UNUSED_UNUSED" hidden="1">"c6847"</definedName>
    <definedName name="IQ_CURR_ACCT_BALANCE_YOY_FC_UNUSED_UNUSED_UNUSED" hidden="1">"c8167"</definedName>
    <definedName name="IQ_CURR_ACCT_BALANCE_YOY_UNUSED_UNUSED_UNUSED" hidden="1">"c7287"</definedName>
    <definedName name="IQ_CURR_DOMESTIC_TAXES" hidden="1">"c2074"</definedName>
    <definedName name="IQ_CURR_FOREIGN_TAXES" hidden="1">"c2075"</definedName>
    <definedName name="IQ_CURRENCY_COIN_DOMESTIC_FDIC" hidden="1">"c6388"</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ILY" hidden="1">500000</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OTHER_COST" hidden="1">"c284"</definedName>
    <definedName name="IQ_DEF_BENEFIT_ROA" hidden="1">"c285"</definedName>
    <definedName name="IQ_DEF_BENEFIT_SERVICE_COST" hidden="1">"c286"</definedName>
    <definedName name="IQ_DEF_BENEFIT_TOTAL_COST" hidden="1">"c287"</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MAND_DEPOSITS_FDIC" hidden="1">"c6489"</definedName>
    <definedName name="IQ_DEPOSIT_ACCOUNTS_LESS_THAN_100K_FDIC" hidden="1">"c6494"</definedName>
    <definedName name="IQ_DEPOSIT_ACCOUNTS_MORE_THAN_100K_FDIC" hidden="1">"c6492"</definedName>
    <definedName name="IQ_DEPOSITORY_INSTITUTIONS_CHARGE_OFFS_FDIC" hidden="1">"c6596"</definedName>
    <definedName name="IQ_DEPOSITORY_INSTITUTIONS_NET_CHARGE_OFFS_FDIC" hidden="1">"c6634"</definedName>
    <definedName name="IQ_DEPOSITORY_INSTITUTIONS_RECOVERIES_FDIC" hidden="1">"c6615"</definedName>
    <definedName name="IQ_DEPOSITS_FIN" hidden="1">"c321"</definedName>
    <definedName name="IQ_DEPOSITS_HELD_DOMESTIC_FDIC" hidden="1">"c6340"</definedName>
    <definedName name="IQ_DEPOSITS_HELD_FOREIGN_FDIC" hidden="1">"c6341"</definedName>
    <definedName name="IQ_DEPOSITS_LESS_THAN_100K_AFTER_THREE_YEARS_FDIC" hidden="1">"c6464"</definedName>
    <definedName name="IQ_DEPOSITS_LESS_THAN_100K_THREE_MONTHS_FDIC" hidden="1">"c6461"</definedName>
    <definedName name="IQ_DEPOSITS_LESS_THAN_100K_THREE_YEARS_FDIC" hidden="1">"c6463"</definedName>
    <definedName name="IQ_DEPOSITS_LESS_THAN_100K_TWELVE_MONTHS_FDIC" hidden="1">"c6462"</definedName>
    <definedName name="IQ_DEPOSITS_MORE_THAN_100K_AFTER_THREE_YEARS_FDIC" hidden="1">"c6469"</definedName>
    <definedName name="IQ_DEPOSITS_MORE_THAN_100K_THREE_MONTHS_FDIC" hidden="1">"c6466"</definedName>
    <definedName name="IQ_DEPOSITS_MORE_THAN_100K_THREE_YEARS_FDIC" hidden="1">"c6468"</definedName>
    <definedName name="IQ_DEPOSITS_MORE_THAN_100K_TWELVE_MONTHS_FDIC" hidden="1">"c6467"</definedName>
    <definedName name="IQ_DEPRE_AMORT" hidden="1">"c1360"</definedName>
    <definedName name="IQ_DEPRE_AMORT_SUPPL" hidden="1">"c1593"</definedName>
    <definedName name="IQ_DEPRE_DEPLE" hidden="1">"c1361"</definedName>
    <definedName name="IQ_DEPRE_SUPP" hidden="1">"c1443"</definedName>
    <definedName name="IQ_DERIVATIVES_FDIC" hidden="1">"c6523"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STRIBUTABLE_CASH_EST_CIQ" hidden="1">"c4802"</definedName>
    <definedName name="IQ_DISTRIBUTABLE_CASH_HIGH_EST_CIQ" hidden="1">"c4805"</definedName>
    <definedName name="IQ_DISTRIBUTABLE_CASH_LOW_EST_CIQ" hidden="1">"c4806"</definedName>
    <definedName name="IQ_DISTRIBUTABLE_CASH_MEDIAN_EST_CIQ" hidden="1">"c4807"</definedName>
    <definedName name="IQ_DISTRIBUTABLE_CASH_NUM_EST_CIQ" hidden="1">"c4808"</definedName>
    <definedName name="IQ_DISTRIBUTABLE_CASH_SHARE_EST_CIQ" hidden="1">"c4810"</definedName>
    <definedName name="IQ_DISTRIBUTABLE_CASH_SHARE_HIGH_EST_CIQ" hidden="1">"c4813"</definedName>
    <definedName name="IQ_DISTRIBUTABLE_CASH_SHARE_LOW_EST_CIQ" hidden="1">"c4814"</definedName>
    <definedName name="IQ_DISTRIBUTABLE_CASH_SHARE_MEDIAN_EST_CIQ" hidden="1">"c4815"</definedName>
    <definedName name="IQ_DISTRIBUTABLE_CASH_SHARE_NUM_EST_CIQ" hidden="1">"c4816"</definedName>
    <definedName name="IQ_DISTRIBUTABLE_CASH_SHARE_STDDEV_EST_CIQ" hidden="1">"c4817"</definedName>
    <definedName name="IQ_DISTRIBUTABLE_CASH_STDDEV_EST_CIQ" hidden="1">"c4819"</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IVIDENDS_DECLARED_COMMON_FDIC" hidden="1">"c6659"</definedName>
    <definedName name="IQ_DIVIDENDS_DECLARED_PREFERRED_FDIC" hidden="1">"c6658"</definedName>
    <definedName name="IQ_DIVIDENDS_FDIC" hidden="1">"c6660"</definedName>
    <definedName name="IQ_DNTM" hidden="1">700000</definedName>
    <definedName name="IQ_DO" hidden="1">"c333"</definedName>
    <definedName name="IQ_DO_ASSETS_CURRENT" hidden="1">"c334"</definedName>
    <definedName name="IQ_DO_ASSETS_LT" hidden="1">"c335"</definedName>
    <definedName name="IQ_DO_CF" hidden="1">"c336"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EARNING_ASSET_YIELD" hidden="1">"c343"</definedName>
    <definedName name="IQ_EARNING_ASSETS_FDIC" hidden="1">"c6360"</definedName>
    <definedName name="IQ_EARNING_ASSETS_YIELD_FDIC" hidden="1">"c6724"</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ARNINGS_COVERAGE_NET_CHARGE_OFFS_FDIC" hidden="1">"c6735"</definedName>
    <definedName name="IQ_EBIT" hidden="1">"c352"</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INT" hidden="1">"c360"</definedName>
    <definedName name="IQ_EBIT_MARGIN" hidden="1">"c359"</definedName>
    <definedName name="IQ_EBIT_OVER_IE" hidden="1">"c1369"</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INT" hidden="1">"c373"</definedName>
    <definedName name="IQ_EBITDA_MARGIN" hidden="1">"c372"</definedName>
    <definedName name="IQ_EBITDA_OVER_TOTAL_IE" hidden="1">"c1371"</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CO_METRIC_6825_UNUSED_UNUSED_UNUSED" hidden="1">"c6825"</definedName>
    <definedName name="IQ_ECO_METRIC_6839_UNUSED_UNUSED_UNUSED" hidden="1">"c6839"</definedName>
    <definedName name="IQ_ECO_METRIC_6896_UNUSED_UNUSED_UNUSED" hidden="1">"c6896"</definedName>
    <definedName name="IQ_ECO_METRIC_6897_UNUSED_UNUSED_UNUSED" hidden="1">"c6897"</definedName>
    <definedName name="IQ_ECO_METRIC_6988_UNUSED_UNUSED_UNUSED" hidden="1">"c6988"</definedName>
    <definedName name="IQ_ECO_METRIC_7045_UNUSED_UNUSED_UNUSED" hidden="1">"c7045"</definedName>
    <definedName name="IQ_ECO_METRIC_7059_UNUSED_UNUSED_UNUSED" hidden="1">"c7059"</definedName>
    <definedName name="IQ_ECO_METRIC_7116_UNUSED_UNUSED_UNUSED" hidden="1">"c7116"</definedName>
    <definedName name="IQ_ECO_METRIC_7117_UNUSED_UNUSED_UNUSED" hidden="1">"c7117"</definedName>
    <definedName name="IQ_ECO_METRIC_7208_UNUSED_UNUSED_UNUSED" hidden="1">"c7208"</definedName>
    <definedName name="IQ_ECO_METRIC_7265_UNUSED_UNUSED_UNUSED" hidden="1">"c7265"</definedName>
    <definedName name="IQ_ECO_METRIC_7279_UNUSED_UNUSED_UNUSED" hidden="1">"c7279"</definedName>
    <definedName name="IQ_ECO_METRIC_7336_UNUSED_UNUSED_UNUSED" hidden="1">"c7336"</definedName>
    <definedName name="IQ_ECO_METRIC_7337_UNUSED_UNUSED_UNUSED" hidden="1">"c7337"</definedName>
    <definedName name="IQ_ECO_METRIC_7428_UNUSED_UNUSED_UNUSED" hidden="1">"c7428"</definedName>
    <definedName name="IQ_ECO_METRIC_7556_UNUSED_UNUSED_UNUSED" hidden="1">"c7556"</definedName>
    <definedName name="IQ_ECO_METRIC_7557_UNUSED_UNUSED_UNUSED" hidden="1">"c7557"</definedName>
    <definedName name="IQ_ECO_METRIC_7648_UNUSED_UNUSED_UNUSED" hidden="1">"c7648"</definedName>
    <definedName name="IQ_ECO_METRIC_7705_UNUSED_UNUSED_UNUSED" hidden="1">"c7705"</definedName>
    <definedName name="IQ_ECO_METRIC_7719_UNUSED_UNUSED_UNUSED" hidden="1">"c7719"</definedName>
    <definedName name="IQ_ECO_METRIC_7776_UNUSED_UNUSED_UNUSED" hidden="1">"c7776"</definedName>
    <definedName name="IQ_ECO_METRIC_7777_UNUSED_UNUSED_UNUSED" hidden="1">"c7777"</definedName>
    <definedName name="IQ_ECO_METRIC_7868_UNUSED_UNUSED_UNUSED" hidden="1">"c7868"</definedName>
    <definedName name="IQ_ECO_METRIC_7925_UNUSED_UNUSED_UNUSED" hidden="1">"c7925"</definedName>
    <definedName name="IQ_ECO_METRIC_7939_UNUSED_UNUSED_UNUSED" hidden="1">"c7939"</definedName>
    <definedName name="IQ_ECO_METRIC_7996_UNUSED_UNUSED_UNUSED" hidden="1">"c7996"</definedName>
    <definedName name="IQ_ECO_METRIC_7997_UNUSED_UNUSED_UNUSED" hidden="1">"c7997"</definedName>
    <definedName name="IQ_ECO_METRIC_8088_UNUSED_UNUSED_UNUSED" hidden="1">"c8088"</definedName>
    <definedName name="IQ_ECO_METRIC_8145_UNUSED_UNUSED_UNUSED" hidden="1">"c8145"</definedName>
    <definedName name="IQ_ECO_METRIC_8159_UNUSED_UNUSED_UNUSED" hidden="1">"c8159"</definedName>
    <definedName name="IQ_ECO_METRIC_8216_UNUSED_UNUSED_UNUSED" hidden="1">"c8216"</definedName>
    <definedName name="IQ_ECO_METRIC_8217_UNUSED_UNUSED_UNUSED" hidden="1">"c8217"</definedName>
    <definedName name="IQ_ECO_METRIC_8308_UNUSED_UNUSED_UNUSED" hidden="1">"c8308"</definedName>
    <definedName name="IQ_ECO_METRIC_8436_UNUSED_UNUSED_UNUSED" hidden="1">"c8436"</definedName>
    <definedName name="IQ_ECO_METRIC_8437_UNUSED_UNUSED_UNUSED" hidden="1">"c8437"</definedName>
    <definedName name="IQ_ECO_METRIC_8528_UNUSED_UNUSED_UNUSED" hidden="1">"c8528"</definedName>
    <definedName name="IQ_EFFECT_SPECIAL_CHARGE" hidden="1">"c1595"</definedName>
    <definedName name="IQ_EFFECT_TAX_RATE" hidden="1">"c1899"</definedName>
    <definedName name="IQ_EFFICIENCY_RATIO" hidden="1">"c391"</definedName>
    <definedName name="IQ_EFFICIENCY_RATIO_FDIC" hidden="1">"c6736"</definedName>
    <definedName name="IQ_EMPLOYEES" hidden="1">"c392"</definedName>
    <definedName name="IQ_ENTERPRISE_VALUE" hidden="1">"c1348"</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ACT_OR_EST" hidden="1">"c2213"</definedName>
    <definedName name="IQ_EPS_EST" hidden="1">"c399"</definedName>
    <definedName name="IQ_EPS_HIGH_EST" hidden="1">"c400"</definedName>
    <definedName name="IQ_EPS_LOW_EST" hidden="1">"c401"</definedName>
    <definedName name="IQ_EPS_MEDIAN_EST" hidden="1">"c1661"</definedName>
    <definedName name="IQ_EPS_NORM" hidden="1">"c1902"</definedName>
    <definedName name="IQ_EPS_NUM_EST" hidden="1">"c402"</definedName>
    <definedName name="IQ_EPS_PRIMARY_EST" hidden="1">"c2226"</definedName>
    <definedName name="IQ_EPS_PRIMARY_HIGH_EST" hidden="1">"c2228"</definedName>
    <definedName name="IQ_EPS_PRIMARY_LOW_EST" hidden="1">"c2229"</definedName>
    <definedName name="IQ_EPS_PRIMARY_MEDIAN_EST" hidden="1">"c2227"</definedName>
    <definedName name="IQ_EPS_PRIMARY_NUM_EST" hidden="1">"c2230"</definedName>
    <definedName name="IQ_EPS_PRIMARY_STDDEV_EST" hidden="1">"c2231"</definedName>
    <definedName name="IQ_EPS_STDDEV_EST" hidden="1">"c403"</definedName>
    <definedName name="IQ_EQUITY_AFFIL" hidden="1">"c1451"</definedName>
    <definedName name="IQ_EQUITY_CAPITAL_ASSETS_FDIC" hidden="1">"c6744"</definedName>
    <definedName name="IQ_EQUITY_FDIC" hidden="1">"c6353"</definedName>
    <definedName name="IQ_EQUITY_METHOD" hidden="1">"c404"</definedName>
    <definedName name="IQ_EQUITY_SECURITIES_FDIC" hidden="1">"c6304"</definedName>
    <definedName name="IQ_EQUITY_SECURITY_EXPOSURES_FDIC" hidden="1">"c6664"</definedName>
    <definedName name="IQ_EQV_OVER_BV" hidden="1">"c1596"</definedName>
    <definedName name="IQ_EQV_OVER_LTM_PRETAX_INC" hidden="1">"c1390"</definedName>
    <definedName name="IQ_ESOP_DEBT" hidden="1">"c1597"</definedName>
    <definedName name="IQ_EST_ACT_EPS" hidden="1">"c1648"</definedName>
    <definedName name="IQ_EST_ACT_EPS_PRIMARY" hidden="1">"c2232"</definedName>
    <definedName name="IQ_EST_ACT_FFO_REUT" hidden="1">"c3843"</definedName>
    <definedName name="IQ_EST_CURRENCY" hidden="1">"c2140"</definedName>
    <definedName name="IQ_EST_DATE" hidden="1">"c1634"</definedName>
    <definedName name="IQ_EST_EPS_DIFF" hidden="1">"c1864"</definedName>
    <definedName name="IQ_EST_EPS_GROWTH_1YR" hidden="1">"c1636"</definedName>
    <definedName name="IQ_EST_EPS_GROWTH_5YR" hidden="1">"c1655"</definedName>
    <definedName name="IQ_EST_EPS_GROWTH_Q_1YR" hidden="1">"c1641"</definedName>
    <definedName name="IQ_EST_EPS_SURPRISE" hidden="1">"c1635"</definedName>
    <definedName name="IQ_EST_FFO_DIFF_REUT" hidden="1">"c3890"</definedName>
    <definedName name="IQ_EST_FFO_SURPRISE_PERCENT_REUT" hidden="1">"c3891"</definedName>
    <definedName name="IQ_EST_NUM_BUY_REUT" hidden="1">"c3869"</definedName>
    <definedName name="IQ_EST_NUM_BUY_THOM" hidden="1">"c5165"</definedName>
    <definedName name="IQ_EST_NUM_HOLD_REUT" hidden="1">"c3871"</definedName>
    <definedName name="IQ_EST_NUM_HOLD_THOM" hidden="1">"c5167"</definedName>
    <definedName name="IQ_EST_NUM_OUTPERFORM_REUT" hidden="1">"c3870"</definedName>
    <definedName name="IQ_EST_NUM_OUTPERFORM_THOM" hidden="1">"c5166"</definedName>
    <definedName name="IQ_EST_NUM_SELL_REUT" hidden="1">"c3873"</definedName>
    <definedName name="IQ_EST_NUM_SELL_THOM" hidden="1">"c5169"</definedName>
    <definedName name="IQ_EST_NUM_UNDERPERFORM_REUT" hidden="1">"c3872"</definedName>
    <definedName name="IQ_EST_NUM_UNDERPERFORM_THOM" hidden="1">"c5168"</definedName>
    <definedName name="IQ_ESTIMATED_ASSESSABLE_DEPOSITS_FDIC" hidden="1">"c6490"</definedName>
    <definedName name="IQ_ESTIMATED_INSURED_DEPOSITS_FDIC" hidden="1">"c6491"</definedName>
    <definedName name="IQ_EV_OVER_EMPLOYEE" hidden="1">"c1428"</definedName>
    <definedName name="IQ_EV_OVER_LTM_EBIT" hidden="1">"c1426"</definedName>
    <definedName name="IQ_EV_OVER_LTM_EBITDA" hidden="1">"c1427"</definedName>
    <definedName name="IQ_EV_OVER_LTM_REVENUE" hidden="1">"c1429"</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ENSE_CODE_" hidden="1">"019802400"</definedName>
    <definedName name="IQ_EXPLORE_DRILL" hidden="1">"c409"</definedName>
    <definedName name="IQ_EXPORTS_APR_FC_UNUSED_UNUSED_UNUSED" hidden="1">"c8401"</definedName>
    <definedName name="IQ_EXPORTS_APR_UNUSED_UNUSED_UNUSED" hidden="1">"c7521"</definedName>
    <definedName name="IQ_EXPORTS_FC_UNUSED_UNUSED_UNUSED" hidden="1">"c7741"</definedName>
    <definedName name="IQ_EXPORTS_GOODS_REAL_SAAR_APR_FC_UNUSED_UNUSED_UNUSED" hidden="1">"c8512"</definedName>
    <definedName name="IQ_EXPORTS_GOODS_REAL_SAAR_APR_UNUSED_UNUSED_UNUSED" hidden="1">"c7632"</definedName>
    <definedName name="IQ_EXPORTS_GOODS_REAL_SAAR_FC_UNUSED_UNUSED_UNUSED" hidden="1">"c7852"</definedName>
    <definedName name="IQ_EXPORTS_GOODS_REAL_SAAR_POP_FC_UNUSED_UNUSED_UNUSED" hidden="1">"c8072"</definedName>
    <definedName name="IQ_EXPORTS_GOODS_REAL_SAAR_POP_UNUSED_UNUSED_UNUSED" hidden="1">"c7192"</definedName>
    <definedName name="IQ_EXPORTS_GOODS_REAL_SAAR_UNUSED_UNUSED_UNUSED" hidden="1">"c6972"</definedName>
    <definedName name="IQ_EXPORTS_GOODS_REAL_SAAR_YOY_FC_UNUSED_UNUSED_UNUSED" hidden="1">"c8292"</definedName>
    <definedName name="IQ_EXPORTS_GOODS_REAL_SAAR_YOY_UNUSED_UNUSED_UNUSED" hidden="1">"c7412"</definedName>
    <definedName name="IQ_EXPORTS_POP_FC_UNUSED_UNUSED_UNUSED" hidden="1">"c7961"</definedName>
    <definedName name="IQ_EXPORTS_POP_UNUSED_UNUSED_UNUSED" hidden="1">"c7081"</definedName>
    <definedName name="IQ_EXPORTS_SERVICES_REAL_SAAR_APR_FC_UNUSED_UNUSED_UNUSED" hidden="1">"c8516"</definedName>
    <definedName name="IQ_EXPORTS_SERVICES_REAL_SAAR_APR_UNUSED_UNUSED_UNUSED" hidden="1">"c7636"</definedName>
    <definedName name="IQ_EXPORTS_SERVICES_REAL_SAAR_FC_UNUSED_UNUSED_UNUSED" hidden="1">"c7856"</definedName>
    <definedName name="IQ_EXPORTS_SERVICES_REAL_SAAR_POP_FC_UNUSED_UNUSED_UNUSED" hidden="1">"c8076"</definedName>
    <definedName name="IQ_EXPORTS_SERVICES_REAL_SAAR_POP_UNUSED_UNUSED_UNUSED" hidden="1">"c7196"</definedName>
    <definedName name="IQ_EXPORTS_SERVICES_REAL_SAAR_UNUSED_UNUSED_UNUSED" hidden="1">"c6976"</definedName>
    <definedName name="IQ_EXPORTS_SERVICES_REAL_SAAR_YOY_FC_UNUSED_UNUSED_UNUSED" hidden="1">"c8296"</definedName>
    <definedName name="IQ_EXPORTS_SERVICES_REAL_SAAR_YOY_UNUSED_UNUSED_UNUSED" hidden="1">"c7416"</definedName>
    <definedName name="IQ_EXPORTS_UNUSED_UNUSED_UNUSED" hidden="1">"c6861"</definedName>
    <definedName name="IQ_EXPORTS_YOY_FC_UNUSED_UNUSED_UNUSED" hidden="1">"c8181"</definedName>
    <definedName name="IQ_EXPORTS_YOY_UNUSED_UNUSED_UNUSED" hidden="1">"c7301"</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EXTRAORDINARY_GAINS_FDIC" hidden="1">"c6586"</definedName>
    <definedName name="IQ_FAIR_VALUE_FDIC" hidden="1">"c6427"</definedName>
    <definedName name="IQ_FARM_LOANS_NET_FDIC" hidden="1">"c6316"</definedName>
    <definedName name="IQ_FARM_LOANS_TOTAL_LOANS_FOREIGN_FDIC" hidden="1">"c6450"</definedName>
    <definedName name="IQ_FARMLAND_LOANS_FDIC" hidden="1">"c6314"</definedName>
    <definedName name="IQ_FDIC" hidden="1">"c417"</definedName>
    <definedName name="IQ_FED_FUNDS_PURCHASED_FDIC" hidden="1">"c6343"</definedName>
    <definedName name="IQ_FED_FUNDS_SOLD_FDIC" hidden="1">"c6307"</definedName>
    <definedName name="IQ_FEDFUNDS_SOLD" hidden="1">"c2256"</definedName>
    <definedName name="IQ_FFO" hidden="1">"c1574"</definedName>
    <definedName name="IQ_FFO_ADJ_EST_CIQ" hidden="1">"c4959"</definedName>
    <definedName name="IQ_FFO_ADJ_HIGH_EST_CIQ" hidden="1">"c4962"</definedName>
    <definedName name="IQ_FFO_ADJ_LOW_EST_CIQ" hidden="1">"c4963"</definedName>
    <definedName name="IQ_FFO_ADJ_MEDIAN_EST_CIQ" hidden="1">"c4964"</definedName>
    <definedName name="IQ_FFO_ADJ_NUM_EST_CIQ" hidden="1">"c4965"</definedName>
    <definedName name="IQ_FFO_ADJ_STDDEV_EST_CIQ" hidden="1">"c4966"</definedName>
    <definedName name="IQ_FFO_EST_CIQ" hidden="1">"c3668"</definedName>
    <definedName name="IQ_FFO_EST_REUT" hidden="1">"c3837"</definedName>
    <definedName name="IQ_FFO_HIGH_EST_CIQ" hidden="1">"c3670"</definedName>
    <definedName name="IQ_FFO_HIGH_EST_REUT" hidden="1">"c3839"</definedName>
    <definedName name="IQ_FFO_LOW_EST_CIQ" hidden="1">"c3671"</definedName>
    <definedName name="IQ_FFO_LOW_EST_REUT" hidden="1">"c3840"</definedName>
    <definedName name="IQ_FFO_MEDIAN_EST_CIQ" hidden="1">"c3669"</definedName>
    <definedName name="IQ_FFO_MEDIAN_EST_REUT" hidden="1">"c3838"</definedName>
    <definedName name="IQ_FFO_NUM_EST_CIQ" hidden="1">"c3672"</definedName>
    <definedName name="IQ_FFO_NUM_EST_REUT" hidden="1">"c3841"</definedName>
    <definedName name="IQ_FFO_STDDEV_EST_CIQ" hidden="1">"c3673"</definedName>
    <definedName name="IQ_FFO_STDDEV_EST_REUT" hidden="1">"c3842"</definedName>
    <definedName name="IQ_FH" hidden="1">100000</definedName>
    <definedName name="IQ_FHLB_ADVANCES_FDIC" hidden="1">"c6366"</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DUCIARY_ACTIVITIES_FDIC" hidden="1">"c6571"</definedName>
    <definedName name="IQ_FIFETEEN_YEAR_FIXED_AND_FLOATING_RATE_FDIC" hidden="1">"c6423"</definedName>
    <definedName name="IQ_FIFETEEN_YEAR_MORTGAGE_PASS_THROUGHS_FDIC" hidden="1">"c6415"</definedName>
    <definedName name="IQ_FILING_CURRENCY" hidden="1">"c2129"</definedName>
    <definedName name="IQ_FILINGDATE_BS" hidden="1">"c424"</definedName>
    <definedName name="IQ_FILINGDATE_CF" hidden="1">"c425"</definedName>
    <definedName name="IQ_FILINGDATE_IS" hidden="1">"c426"</definedName>
    <definedName name="IQ_FILM_RIGHTS" hidden="1">"c2254"</definedName>
    <definedName name="IQ_FIN_DIV_ASSETS_CURRENT" hidden="1">"c427"</definedName>
    <definedName name="IQ_FIN_DIV_ASSETS_LT" hidden="1">"c428"</definedName>
    <definedName name="IQ_FIN_DIV_CURRENT_PORT_DEBT_TOTAL" hidden="1">"c5524"</definedName>
    <definedName name="IQ_FIN_DIV_CURRENT_PORT_LEASES_TOTAL" hidden="1">"c5523"</definedName>
    <definedName name="IQ_FIN_DIV_DEBT_CURRENT" hidden="1">"c429"</definedName>
    <definedName name="IQ_FIN_DIV_DEBT_LT" hidden="1">"c430"</definedName>
    <definedName name="IQ_FIN_DIV_DEBT_LT_TOTAL" hidden="1">"c5526"</definedName>
    <definedName name="IQ_FIN_DIV_EXP" hidden="1">"c431"</definedName>
    <definedName name="IQ_FIN_DIV_INT_EXP" hidden="1">"c432"</definedName>
    <definedName name="IQ_FIN_DIV_LEASES_LT_TOTAL" hidden="1">"c5525"</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NOTES_PAY_TOTAL" hidden="1">"c5522"</definedName>
    <definedName name="IQ_FIN_DIV_REV" hidden="1">"c437"</definedName>
    <definedName name="IQ_FINANCING_CASH" hidden="1">"c1405"</definedName>
    <definedName name="IQ_FINANCING_CASH_SUPPL" hidden="1">"c1406"</definedName>
    <definedName name="IQ_FINISHED_INV" hidden="1">"c438"</definedName>
    <definedName name="IQ_FIRST_YEAR_LIFE" hidden="1">"c439"</definedName>
    <definedName name="IQ_FISCAL_Q" hidden="1">"c440"</definedName>
    <definedName name="IQ_FISCAL_Y" hidden="1">"c441"</definedName>
    <definedName name="IQ_FIVE_PERCENT_OWNER" hidden="1">"c442"</definedName>
    <definedName name="IQ_FIVE_YEAR_FIXED_AND_FLOATING_RATE_FDIC" hidden="1">"c6422"</definedName>
    <definedName name="IQ_FIVE_YEAR_MORTGAGE_PASS_THROUGHS_FDIC" hidden="1">"c6414"</definedName>
    <definedName name="IQ_FIVEPERCENT_PERCENT" hidden="1">"c443"</definedName>
    <definedName name="IQ_FIVEPERCENT_SHARES" hidden="1">"c444"</definedName>
    <definedName name="IQ_FIXED_ASSET_TURNS" hidden="1">"c445"</definedName>
    <definedName name="IQ_FIXED_INVEST_APR_FC_UNUSED_UNUSED_UNUSED" hidden="1">"c8410"</definedName>
    <definedName name="IQ_FIXED_INVEST_APR_UNUSED_UNUSED_UNUSED" hidden="1">"c7530"</definedName>
    <definedName name="IQ_FIXED_INVEST_FC_UNUSED_UNUSED_UNUSED" hidden="1">"c7750"</definedName>
    <definedName name="IQ_FIXED_INVEST_POP_FC_UNUSED_UNUSED_UNUSED" hidden="1">"c7970"</definedName>
    <definedName name="IQ_FIXED_INVEST_POP_UNUSED_UNUSED_UNUSED" hidden="1">"c7090"</definedName>
    <definedName name="IQ_FIXED_INVEST_REAL_APR_FC_UNUSED_UNUSED_UNUSED" hidden="1">"c8518"</definedName>
    <definedName name="IQ_FIXED_INVEST_REAL_APR_UNUSED_UNUSED_UNUSED" hidden="1">"c7638"</definedName>
    <definedName name="IQ_FIXED_INVEST_REAL_FC_UNUSED_UNUSED_UNUSED" hidden="1">"c7858"</definedName>
    <definedName name="IQ_FIXED_INVEST_REAL_POP_FC_UNUSED_UNUSED_UNUSED" hidden="1">"c8078"</definedName>
    <definedName name="IQ_FIXED_INVEST_REAL_POP_UNUSED_UNUSED_UNUSED" hidden="1">"c7198"</definedName>
    <definedName name="IQ_FIXED_INVEST_REAL_UNUSED_UNUSED_UNUSED" hidden="1">"c6978"</definedName>
    <definedName name="IQ_FIXED_INVEST_REAL_YOY_FC_UNUSED_UNUSED_UNUSED" hidden="1">"c8298"</definedName>
    <definedName name="IQ_FIXED_INVEST_REAL_YOY_UNUSED_UNUSED_UNUSED" hidden="1">"c7418"</definedName>
    <definedName name="IQ_FIXED_INVEST_UNUSED_UNUSED_UNUSED" hidden="1">"c6870"</definedName>
    <definedName name="IQ_FIXED_INVEST_YOY_FC_UNUSED_UNUSED_UNUSED" hidden="1">"c8190"</definedName>
    <definedName name="IQ_FIXED_INVEST_YOY_UNUSED_UNUSED_UNUSED" hidden="1">"c7310"</definedName>
    <definedName name="IQ_FLOAT_PERCENT" hidden="1">"c1575"</definedName>
    <definedName name="IQ_FNMA_FHLMC_FDIC" hidden="1">"c6397"</definedName>
    <definedName name="IQ_FNMA_FHLMC_GNMA_FDIC" hidden="1">"c6399"</definedName>
    <definedName name="IQ_FORECLOSED_PROPERTIES_FDIC" hidden="1">"c6459"</definedName>
    <definedName name="IQ_FOREIGN_BANK_LOANS_FDIC" hidden="1">"c6437"</definedName>
    <definedName name="IQ_FOREIGN_BANKS_DEPOSITS_FOREIGN_FDIC" hidden="1">"c6481"</definedName>
    <definedName name="IQ_FOREIGN_BANKS_LOAN_CHARG_OFFS_FDIC" hidden="1">"c6645"</definedName>
    <definedName name="IQ_FOREIGN_BANKS_NET_CHARGE_OFFS_FDIC" hidden="1">"c6647"</definedName>
    <definedName name="IQ_FOREIGN_BANKS_NONTRANSACTION_ACCOUNTS_FDIC" hidden="1">"c6550"</definedName>
    <definedName name="IQ_FOREIGN_BANKS_RECOVERIES_FDIC" hidden="1">"c6646"</definedName>
    <definedName name="IQ_FOREIGN_BANKS_TRANSACTION_ACCOUNTS_FDIC" hidden="1">"c6542"</definedName>
    <definedName name="IQ_FOREIGN_BRANCHES_U.S._BANKS_LOANS_FDIC" hidden="1">"c6438"</definedName>
    <definedName name="IQ_FOREIGN_BRANCHES_US_BANKS_FDIC" hidden="1">"c6392"</definedName>
    <definedName name="IQ_FOREIGN_BRANCHES_US_BANKS_LOANS_FDIC" hidden="1">"c6438"</definedName>
    <definedName name="IQ_FOREIGN_COUNTRIES_BANKS_TOTAL_LOANS_FOREIGN_FDIC" hidden="1">"c6445"</definedName>
    <definedName name="IQ_FOREIGN_DEBT_SECURITIES_FDIC" hidden="1">"c6303"</definedName>
    <definedName name="IQ_FOREIGN_DEP_IB" hidden="1">"c446"</definedName>
    <definedName name="IQ_FOREIGN_DEP_NON_IB" hidden="1">"c447"</definedName>
    <definedName name="IQ_FOREIGN_DEPOSITS_NONTRANSACTION_ACCOUNTS_FDIC" hidden="1">"c6549"</definedName>
    <definedName name="IQ_FOREIGN_DEPOSITS_TRANSACTION_ACCOUNTS_FDIC" hidden="1">"c6541"</definedName>
    <definedName name="IQ_FOREIGN_EXCHANGE" hidden="1">"c1376"</definedName>
    <definedName name="IQ_FOREIGN_EXCHANGE_EXPOSURES_FDIC" hidden="1">"c6663"</definedName>
    <definedName name="IQ_FOREIGN_GOVERNMENT_LOANS_FDIC" hidden="1">"c6430"</definedName>
    <definedName name="IQ_FOREIGN_GOVERNMENTS_CHARGE_OFFS_FDIC" hidden="1">"c6600"</definedName>
    <definedName name="IQ_FOREIGN_GOVERNMENTS_DEPOSITS_FOREIGN_FDIC" hidden="1">"c6482"</definedName>
    <definedName name="IQ_FOREIGN_GOVERNMENTS_NET_CHARGE_OFFS_FDIC" hidden="1">"c6638"</definedName>
    <definedName name="IQ_FOREIGN_GOVERNMENTS_NONTRANSACTION_ACCOUNTS_FDIC" hidden="1">"c6551"</definedName>
    <definedName name="IQ_FOREIGN_GOVERNMENTS_RECOVERIES_FDIC" hidden="1">"c6619"</definedName>
    <definedName name="IQ_FOREIGN_GOVERNMENTS_TOTAL_DEPOSITS_FDIC" hidden="1">"c6476"</definedName>
    <definedName name="IQ_FOREIGN_GOVERNMENTS_TRANSACTION_ACCOUNTS_FDIC" hidden="1">"c6543"</definedName>
    <definedName name="IQ_FOREIGN_LOANS" hidden="1">"c448"</definedName>
    <definedName name="IQ_FQ" hidden="1">500</definedName>
    <definedName name="IQ_FUEL" hidden="1">"c449"</definedName>
    <definedName name="IQ_FULL_TIME" hidden="1">"c450"</definedName>
    <definedName name="IQ_FULLY_INSURED_DEPOSITS_FDIC" hidden="1">"c6487"</definedName>
    <definedName name="IQ_FUTURES_FORWARD_CONTRACTS_NOTIONAL_AMOUNT_FDIC" hidden="1">"c6518"</definedName>
    <definedName name="IQ_FUTURES_FORWARD_CONTRACTS_RATE_RISK_FDIC" hidden="1">"c6508"</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 hidden="1">"c451"</definedName>
    <definedName name="IQ_FX_CONTRACTS_FDIC" hidden="1">"c6517"</definedName>
    <definedName name="IQ_FX_CONTRACTS_SPOT_FDIC" hidden="1">"c6356"</definedName>
    <definedName name="IQ_FY" hidden="1">1000</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AIN_SALE_LOANS_FDIC" hidden="1">"c6673"</definedName>
    <definedName name="IQ_GAIN_SALE_RE_FDIC" hidden="1">"c6674"</definedName>
    <definedName name="IQ_GAINS_SALE_ASSETS_FDIC" hidden="1">"c6675"</definedName>
    <definedName name="IQ_GNMA_FDIC" hidden="1">"c6398"</definedName>
    <definedName name="IQ_GOODWILL_FDIC" hidden="1">"c6334"</definedName>
    <definedName name="IQ_GOODWILL_IMPAIRMENT_FDIC" hidden="1">"c6678"</definedName>
    <definedName name="IQ_GOODWILL_INTAN_FDIC" hidden="1">"c6333"</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DIVID" hidden="1">"c1446"</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ROFIT" hidden="1">"c1378"</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ELD_MATURITY_FDIC" hidden="1">"c6408"</definedName>
    <definedName name="IQ_HIGHPRICE" hidden="1">"c545"</definedName>
    <definedName name="IQ_HOME_EQUITY_LOC_NET_CHARGE_OFFS_FDIC" hidden="1">"c6644"</definedName>
    <definedName name="IQ_HOME_EQUITY_LOC_TOTAL_CHARGE_OFFS_FDIC" hidden="1">"c6606"</definedName>
    <definedName name="IQ_HOME_EQUITY_LOC_TOTAL_RECOVERIES_FDIC" hidden="1">"c6625"</definedName>
    <definedName name="IQ_HOMEOWNERS_WRITTEN" hidden="1">"c546"</definedName>
    <definedName name="IQ_HOUSING_COMPLETIONS_SINGLE_FAM_APR_FC_UNUSED_UNUSED_UNUSED" hidden="1">"c8422"</definedName>
    <definedName name="IQ_HOUSING_COMPLETIONS_SINGLE_FAM_APR_UNUSED_UNUSED_UNUSED" hidden="1">"c7542"</definedName>
    <definedName name="IQ_HOUSING_COMPLETIONS_SINGLE_FAM_FC_UNUSED_UNUSED_UNUSED" hidden="1">"c7762"</definedName>
    <definedName name="IQ_HOUSING_COMPLETIONS_SINGLE_FAM_POP_FC_UNUSED_UNUSED_UNUSED" hidden="1">"c7982"</definedName>
    <definedName name="IQ_HOUSING_COMPLETIONS_SINGLE_FAM_POP_UNUSED_UNUSED_UNUSED" hidden="1">"c7102"</definedName>
    <definedName name="IQ_HOUSING_COMPLETIONS_SINGLE_FAM_UNUSED_UNUSED_UNUSED" hidden="1">"c6882"</definedName>
    <definedName name="IQ_HOUSING_COMPLETIONS_SINGLE_FAM_YOY_FC_UNUSED_UNUSED_UNUSED" hidden="1">"c8202"</definedName>
    <definedName name="IQ_HOUSING_COMPLETIONS_SINGLE_FAM_YOY_UNUSED_UNUSED_UNUSED" hidden="1">"c7322"</definedName>
    <definedName name="IQ_IMPAIR_OIL" hidden="1">"c547"</definedName>
    <definedName name="IQ_IMPAIRMENT_GW" hidden="1">"c548"</definedName>
    <definedName name="IQ_IMPORTS_GOODS_REAL_SAAR_APR_FC_UNUSED_UNUSED_UNUSED" hidden="1">"c8523"</definedName>
    <definedName name="IQ_IMPORTS_GOODS_REAL_SAAR_APR_UNUSED_UNUSED_UNUSED" hidden="1">"c7643"</definedName>
    <definedName name="IQ_IMPORTS_GOODS_REAL_SAAR_FC_UNUSED_UNUSED_UNUSED" hidden="1">"c7863"</definedName>
    <definedName name="IQ_IMPORTS_GOODS_REAL_SAAR_POP_FC_UNUSED_UNUSED_UNUSED" hidden="1">"c8083"</definedName>
    <definedName name="IQ_IMPORTS_GOODS_REAL_SAAR_POP_UNUSED_UNUSED_UNUSED" hidden="1">"c7203"</definedName>
    <definedName name="IQ_IMPORTS_GOODS_REAL_SAAR_UNUSED_UNUSED_UNUSED" hidden="1">"c6983"</definedName>
    <definedName name="IQ_IMPORTS_GOODS_REAL_SAAR_YOY_FC_UNUSED_UNUSED_UNUSED" hidden="1">"c8303"</definedName>
    <definedName name="IQ_IMPORTS_GOODS_REAL_SAAR_YOY_UNUSED_UNUSED_UNUSED" hidden="1">"c7423"</definedName>
    <definedName name="IQ_IMPORTS_GOODS_SERVICES_APR_FC_UNUSED_UNUSED_UNUSED" hidden="1">"c8429"</definedName>
    <definedName name="IQ_IMPORTS_GOODS_SERVICES_APR_UNUSED_UNUSED_UNUSED" hidden="1">"c7549"</definedName>
    <definedName name="IQ_IMPORTS_GOODS_SERVICES_FC_UNUSED_UNUSED_UNUSED" hidden="1">"c7769"</definedName>
    <definedName name="IQ_IMPORTS_GOODS_SERVICES_POP_FC_UNUSED_UNUSED_UNUSED" hidden="1">"c7989"</definedName>
    <definedName name="IQ_IMPORTS_GOODS_SERVICES_POP_UNUSED_UNUSED_UNUSED" hidden="1">"c7109"</definedName>
    <definedName name="IQ_IMPORTS_GOODS_SERVICES_REAL_SAAR_APR_FC_UNUSED_UNUSED_UNUSED" hidden="1">"c8524"</definedName>
    <definedName name="IQ_IMPORTS_GOODS_SERVICES_REAL_SAAR_APR_UNUSED_UNUSED_UNUSED" hidden="1">"c7644"</definedName>
    <definedName name="IQ_IMPORTS_GOODS_SERVICES_REAL_SAAR_FC_UNUSED_UNUSED_UNUSED" hidden="1">"c7864"</definedName>
    <definedName name="IQ_IMPORTS_GOODS_SERVICES_REAL_SAAR_POP_FC_UNUSED_UNUSED_UNUSED" hidden="1">"c8084"</definedName>
    <definedName name="IQ_IMPORTS_GOODS_SERVICES_REAL_SAAR_POP_UNUSED_UNUSED_UNUSED" hidden="1">"c7204"</definedName>
    <definedName name="IQ_IMPORTS_GOODS_SERVICES_REAL_SAAR_UNUSED_UNUSED_UNUSED" hidden="1">"c6984"</definedName>
    <definedName name="IQ_IMPORTS_GOODS_SERVICES_REAL_SAAR_YOY_FC_UNUSED_UNUSED_UNUSED" hidden="1">"c8304"</definedName>
    <definedName name="IQ_IMPORTS_GOODS_SERVICES_REAL_SAAR_YOY_UNUSED_UNUSED_UNUSED" hidden="1">"c7424"</definedName>
    <definedName name="IQ_IMPORTS_GOODS_SERVICES_UNUSED_UNUSED_UNUSED" hidden="1">"c6889"</definedName>
    <definedName name="IQ_IMPORTS_GOODS_SERVICES_YOY_FC_UNUSED_UNUSED_UNUSED" hidden="1">"c8209"</definedName>
    <definedName name="IQ_IMPORTS_GOODS_SERVICES_YOY_UNUSED_UNUSED_UNUSED" hidden="1">"c7329"</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CIDENTAL_CHANGES_BUSINESS_COMBINATIONS_FDIC" hidden="1">"c6502"</definedName>
    <definedName name="IQ_INCOME_BEFORE_EXTRA_FDIC" hidden="1">"c6585"</definedName>
    <definedName name="IQ_INCOME_EARNED_FDIC" hidden="1">"c6359"</definedName>
    <definedName name="IQ_INCOME_TAXES_FDIC" hidden="1">"c6582"</definedName>
    <definedName name="IQ_INDIVIDUALS_CHARGE_OFFS_FDIC" hidden="1">"c6599"</definedName>
    <definedName name="IQ_INDIVIDUALS_LOANS_FDIC" hidden="1">"c6318"</definedName>
    <definedName name="IQ_INDIVIDUALS_NET_CHARGE_OFFS_FDIC" hidden="1">"c6637"</definedName>
    <definedName name="IQ_INDIVIDUALS_OTHER_LOANS_FDIC" hidden="1">"c6321"</definedName>
    <definedName name="IQ_INDIVIDUALS_PARTNERSHIPS_CORP_DEPOSITS_FOREIGN_FDIC" hidden="1">"c6479"</definedName>
    <definedName name="IQ_INDIVIDUALS_PARTNERSHIPS_CORP_NONTRANSACTION_ACCOUNTS_FDIC" hidden="1">"c6545"</definedName>
    <definedName name="IQ_INDIVIDUALS_PARTNERSHIPS_CORP_TOTAL_DEPOSITS_FDIC" hidden="1">"c6471"</definedName>
    <definedName name="IQ_INDIVIDUALS_PARTNERSHIPS_CORP_TRANSACTION_ACCOUNTS_FDIC" hidden="1">"c6537"</definedName>
    <definedName name="IQ_INDIVIDUALS_RECOVERIES_FDIC" hidden="1">"c6618"</definedName>
    <definedName name="IQ_INS_ANNUITY_LIAB" hidden="1">"c563"</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LOANS_FDIC" hidden="1">"c6365"</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TITUTIONS_EARNINGS_GAINS_FDIC" hidden="1">"c6723"</definedName>
    <definedName name="IQ_INSUR_RECEIV" hidden="1">"c1600"</definedName>
    <definedName name="IQ_INSURANCE_COMMISSION_FEES_FDIC" hidden="1">"c6670"</definedName>
    <definedName name="IQ_INSURANCE_UNDERWRITING_INCOME_FDIC" hidden="1">"c6671"</definedName>
    <definedName name="IQ_INT_BORROW" hidden="1">"c583"</definedName>
    <definedName name="IQ_INT_DEMAND_NOTES_FDIC" hidden="1">"c6567"</definedName>
    <definedName name="IQ_INT_DEPOSITS" hidden="1">"c584"</definedName>
    <definedName name="IQ_INT_DIV_INC" hidden="1">"c585"</definedName>
    <definedName name="IQ_INT_DOMESTIC_DEPOSITS_FDIC" hidden="1">"c6564"</definedName>
    <definedName name="IQ_INT_EXP_BR" hidden="1">"c586"</definedName>
    <definedName name="IQ_INT_EXP_COVERAGE" hidden="1">"c587"</definedName>
    <definedName name="IQ_INT_EXP_FIN" hidden="1">"c588"</definedName>
    <definedName name="IQ_INT_EXP_INS" hidden="1">"c589"</definedName>
    <definedName name="IQ_INT_EXP_LTD" hidden="1">"c2086"</definedName>
    <definedName name="IQ_INT_EXP_REIT" hidden="1">"c590"</definedName>
    <definedName name="IQ_INT_EXP_TOTAL" hidden="1">"c591"</definedName>
    <definedName name="IQ_INT_EXP_TOTAL_FDIC" hidden="1">"c6569"</definedName>
    <definedName name="IQ_INT_EXP_UTI" hidden="1">"c592"</definedName>
    <definedName name="IQ_INT_FED_FUNDS_FDIC" hidden="1">"c6566"</definedName>
    <definedName name="IQ_INT_FOREIGN_DEPOSITS_FDIC" hidden="1">"c6565"</definedName>
    <definedName name="IQ_INT_INC_BR" hidden="1">"c593"</definedName>
    <definedName name="IQ_INT_INC_DEPOSITORY_INST_FDIC" hidden="1">"c6558"</definedName>
    <definedName name="IQ_INT_INC_DOM_LOANS_FDIC" hidden="1">"c6555"</definedName>
    <definedName name="IQ_INT_INC_FED_FUNDS_FDIC" hidden="1">"c6561"</definedName>
    <definedName name="IQ_INT_INC_FIN" hidden="1">"c594"</definedName>
    <definedName name="IQ_INT_INC_FOREIGN_LOANS_FDIC" hidden="1">"c6556"</definedName>
    <definedName name="IQ_INT_INC_INVEST" hidden="1">"c595"</definedName>
    <definedName name="IQ_INT_INC_LEASE_RECEIVABLES_FDIC" hidden="1">"c6557"</definedName>
    <definedName name="IQ_INT_INC_LOANS" hidden="1">"c596"</definedName>
    <definedName name="IQ_INT_INC_OTHER_FDIC" hidden="1">"c6562"</definedName>
    <definedName name="IQ_INT_INC_REIT" hidden="1">"c597"</definedName>
    <definedName name="IQ_INT_INC_SECURITIES_FDIC" hidden="1">"c6559"</definedName>
    <definedName name="IQ_INT_INC_TOTAL" hidden="1">"c598"</definedName>
    <definedName name="IQ_INT_INC_TOTAL_FDIC" hidden="1">"c6563"</definedName>
    <definedName name="IQ_INT_INC_TRADING_ACCOUNTS_FDIC" hidden="1">"c6560"</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_SUB_NOTES_FDIC" hidden="1">"c6568"</definedName>
    <definedName name="IQ_INTANGIBLES_NET" hidden="1">"c1407"</definedName>
    <definedName name="IQ_INTEREST_BEARING_BALANCES_FDIC" hidden="1">"c6371"</definedName>
    <definedName name="IQ_INTEREST_BEARING_DEPOSITS_DOMESTIC_FDIC" hidden="1">"c6478"</definedName>
    <definedName name="IQ_INTEREST_BEARING_DEPOSITS_FDIC" hidden="1">"c6373"</definedName>
    <definedName name="IQ_INTEREST_BEARING_DEPOSITS_FOREIGN_FDIC" hidden="1">"c6485"</definedName>
    <definedName name="IQ_INTEREST_CASH_DEPOSITS" hidden="1">"c2255"</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NON" hidden="1">"c1384"</definedName>
    <definedName name="IQ_INTEREST_INVEST_INC" hidden="1">"c619"</definedName>
    <definedName name="IQ_INTEREST_RATE_CONTRACTS_FDIC" hidden="1">"c6512"</definedName>
    <definedName name="IQ_INTEREST_RATE_EXPOSURES_FDIC" hidden="1">"c6662"</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NVESTMENT_BANKING_OTHER_FEES_FDIC" hidden="1">"c6666"</definedName>
    <definedName name="IQ_IPRD" hidden="1">"c644"</definedName>
    <definedName name="IQ_IRA_KEOGH_ACCOUNTS_FDIC" hidden="1">"c6496"</definedName>
    <definedName name="IQ_ISM_SERVICES_APR_FC_UNUSED_UNUSED_UNUSED" hidden="1">"c8443"</definedName>
    <definedName name="IQ_ISM_SERVICES_APR_UNUSED_UNUSED_UNUSED" hidden="1">"c7563"</definedName>
    <definedName name="IQ_ISM_SERVICES_FC_UNUSED_UNUSED_UNUSED" hidden="1">"c7783"</definedName>
    <definedName name="IQ_ISM_SERVICES_POP_FC_UNUSED_UNUSED_UNUSED" hidden="1">"c8003"</definedName>
    <definedName name="IQ_ISM_SERVICES_POP_UNUSED_UNUSED_UNUSED" hidden="1">"c7123"</definedName>
    <definedName name="IQ_ISM_SERVICES_UNUSED_UNUSED_UNUSED" hidden="1">"c6903"</definedName>
    <definedName name="IQ_ISM_SERVICES_YOY_FC_UNUSED_UNUSED_UNUSED" hidden="1">"c8223"</definedName>
    <definedName name="IQ_ISM_SERVICES_YOY_UNUSED_UNUSED_UNUSED" hidden="1">"c7343"</definedName>
    <definedName name="IQ_ISS_DEBT_NET" hidden="1">"c1391"</definedName>
    <definedName name="IQ_ISS_STOCK_NET" hidden="1">"c1601"</definedName>
    <definedName name="IQ_ISSUED_GUARANTEED_US_FDIC" hidden="1">"c6404"</definedName>
    <definedName name="IQ_LAND" hidden="1">"c645"</definedName>
    <definedName name="IQ_LAST_SPLIT_DATE" hidden="1">"c2095"</definedName>
    <definedName name="IQ_LAST_SPLIT_FACTOR" hidden="1">"c2093"</definedName>
    <definedName name="IQ_LASTSALEPRICE" hidden="1">"c646"</definedName>
    <definedName name="IQ_LASTSALEPRICE_DATE" hidden="1">"c2109"</definedName>
    <definedName name="IQ_LATESTK" hidden="1">1000</definedName>
    <definedName name="IQ_LATESTQ" hidden="1">500</definedName>
    <definedName name="IQ_LEASE_FINANCING_RECEIVABLES_CHARGE_OFFS_FDIC" hidden="1">"c6602"</definedName>
    <definedName name="IQ_LEASE_FINANCING_RECEIVABLES_FDIC" hidden="1">"c6433"</definedName>
    <definedName name="IQ_LEASE_FINANCING_RECEIVABLES_NET_CHARGE_OFFS_FDIC" hidden="1">"c6640"</definedName>
    <definedName name="IQ_LEASE_FINANCING_RECEIVABLES_RECOVERIES_FDIC" hidden="1">"c6621"</definedName>
    <definedName name="IQ_LEASE_FINANCING_RECEIVABLES_TOTAL_LOANS_FOREIGN_FDIC" hidden="1">"c6449"</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ICENSED_POPS" hidden="1">"c2123"</definedName>
    <definedName name="IQ_LIFE_INSURANCE_ASSETS_FDIC" hidden="1">"c6372"</definedName>
    <definedName name="IQ_LIFOR" hidden="1">"c655"</definedName>
    <definedName name="IQ_LL" hidden="1">"c656"</definedName>
    <definedName name="IQ_LOAN_COMMITMENTS_REVOLVING_FDIC" hidden="1">"c6524"</definedName>
    <definedName name="IQ_LOAN_LEASE_RECEIV" hidden="1">"c657"</definedName>
    <definedName name="IQ_LOAN_LOSS" hidden="1">"c1386"</definedName>
    <definedName name="IQ_LOAN_LOSS_ALLOW_FDIC" hidden="1">"c6326"</definedName>
    <definedName name="IQ_LOAN_LOSS_ALLOWANCE_NONCURRENT_LOANS_FDIC" hidden="1">"c6740"</definedName>
    <definedName name="IQ_LOAN_LOSSES_FDIC" hidden="1">"c6580"</definedName>
    <definedName name="IQ_LOAN_SERVICE_REV" hidden="1">"c658"</definedName>
    <definedName name="IQ_LOANS_AND_LEASES_HELD_FDIC" hidden="1">"c6367"</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DEPOSITORY_INSTITUTIONS_FDIC" hidden="1">"c6382"</definedName>
    <definedName name="IQ_LOANS_FOR_SALE" hidden="1">"c666"</definedName>
    <definedName name="IQ_LOANS_HELD_FOREIGN_FDIC" hidden="1">"c6315"</definedName>
    <definedName name="IQ_LOANS_LEASES_FOREIGN_FDIC" hidden="1">"c6383"</definedName>
    <definedName name="IQ_LOANS_LEASES_GROSS_FDIC" hidden="1">"c6323"</definedName>
    <definedName name="IQ_LOANS_LEASES_GROSS_FOREIGN_FDIC" hidden="1">"c6384"</definedName>
    <definedName name="IQ_LOANS_LEASES_NET_FDIC" hidden="1">"c6327"</definedName>
    <definedName name="IQ_LOANS_LEASES_NET_UNEARNED_FDIC" hidden="1">"c6325"</definedName>
    <definedName name="IQ_LOANS_NOT_SECURED_RE_FDIC" hidden="1">"c6381"</definedName>
    <definedName name="IQ_LOANS_PAST_DUE" hidden="1">"c667"</definedName>
    <definedName name="IQ_LOANS_RECEIV_CURRENT" hidden="1">"c668"</definedName>
    <definedName name="IQ_LOANS_RECEIV_LT" hidden="1">"c669"</definedName>
    <definedName name="IQ_LOANS_RECEIV_LT_UTI" hidden="1">"c670"</definedName>
    <definedName name="IQ_LOANS_SECURED_BY_RE_CHARGE_OFFS_FDIC" hidden="1">"c6588"</definedName>
    <definedName name="IQ_LOANS_SECURED_BY_RE_RECOVERIES_FDIC" hidden="1">"c6607"</definedName>
    <definedName name="IQ_LOANS_SECURED_NON_US_FDIC" hidden="1">"c6380"</definedName>
    <definedName name="IQ_LOANS_SECURED_RE_NET_CHARGE_OFFS_FDIC" hidden="1">"c6626"</definedName>
    <definedName name="IQ_LOANS_TO_DEPOSITORY_INSTITUTIONS_FOREIGN_FDIC" hidden="1">"c6453"</definedName>
    <definedName name="IQ_LOANS_TO_FOREIGN_GOVERNMENTS_FDIC" hidden="1">"c6448"</definedName>
    <definedName name="IQ_LOANS_TO_INDIVIDUALS_FOREIGN_FDIC" hidden="1">"c6452"</definedName>
    <definedName name="IQ_LONG_TERM_ASSETS_FDIC" hidden="1">"c6361"</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ALLOWANCE_LOANS_FDIC" hidden="1">"c6739"</definedName>
    <definedName name="IQ_LOSS_LOSS_EXP" hidden="1">"c672"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REVENUE_OVER_EMPLOYEES" hidden="1">"c1437"</definedName>
    <definedName name="IQ_LTMMONTH" hidden="1">120000</definedName>
    <definedName name="IQ_MACHINERY" hidden="1">"c711"</definedName>
    <definedName name="IQ_MAINT_CAPEX_ACT_OR_EST" hidden="1">"c4458"</definedName>
    <definedName name="IQ_MAINT_REPAIR" hidden="1">"c2087"</definedName>
    <definedName name="IQ_MARKET_CAP_LFCF" hidden="1">"c2209"</definedName>
    <definedName name="IQ_MARKETCAP" hidden="1">"c712"</definedName>
    <definedName name="IQ_MARKETING" hidden="1">"c2239"</definedName>
    <definedName name="IQ_MATURITY_ONE_YEAR_LESS_FDIC" hidden="1">"c6425"</definedName>
    <definedName name="IQ_MEDIAN_NEW_HOME_SALES_APR_FC_UNUSED_UNUSED_UNUSED" hidden="1">"c8460"</definedName>
    <definedName name="IQ_MEDIAN_NEW_HOME_SALES_APR_UNUSED_UNUSED_UNUSED" hidden="1">"c7580"</definedName>
    <definedName name="IQ_MEDIAN_NEW_HOME_SALES_FC_UNUSED_UNUSED_UNUSED" hidden="1">"c7800"</definedName>
    <definedName name="IQ_MEDIAN_NEW_HOME_SALES_POP_FC_UNUSED_UNUSED_UNUSED" hidden="1">"c8020"</definedName>
    <definedName name="IQ_MEDIAN_NEW_HOME_SALES_POP_UNUSED_UNUSED_UNUSED" hidden="1">"c7140"</definedName>
    <definedName name="IQ_MEDIAN_NEW_HOME_SALES_UNUSED_UNUSED_UNUSED" hidden="1">"c6920"</definedName>
    <definedName name="IQ_MEDIAN_NEW_HOME_SALES_YOY_FC_UNUSED_UNUSED_UNUSED" hidden="1">"c8240"</definedName>
    <definedName name="IQ_MEDIAN_NEW_HOME_SALES_YOY_UNUSED_UNUSED_UNUSED" hidden="1">"c7360"</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M_ACCOUNT" hidden="1">"c743"</definedName>
    <definedName name="IQ_MONEY_MARKET_DEPOSIT_ACCOUNTS_FDIC" hidden="1">"c6553"</definedName>
    <definedName name="IQ_MONTH" hidden="1">15000</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BACKED_SECURITIES_FDIC" hidden="1">"c6402"</definedName>
    <definedName name="IQ_MORTGAGE_SERV_RIGHTS" hidden="1">"c2242"</definedName>
    <definedName name="IQ_MORTGAGE_SERVICING_FDIC" hidden="1">"c6335"</definedName>
    <definedName name="IQ_MTD" hidden="1">800000</definedName>
    <definedName name="IQ_MULTIFAMILY_RESIDENTIAL_LOANS_FDIC" hidden="1">"c6311"</definedName>
    <definedName name="IQ_NAMES_REVISION_DATE_" localSheetId="27" hidden="1">"03/29/2023 08:22:50"</definedName>
    <definedName name="IQ_NAMES_REVISION_DATE_" localSheetId="29" hidden="1">"03/29/2023 08:22:50"</definedName>
    <definedName name="IQ_NAMES_REVISION_DATE_" localSheetId="10" hidden="1">42136.4528356481</definedName>
    <definedName name="IQ_NAMES_REVISION_DATE_" hidden="1">40435.703900463</definedName>
    <definedName name="IQ_NAV_ACT_OR_EST" hidden="1">"c2225"</definedName>
    <definedName name="IQ_NET_CHANGE" hidden="1">"c749"</definedName>
    <definedName name="IQ_NET_CHARGE_OFFS_FDIC" hidden="1">"c6641"</definedName>
    <definedName name="IQ_NET_CHARGE_OFFS_LOANS_FDIC" hidden="1">"c6751"</definedName>
    <definedName name="IQ_NET_DEBT" hidden="1">"c1584"</definedName>
    <definedName name="IQ_NET_DEBT_EBITDA" hidden="1">"c750"</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INC" hidden="1">"c1394"</definedName>
    <definedName name="IQ_NET_INC_BEFORE" hidden="1">"c1368"</definedName>
    <definedName name="IQ_NET_INC_CF" hidden="1">"c1397"</definedName>
    <definedName name="IQ_NET_INC_MARGIN" hidden="1">"c1398"</definedName>
    <definedName name="IQ_NET_INCOME_FDIC" hidden="1">"c6587"</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NK_FDIC" hidden="1">"c6570"</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INTEREST_MARGIN_FDIC" hidden="1">"c6726"</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LEASES_CORE_DEPOSITS_FDIC" hidden="1">"c6743"</definedName>
    <definedName name="IQ_NET_LOANS_LEASES_DEPOSITS_FDIC" hidden="1">"c6742"</definedName>
    <definedName name="IQ_NET_LOANS_TOTAL_DEPOSITS" hidden="1">"c779"</definedName>
    <definedName name="IQ_NET_OPERATING_INCOME_ASSETS_FDIC" hidden="1">"c6729"</definedName>
    <definedName name="IQ_NET_RENTAL_EXP_FN" hidden="1">"c780"</definedName>
    <definedName name="IQ_NET_SECURITIZATION_INCOME_FDIC" hidden="1">"c6669"</definedName>
    <definedName name="IQ_NET_SERVICING_FEES_FDIC" hidden="1">"c6668"</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MARGIN" hidden="1">"c794"</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SFAS" hidden="1">"c795"</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EXP_FDIC" hidden="1">"c6579"</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_INC_FDIC" hidden="1">"c6575"</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_US_ADDRESSEES_TOTAL_LOANS_FOREIGN_FDIC" hidden="1">"c6443"</definedName>
    <definedName name="IQ_NON_US_CHARGE_OFFS_AND_RECOVERIES_FDIC" hidden="1">"c6650"</definedName>
    <definedName name="IQ_NON_US_CHARGE_OFFS_FDIC" hidden="1">"c6648"</definedName>
    <definedName name="IQ_NON_US_COMMERCIAL_INDUSTRIAL_CHARGE_OFFS_FDIC" hidden="1">"c6651"</definedName>
    <definedName name="IQ_NON_US_NET_LOANS_FDIC" hidden="1">"c6376"</definedName>
    <definedName name="IQ_NON_US_RECOVERIES_FDIC" hidden="1">"c6649"</definedName>
    <definedName name="IQ_NONCURRENT_LOANS_1_4_FAMILY_FDIC" hidden="1">"c6770"</definedName>
    <definedName name="IQ_NONCURRENT_LOANS_COMMERCIAL_INDUSTRIAL_FDIC" hidden="1">"c6773"</definedName>
    <definedName name="IQ_NONCURRENT_LOANS_COMMERCIAL_RE_FDIC" hidden="1">"c6768"</definedName>
    <definedName name="IQ_NONCURRENT_LOANS_COMMERCIAL_RE_NOT_SECURED_FDIC" hidden="1">"c6778"</definedName>
    <definedName name="IQ_NONCURRENT_LOANS_CONSTRUCTION_LAND_DEV_FDIC" hidden="1">"c6767"</definedName>
    <definedName name="IQ_NONCURRENT_LOANS_CREDIT_CARD_FDIC" hidden="1">"c6775"</definedName>
    <definedName name="IQ_NONCURRENT_LOANS_GUARANTEED_FDIC" hidden="1">"c6358"</definedName>
    <definedName name="IQ_NONCURRENT_LOANS_HOME_EQUITY_FDIC" hidden="1">"c6771"</definedName>
    <definedName name="IQ_NONCURRENT_LOANS_INDIVIDUALS_FDIC" hidden="1">"c6774"</definedName>
    <definedName name="IQ_NONCURRENT_LOANS_LEASES_FDIC" hidden="1">"c6357"</definedName>
    <definedName name="IQ_NONCURRENT_LOANS_MULTIFAMILY_FDIC" hidden="1">"c6769"</definedName>
    <definedName name="IQ_NONCURRENT_LOANS_OTHER_FAMILY_FDIC" hidden="1">"c6772"</definedName>
    <definedName name="IQ_NONCURRENT_LOANS_OTHER_INDIVIDUAL_FDIC" hidden="1">"c6776"</definedName>
    <definedName name="IQ_NONCURRENT_LOANS_OTHER_LOANS_FDIC" hidden="1">"c6777"</definedName>
    <definedName name="IQ_NONCURRENT_LOANS_RE_FDIC" hidden="1">"c6766"</definedName>
    <definedName name="IQ_NONCURRENT_LOANS_TOTAL_LOANS_FDIC" hidden="1">"c6765"</definedName>
    <definedName name="IQ_NONCURRENT_OREO_ASSETS_FDIC" hidden="1">"c6741"</definedName>
    <definedName name="IQ_NONINTEREST_BEARING_BALANCES_FDIC" hidden="1">"c6394"</definedName>
    <definedName name="IQ_NONINTEREST_BEARING_DEPOSITS_DOMESTIC_FDIC" hidden="1">"c6477"</definedName>
    <definedName name="IQ_NONINTEREST_BEARING_DEPOSITS_FOREIGN_FDIC" hidden="1">"c6484"</definedName>
    <definedName name="IQ_NONINTEREST_EXPENSE_EARNING_ASSETS_FDIC" hidden="1">"c6728"</definedName>
    <definedName name="IQ_NONINTEREST_INCOME_EARNING_ASSETS_FDIC" hidden="1">"c6727"</definedName>
    <definedName name="IQ_NONMORTGAGE_SERVICING_FDIC" hidden="1">"c6336"</definedName>
    <definedName name="IQ_NONRES_FIXED_INVEST_PRIV_APR_FC_UNUSED_UNUSED_UNUSED" hidden="1">"c8468"</definedName>
    <definedName name="IQ_NONRES_FIXED_INVEST_PRIV_APR_UNUSED_UNUSED_UNUSED" hidden="1">"c7588"</definedName>
    <definedName name="IQ_NONRES_FIXED_INVEST_PRIV_FC_UNUSED_UNUSED_UNUSED" hidden="1">"c7808"</definedName>
    <definedName name="IQ_NONRES_FIXED_INVEST_PRIV_POP_FC_UNUSED_UNUSED_UNUSED" hidden="1">"c8028"</definedName>
    <definedName name="IQ_NONRES_FIXED_INVEST_PRIV_POP_UNUSED_UNUSED_UNUSED" hidden="1">"c7148"</definedName>
    <definedName name="IQ_NONRES_FIXED_INVEST_PRIV_UNUSED_UNUSED_UNUSED" hidden="1">"c6928"</definedName>
    <definedName name="IQ_NONRES_FIXED_INVEST_PRIV_YOY_FC_UNUSED_UNUSED_UNUSED" hidden="1">"c8248"</definedName>
    <definedName name="IQ_NONRES_FIXED_INVEST_PRIV_YOY_UNUSED_UNUSED_UNUSED" hidden="1">"c7368"</definedName>
    <definedName name="IQ_NONTRANSACTION_ACCOUNTS_FDIC" hidden="1">"c6552"</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TIONAL_AMOUNT_CREDIT_DERIVATIVES_FDIC" hidden="1">"c6507"</definedName>
    <definedName name="IQ_NOTIONAL_VALUE_EXCHANGE_SWAPS_FDIC" hidden="1">"c6516"</definedName>
    <definedName name="IQ_NOTIONAL_VALUE_OTHER_SWAPS_FDIC" hidden="1">"c6521"</definedName>
    <definedName name="IQ_NOTIONAL_VALUE_RATE_SWAPS_FDIC" hidden="1">"c6511"</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DEPOSITS_LESS_THAN_100K_FDIC" hidden="1">"c6495"</definedName>
    <definedName name="IQ_NUMBER_DEPOSITS_MORE_THAN_100K_FDIC" hidden="1">"c6493"</definedName>
    <definedName name="IQ_NUMBER_SHAREHOLDERS" hidden="1">"c1967"</definedName>
    <definedName name="IQ_NUMBER_SHAREHOLDERS_CLASSA" hidden="1">"c1968"</definedName>
    <definedName name="IQ_NUMBER_SHAREHOLDERS_OTHER" hidden="1">"c1969"</definedName>
    <definedName name="IQ_OBLIGATIONS_OF_STATES_TOTAL_LOANS_FOREIGN_FDIC" hidden="1">"c6447"</definedName>
    <definedName name="IQ_OBLIGATIONS_STATES_FDIC" hidden="1">"c6431"</definedName>
    <definedName name="IQ_OCCUPY_EXP" hidden="1">"c839"</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CLOSE_BALANCE_GAS" hidden="1">"c2049"</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OIL" hidden="1">"c2035"</definedName>
    <definedName name="IQ_OG_PURCHASES_GAS" hidden="1">"c2045"</definedName>
    <definedName name="IQ_OG_PURCHASES_OIL" hidden="1">"c2033"</definedName>
    <definedName name="IQ_OG_REVISIONS_GAS" hidden="1">"c2042"</definedName>
    <definedName name="IQ_OG_REVISIONS_OIL" hidden="1">"c2030"</definedName>
    <definedName name="IQ_OG_SALES_IN_PLACE_GAS" hidden="1">"c2046"</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ION" hidden="1">"c2059"</definedName>
    <definedName name="IQ_OG_TOTAL_OIL_PRODUCTON" hidden="1">"c2059"</definedName>
    <definedName name="IQ_OG_UNDEVELOPED_RESERVES_GAS" hidden="1">"c2051"</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ED55" hidden="1">1</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"c1448"</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ISSUED" hidden="1">"c857"</definedName>
    <definedName name="IQ_ORDER_BACKLOG" hidden="1">"c2090"</definedName>
    <definedName name="IQ_OREO_1_4_RESIDENTIAL_FDIC" hidden="1">"c6454"</definedName>
    <definedName name="IQ_OREO_COMMERCIAL_RE_FDIC" hidden="1">"c6456"</definedName>
    <definedName name="IQ_OREO_CONSTRUCTION_DEVELOPMENT_FDIC" hidden="1">"c6457"</definedName>
    <definedName name="IQ_OREO_FARMLAND_FDIC" hidden="1">"c6458"</definedName>
    <definedName name="IQ_OREO_FOREIGN_FDIC" hidden="1">"c6460"</definedName>
    <definedName name="IQ_OREO_MULTI_FAMILY_RESIDENTIAL_FDIC" hidden="1">"c6455"</definedName>
    <definedName name="IQ_OTHER_ADJUST_GROSS_LOANS" hidden="1">"c859"</definedName>
    <definedName name="IQ_OTHER_AMORT_BR" hidden="1">"c5566"</definedName>
    <definedName name="IQ_OTHER_ASSETS" hidden="1">"c860"</definedName>
    <definedName name="IQ_OTHER_ASSETS_BNK" hidden="1">"c861"</definedName>
    <definedName name="IQ_OTHER_ASSETS_BR" hidden="1">"c862"</definedName>
    <definedName name="IQ_OTHER_ASSETS_FDIC" hidden="1">"c6338"</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BORROWED_FUNDS_FDIC" hidden="1">"c6345"</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OMPREHENSIVE_INCOME_FDIC" hidden="1">"c6503"</definedName>
    <definedName name="IQ_OTHER_CURRENT_ASSETS" hidden="1">"c1403"</definedName>
    <definedName name="IQ_OTHER_CURRENT_LIAB" hidden="1">"c1404"</definedName>
    <definedName name="IQ_OTHER_DEP" hidden="1">"c885"</definedName>
    <definedName name="IQ_OTHER_DEPOSITORY_INSTITUTIONS_LOANS_FDIC" hidden="1">"c6436"</definedName>
    <definedName name="IQ_OTHER_DEPOSITORY_INSTITUTIONS_TOTAL_LOANS_FOREIGN_FDIC" hidden="1">"c6442"</definedName>
    <definedName name="IQ_OTHER_DOMESTIC_DEBT_SECURITIES_FDIC" hidden="1">"c6302"</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SURANCE_FEES_FDIC" hidden="1">"c6672"</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TANGIBLE_FDIC" hidden="1">"c6337"</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IABILITIES_FDIC" hidden="1">"c6347"</definedName>
    <definedName name="IQ_OTHER_LOANS" hidden="1">"c945"</definedName>
    <definedName name="IQ_OTHER_LOANS_CHARGE_OFFS_FDIC" hidden="1">"c6601"</definedName>
    <definedName name="IQ_OTHER_LOANS_FOREIGN_FDIC" hidden="1">"c6446"</definedName>
    <definedName name="IQ_OTHER_LOANS_LEASES_FDIC" hidden="1">"c6322"</definedName>
    <definedName name="IQ_OTHER_LOANS_NET_CHARGE_OFFS_FDIC" hidden="1">"c6639"</definedName>
    <definedName name="IQ_OTHER_LOANS_RECOVERIES_FDIC" hidden="1">"c6620"</definedName>
    <definedName name="IQ_OTHER_LOANS_TOTAL_FDIC" hidden="1">"c6432"</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FDIC" hidden="1">"c6578"</definedName>
    <definedName name="IQ_OTHER_NON_INT_EXP_TOTAL" hidden="1">"c954"</definedName>
    <definedName name="IQ_OTHER_NON_INT_EXPENSE_FDIC" hidden="1">"c6679"</definedName>
    <definedName name="IQ_OTHER_NON_INT_INC" hidden="1">"c955"</definedName>
    <definedName name="IQ_OTHER_NON_INT_INC_FDIC" hidden="1">"c6676"</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FF_BS_LIAB_FDIC" hidden="1">"c6533"</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UTSTANDING_BS_DATE" hidden="1">"c1972"</definedName>
    <definedName name="IQ_OTHER_OUTSTANDING_FILING_DATE" hidden="1">"c1974"</definedName>
    <definedName name="IQ_OTHER_PC_WRITTEN" hidden="1">"c1006"</definedName>
    <definedName name="IQ_OTHER_RE_OWNED_FDIC" hidden="1">"c6330"</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SAVINGS_DEPOSITS_FDIC" hidden="1">"c6554"</definedName>
    <definedName name="IQ_OTHER_TRANSACTIONS_FDIC" hidden="1">"c6504"</definedName>
    <definedName name="IQ_OTHER_UNUSED_COMMITMENTS_FDIC" hidden="1">"c6530"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UTSTANDING_BS_DATE" hidden="1">"c2128"</definedName>
    <definedName name="IQ_OUTSTANDING_FILING_DATE" hidden="1">"c2127"</definedName>
    <definedName name="IQ_OVER_FIFETEEN_YEAR_MORTGAGE_PASS_THROUGHS_FDIC" hidden="1">"c6416"</definedName>
    <definedName name="IQ_OVER_FIFTEEN_YEAR_FIXED_AND_FLOATING_RATE_FDIC" hidden="1">"c6424"</definedName>
    <definedName name="IQ_OVER_THREE_YEARS_FDIC" hidden="1">"c6418"</definedName>
    <definedName name="IQ_PART_TIME" hidden="1">"c1024"</definedName>
    <definedName name="IQ_PARTICIPATION_POOLS_RESIDENTIAL_MORTGAGES_FDIC" hidden="1">"c6403"</definedName>
    <definedName name="IQ_PAST_DUE_30_1_4_FAMILY_LOANS_FDIC" hidden="1">"c6693"</definedName>
    <definedName name="IQ_PAST_DUE_30_AUTO_LOANS_FDIC" hidden="1">"c6687"</definedName>
    <definedName name="IQ_PAST_DUE_30_CL_LOANS_FDIC" hidden="1">"c6688"</definedName>
    <definedName name="IQ_PAST_DUE_30_CREDIT_CARDS_RECEIVABLES_FDIC" hidden="1">"c6690"</definedName>
    <definedName name="IQ_PAST_DUE_30_HOME_EQUITY_LINES_FDIC" hidden="1">"c6691"</definedName>
    <definedName name="IQ_PAST_DUE_30_OTHER_CONSUMER_LOANS_FDIC" hidden="1">"c6689"</definedName>
    <definedName name="IQ_PAST_DUE_30_OTHER_LOANS_FDIC" hidden="1">"c6692"</definedName>
    <definedName name="IQ_PAST_DUE_90_1_4_FAMILY_LOANS_FDIC" hidden="1">"c6700"</definedName>
    <definedName name="IQ_PAST_DUE_90_AUTO_LOANS_FDIC" hidden="1">"c6694"</definedName>
    <definedName name="IQ_PAST_DUE_90_CL_LOANS_FDIC" hidden="1">"c6695"</definedName>
    <definedName name="IQ_PAST_DUE_90_CREDIT_CARDS_RECEIVABLES_FDIC" hidden="1">"c6697"</definedName>
    <definedName name="IQ_PAST_DUE_90_HOME_EQUITY_LINES_FDIC" hidden="1">"c6698"</definedName>
    <definedName name="IQ_PAST_DUE_90_OTHER_CONSUMER_LOANS_FDIC" hidden="1">"c6696"</definedName>
    <definedName name="IQ_PAST_DUE_90_OTHER_LOANS_FDIC" hidden="1">"c6699"</definedName>
    <definedName name="IQ_PAY_ACCRUED" hidden="1">"c1457"</definedName>
    <definedName name="IQ_PAYOUT_RATIO" hidden="1">"c1900"</definedName>
    <definedName name="IQ_PBV" hidden="1">"c1025"</definedName>
    <definedName name="IQ_PBV_AVG" hidden="1">"c1026"</definedName>
    <definedName name="IQ_PC_WRITTEN" hidden="1">"c1027"</definedName>
    <definedName name="IQ_PE_EXCL" hidden="1">"c1028"</definedName>
    <definedName name="IQ_PE_EXCL_AVG" hidden="1">"c1029"</definedName>
    <definedName name="IQ_PE_EXCL_FWD" hidden="1">"c1030"</definedName>
    <definedName name="IQ_PE_NORMALIZED" hidden="1">"c2207"</definedName>
    <definedName name="IQ_PE_RATIO" hidden="1">"c1610"</definedName>
    <definedName name="IQ_PENSION" hidden="1">"c1031"</definedName>
    <definedName name="IQ_PERCENT_CHANGE_EST_FFO_12MONTHS" hidden="1">"c1828"</definedName>
    <definedName name="IQ_PERCENT_CHANGE_EST_FFO_12MONTHS_CIQ" hidden="1">"c3769"</definedName>
    <definedName name="IQ_PERCENT_CHANGE_EST_FFO_12MONTHS_REUT" hidden="1">"c3938"</definedName>
    <definedName name="IQ_PERCENT_CHANGE_EST_FFO_18MONTHS" hidden="1">"c1829"</definedName>
    <definedName name="IQ_PERCENT_CHANGE_EST_FFO_18MONTHS_CIQ" hidden="1">"c3770"</definedName>
    <definedName name="IQ_PERCENT_CHANGE_EST_FFO_18MONTHS_REUT" hidden="1">"c3939"</definedName>
    <definedName name="IQ_PERCENT_CHANGE_EST_FFO_3MONTHS" hidden="1">"c1825"</definedName>
    <definedName name="IQ_PERCENT_CHANGE_EST_FFO_3MONTHS_CIQ" hidden="1">"c3766"</definedName>
    <definedName name="IQ_PERCENT_CHANGE_EST_FFO_3MONTHS_REUT" hidden="1">"c3935"</definedName>
    <definedName name="IQ_PERCENT_CHANGE_EST_FFO_6MONTHS" hidden="1">"c1826"</definedName>
    <definedName name="IQ_PERCENT_CHANGE_EST_FFO_6MONTHS_CIQ" hidden="1">"c3767"</definedName>
    <definedName name="IQ_PERCENT_CHANGE_EST_FFO_6MONTHS_REUT" hidden="1">"c3936"</definedName>
    <definedName name="IQ_PERCENT_CHANGE_EST_FFO_9MONTHS" hidden="1">"c1827"</definedName>
    <definedName name="IQ_PERCENT_CHANGE_EST_FFO_9MONTHS_CIQ" hidden="1">"c3768"</definedName>
    <definedName name="IQ_PERCENT_CHANGE_EST_FFO_9MONTHS_REUT" hidden="1">"c3937"</definedName>
    <definedName name="IQ_PERCENT_CHANGE_EST_FFO_DAY" hidden="1">"c1822"</definedName>
    <definedName name="IQ_PERCENT_CHANGE_EST_FFO_DAY_CIQ" hidden="1">"c3764"</definedName>
    <definedName name="IQ_PERCENT_CHANGE_EST_FFO_DAY_REUT" hidden="1">"c3933"</definedName>
    <definedName name="IQ_PERCENT_CHANGE_EST_FFO_MONTH" hidden="1">"c1824"</definedName>
    <definedName name="IQ_PERCENT_CHANGE_EST_FFO_MONTH_CIQ" hidden="1">"c3765"</definedName>
    <definedName name="IQ_PERCENT_CHANGE_EST_FFO_MONTH_REUT" hidden="1">"c3934"</definedName>
    <definedName name="IQ_PERCENT_CHANGE_EST_FFO_WEEK" hidden="1">"c1823"</definedName>
    <definedName name="IQ_PERCENT_CHANGE_EST_FFO_WEEK_CIQ" hidden="1">"c3795"</definedName>
    <definedName name="IQ_PERCENT_CHANGE_EST_FFO_WEEK_REUT" hidden="1">"c3964"</definedName>
    <definedName name="IQ_PERCENT_INSURED_FDIC" hidden="1">"c6374"</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EDGED_SECURITIES_FDIC" hidden="1">"c6401"</definedName>
    <definedName name="IQ_PLL" hidden="1">"c2114"</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RE_OPEN_COST" hidden="1">"c1040"</definedName>
    <definedName name="IQ_PRE_TAX_INCOME_FDIC" hidden="1">"c6581"</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FERRED_FDIC" hidden="1">"c6349"</definedName>
    <definedName name="IQ_PREMISES_EQUIPMENT_FDIC" hidden="1">"c6577"</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RETURN_ASSETS_FDIC" hidden="1">"c6731"</definedName>
    <definedName name="IQ_PRICE_OVER_BVPS" hidden="1">"c1412"</definedName>
    <definedName name="IQ_PRICE_OVER_LTM_EPS" hidden="1">"c1413"</definedName>
    <definedName name="IQ_PRICE_TARGET" hidden="1">"c82"</definedName>
    <definedName name="IQ_PRICEDATE" hidden="1">"c1069"</definedName>
    <definedName name="IQ_PRICING_DATE" hidden="1">"c1613"</definedName>
    <definedName name="IQ_PRIMARY_EPS_TYPE_THOM" hidden="1">"c5297"</definedName>
    <definedName name="IQ_PRIMARY_INDUSTRY" hidden="1">"c1070"</definedName>
    <definedName name="IQ_PRIVATE_CONST_TOTAL_APR_FC_UNUSED_UNUSED_UNUSED" hidden="1">"c8559"</definedName>
    <definedName name="IQ_PRIVATE_CONST_TOTAL_APR_UNUSED_UNUSED_UNUSED" hidden="1">"c7679"</definedName>
    <definedName name="IQ_PRIVATE_CONST_TOTAL_FC_UNUSED_UNUSED_UNUSED" hidden="1">"c7899"</definedName>
    <definedName name="IQ_PRIVATE_CONST_TOTAL_POP_FC_UNUSED_UNUSED_UNUSED" hidden="1">"c8119"</definedName>
    <definedName name="IQ_PRIVATE_CONST_TOTAL_POP_UNUSED_UNUSED_UNUSED" hidden="1">"c7239"</definedName>
    <definedName name="IQ_PRIVATE_CONST_TOTAL_UNUSED_UNUSED_UNUSED" hidden="1">"c7019"</definedName>
    <definedName name="IQ_PRIVATE_CONST_TOTAL_YOY_FC_UNUSED_UNUSED_UNUSED" hidden="1">"c8339"</definedName>
    <definedName name="IQ_PRIVATE_CONST_TOTAL_YOY_UNUSED_UNUSED_UNUSED" hidden="1">"c7459"</definedName>
    <definedName name="IQ_PRIVATE_RES_CONST_REAL_APR_FC_UNUSED_UNUSED_UNUSED" hidden="1">"c8535"</definedName>
    <definedName name="IQ_PRIVATE_RES_CONST_REAL_APR_UNUSED_UNUSED_UNUSED" hidden="1">"c7655"</definedName>
    <definedName name="IQ_PRIVATE_RES_CONST_REAL_FC_UNUSED_UNUSED_UNUSED" hidden="1">"c7875"</definedName>
    <definedName name="IQ_PRIVATE_RES_CONST_REAL_POP_FC_UNUSED_UNUSED_UNUSED" hidden="1">"c8095"</definedName>
    <definedName name="IQ_PRIVATE_RES_CONST_REAL_POP_UNUSED_UNUSED_UNUSED" hidden="1">"c7215"</definedName>
    <definedName name="IQ_PRIVATE_RES_CONST_REAL_UNUSED_UNUSED_UNUSED" hidden="1">"c6995"</definedName>
    <definedName name="IQ_PRIVATE_RES_CONST_REAL_YOY_FC_UNUSED_UNUSED_UNUSED" hidden="1">"c8315"</definedName>
    <definedName name="IQ_PRIVATE_RES_CONST_REAL_YOY_UNUSED_UNUSED_UNUSED" hidden="1">"c7435"</definedName>
    <definedName name="IQ_PRIVATELY_ISSUED_MORTGAGE_BACKED_SECURITIES_FDIC" hidden="1">"c6407"</definedName>
    <definedName name="IQ_PRIVATELY_ISSUED_MORTGAGE_PASS_THROUGHS_FDIC" hidden="1">"c6405"</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PURCHASE_FOREIGN_CURRENCIES_FDIC" hidden="1">"c6513"</definedName>
    <definedName name="IQ_PURCHASED_OPTION_CONTRACTS_FDIC" hidden="1">"c6510"</definedName>
    <definedName name="IQ_PURCHASED_OPTION_CONTRACTS_FX_RISK_FDIC" hidden="1">"c6515"</definedName>
    <definedName name="IQ_PURCHASED_OPTION_CONTRACTS_NON_FX_IR_FDIC" hidden="1">"c6520"</definedName>
    <definedName name="IQ_PURCHASES_EQUIP_NONRES_SAAR_APR_FC_UNUSED_UNUSED_UNUSED" hidden="1">"c8491"</definedName>
    <definedName name="IQ_PURCHASES_EQUIP_NONRES_SAAR_APR_UNUSED_UNUSED_UNUSED" hidden="1">"c7611"</definedName>
    <definedName name="IQ_PURCHASES_EQUIP_NONRES_SAAR_FC_UNUSED_UNUSED_UNUSED" hidden="1">"c7831"</definedName>
    <definedName name="IQ_PURCHASES_EQUIP_NONRES_SAAR_POP_FC_UNUSED_UNUSED_UNUSED" hidden="1">"c8051"</definedName>
    <definedName name="IQ_PURCHASES_EQUIP_NONRES_SAAR_POP_UNUSED_UNUSED_UNUSED" hidden="1">"c7171"</definedName>
    <definedName name="IQ_PURCHASES_EQUIP_NONRES_SAAR_UNUSED_UNUSED_UNUSED" hidden="1">"c6951"</definedName>
    <definedName name="IQ_PURCHASES_EQUIP_NONRES_SAAR_YOY_FC_UNUSED_UNUSED_UNUSED" hidden="1">"c8271"</definedName>
    <definedName name="IQ_PURCHASES_EQUIP_NONRES_SAAR_YOY_UNUSED_UNUSED_UNUSED" hidden="1">"c7391"</definedName>
    <definedName name="IQ_QTD" hidden="1">750000</definedName>
    <definedName name="IQ_QUICK_RATIO" hidden="1">"c1086"</definedName>
    <definedName name="IQ_RATE_COMP_GROWTH_DOMESTIC" hidden="1">"c1087"</definedName>
    <definedName name="IQ_RATE_COMP_GROWTH_FOREIGN" hidden="1">"c1088"</definedName>
    <definedName name="IQ_RAW_INV" hidden="1">"c1089"</definedName>
    <definedName name="IQ_RD_EXP" hidden="1">"c1090"</definedName>
    <definedName name="IQ_RD_EXP_FN" hidden="1">"c1091"</definedName>
    <definedName name="IQ_RE" hidden="1">"c1092"</definedName>
    <definedName name="IQ_RE_FORECLOSURE_FDIC" hidden="1">"c6332"</definedName>
    <definedName name="IQ_RE_INVEST_FDIC" hidden="1">"c6331"</definedName>
    <definedName name="IQ_RE_LOANS_DOMESTIC_CHARGE_OFFS_FDIC" hidden="1">"c6589"</definedName>
    <definedName name="IQ_RE_LOANS_DOMESTIC_FDIC" hidden="1">"c6309"</definedName>
    <definedName name="IQ_RE_LOANS_DOMESTIC_NET_CHARGE_OFFS_FDIC" hidden="1">"c6627"</definedName>
    <definedName name="IQ_RE_LOANS_DOMESTIC_RECOVERIES_FDIC" hidden="1">"c6608"</definedName>
    <definedName name="IQ_RE_LOANS_FDIC" hidden="1">"c6308"</definedName>
    <definedName name="IQ_RE_LOANS_FOREIGN_CHARGE_OFFS_FDIC" hidden="1">"c6595"</definedName>
    <definedName name="IQ_RE_LOANS_FOREIGN_NET_CHARGE_OFFS_FDIC" hidden="1">"c6633"</definedName>
    <definedName name="IQ_RE_LOANS_FOREIGN_RECOVERIES_FDIC" hidden="1">"c6614"</definedName>
    <definedName name="IQ_REAL_ESTATE" hidden="1">"c1093"</definedName>
    <definedName name="IQ_REAL_ESTATE_ASSETS" hidden="1">"c1094"</definedName>
    <definedName name="IQ_RECOVERIES_1_4_FAMILY_LOANS_FDIC" hidden="1">"c6707"</definedName>
    <definedName name="IQ_RECOVERIES_AUTO_LOANS_FDIC" hidden="1">"c6701"</definedName>
    <definedName name="IQ_RECOVERIES_CL_LOANS_FDIC" hidden="1">"c6702"</definedName>
    <definedName name="IQ_RECOVERIES_CREDIT_CARDS_RECEIVABLES_FDIC" hidden="1">"c6704"</definedName>
    <definedName name="IQ_RECOVERIES_HOME_EQUITY_LINES_FDIC" hidden="1">"c6705"</definedName>
    <definedName name="IQ_RECOVERIES_OTHER_CONSUMER_LOANS_FDIC" hidden="1">"c6703"</definedName>
    <definedName name="IQ_RECOVERIES_OTHER_LOANS_FDIC" hidden="1">"c6706"</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LATED_PLANS_FDIC" hidden="1">"c6320"</definedName>
    <definedName name="IQ_RENTAL_REV" hidden="1">"c1101"</definedName>
    <definedName name="IQ_RES_CONST_REAL_APR_FC_UNUSED_UNUSED_UNUSED" hidden="1">"c8536"</definedName>
    <definedName name="IQ_RES_CONST_REAL_APR_UNUSED_UNUSED_UNUSED" hidden="1">"c7656"</definedName>
    <definedName name="IQ_RES_CONST_REAL_FC_UNUSED_UNUSED_UNUSED" hidden="1">"c7876"</definedName>
    <definedName name="IQ_RES_CONST_REAL_POP_FC_UNUSED_UNUSED_UNUSED" hidden="1">"c8096"</definedName>
    <definedName name="IQ_RES_CONST_REAL_POP_UNUSED_UNUSED_UNUSED" hidden="1">"c7216"</definedName>
    <definedName name="IQ_RES_CONST_REAL_SAAR_APR_FC_UNUSED_UNUSED_UNUSED" hidden="1">"c8537"</definedName>
    <definedName name="IQ_RES_CONST_REAL_SAAR_APR_UNUSED_UNUSED_UNUSED" hidden="1">"c7657"</definedName>
    <definedName name="IQ_RES_CONST_REAL_SAAR_FC_UNUSED_UNUSED_UNUSED" hidden="1">"c7877"</definedName>
    <definedName name="IQ_RES_CONST_REAL_SAAR_POP_FC_UNUSED_UNUSED_UNUSED" hidden="1">"c8097"</definedName>
    <definedName name="IQ_RES_CONST_REAL_SAAR_POP_UNUSED_UNUSED_UNUSED" hidden="1">"c7217"</definedName>
    <definedName name="IQ_RES_CONST_REAL_SAAR_UNUSED_UNUSED_UNUSED" hidden="1">"c6997"</definedName>
    <definedName name="IQ_RES_CONST_REAL_SAAR_YOY_FC_UNUSED_UNUSED_UNUSED" hidden="1">"c8317"</definedName>
    <definedName name="IQ_RES_CONST_REAL_SAAR_YOY_UNUSED_UNUSED_UNUSED" hidden="1">"c7437"</definedName>
    <definedName name="IQ_RES_CONST_REAL_UNUSED_UNUSED_UNUSED" hidden="1">"c6996"</definedName>
    <definedName name="IQ_RES_CONST_REAL_YOY_FC_UNUSED_UNUSED_UNUSED" hidden="1">"c8316"</definedName>
    <definedName name="IQ_RES_CONST_REAL_YOY_UNUSED_UNUSED_UNUSED" hidden="1">"c7436"</definedName>
    <definedName name="IQ_RES_CONST_SAAR_APR_FC_UNUSED_UNUSED_UNUSED" hidden="1">"c8540"</definedName>
    <definedName name="IQ_RES_CONST_SAAR_APR_UNUSED_UNUSED_UNUSED" hidden="1">"c7660"</definedName>
    <definedName name="IQ_RES_CONST_SAAR_FC_UNUSED_UNUSED_UNUSED" hidden="1">"c7880"</definedName>
    <definedName name="IQ_RES_CONST_SAAR_POP_FC_UNUSED_UNUSED_UNUSED" hidden="1">"c8100"</definedName>
    <definedName name="IQ_RES_CONST_SAAR_POP_UNUSED_UNUSED_UNUSED" hidden="1">"c7220"</definedName>
    <definedName name="IQ_RES_CONST_SAAR_UNUSED_UNUSED_UNUSED" hidden="1">"c7000"</definedName>
    <definedName name="IQ_RES_CONST_SAAR_YOY_FC_UNUSED_UNUSED_UNUSED" hidden="1">"c8320"</definedName>
    <definedName name="IQ_RES_CONST_SAAR_YOY_UNUSED_UNUSED_UNUSED" hidden="1">"c7440"</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ATEMENTS_NET_FDIC" hidden="1">"c6500"</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STRUCTURED_LOANS_1_4_RESIDENTIAL_FDIC" hidden="1">"c6378"</definedName>
    <definedName name="IQ_RESTRUCTURED_LOANS_LEASES_FDIC" hidden="1">"c6377"</definedName>
    <definedName name="IQ_RESTRUCTURED_LOANS_NON_1_4_FDIC" hidden="1">"c6379"</definedName>
    <definedName name="IQ_RETAIL_AVG_STORE_SIZE_GROSS" hidden="1">"c2066"</definedName>
    <definedName name="IQ_RETAIL_AVG_STORE_SIZE_NET" hidden="1">"c2067"</definedName>
    <definedName name="IQ_RETAIL_CLOSED_STORES" hidden="1">"c2063"</definedName>
    <definedName name="IQ_RETAIL_DEPOSITS_FDIC" hidden="1">"c6488"</definedName>
    <definedName name="IQ_RETAIL_OPENED_STORES" hidden="1">"c2062"</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Q_FOOTAGE" hidden="1">"c2064"</definedName>
    <definedName name="IQ_RETAIL_STORE_SELLING_AREA" hidden="1">"c2065"</definedName>
    <definedName name="IQ_RETAIL_TOTAL_STORES" hidden="1">"c2061"</definedName>
    <definedName name="IQ_RETAINED_EARN" hidden="1">"c1420"</definedName>
    <definedName name="IQ_RETAINED_EARNINGS_AVERAGE_EQUITY_FDIC" hidden="1">"c6733"</definedName>
    <definedName name="IQ_RETURN_ASSETS" hidden="1">"c1113"</definedName>
    <definedName name="IQ_RETURN_ASSETS_BANK" hidden="1">"c1114"</definedName>
    <definedName name="IQ_RETURN_ASSETS_BROK" hidden="1">"c1115"</definedName>
    <definedName name="IQ_RETURN_ASSETS_FDIC" hidden="1">"c6730"</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DIC" hidden="1">"c6732"</definedName>
    <definedName name="IQ_RETURN_EQUITY_FS" hidden="1">"c1121"</definedName>
    <definedName name="IQ_RETURN_INVESTMENT" hidden="1">"c1421"</definedName>
    <definedName name="IQ_REV" hidden="1">"c1122"</definedName>
    <definedName name="IQ_REV_BEFORE_LL" hidden="1">"c1123"</definedName>
    <definedName name="IQ_REV_UTI" hidden="1">"c1125"</definedName>
    <definedName name="IQ_REVALUATION_GAINS_FDIC" hidden="1">"c6428"</definedName>
    <definedName name="IQ_REVALUATION_LOSSES_FDIC" hidden="1">"c6429"</definedName>
    <definedName name="IQ_REVENUE" hidden="1">"c1422"</definedName>
    <definedName name="IQ_REVISION_DATE_" hidden="1">38960.6923842593</definedName>
    <definedName name="IQ_RISK_WEIGHTED_ASSETS_FDIC" hidden="1">"c6370"</definedName>
    <definedName name="IQ_SALARY" hidden="1">"c1130"</definedName>
    <definedName name="IQ_SALARY_FDIC" hidden="1">"c6576"</definedName>
    <definedName name="IQ_SALE_CONVERSION_RETIREMENT_STOCK_FDIC" hidden="1">"c6661"</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VING_DEP" hidden="1">"c1150"</definedName>
    <definedName name="IQ_SECUR_RECEIV" hidden="1">"c1151"</definedName>
    <definedName name="IQ_SECURED_1_4_FAMILY_RESIDENTIAL_CHARGE_OFFS_FDIC" hidden="1">"c6590"</definedName>
    <definedName name="IQ_SECURED_1_4_FAMILY_RESIDENTIAL_NET_CHARGE_OFFS_FDIC" hidden="1">"c6628"</definedName>
    <definedName name="IQ_SECURED_1_4_FAMILY_RESIDENTIAL_RECOVERIES_FDIC" hidden="1">"c6609"</definedName>
    <definedName name="IQ_SECURED_FARMLAND_CHARGE_OFFS_FDIC" hidden="1">"c6593"</definedName>
    <definedName name="IQ_SECURED_FARMLAND_NET_CHARGE_OFFS_FDIC" hidden="1">"c6631"</definedName>
    <definedName name="IQ_SECURED_FARMLAND_RECOVERIES_FDIC" hidden="1">"c6612"</definedName>
    <definedName name="IQ_SECURED_MULTIFAMILY_RESIDENTIAL_CHARGE_OFFS_FDIC" hidden="1">"c6591"</definedName>
    <definedName name="IQ_SECURED_MULTIFAMILY_RESIDENTIAL_NET_CHARGE_OFFS_FDIC" hidden="1">"c6629"</definedName>
    <definedName name="IQ_SECURED_MULTIFAMILY_RESIDENTIAL_RECOVERIES_FDIC" hidden="1">"c6610"</definedName>
    <definedName name="IQ_SECURED_NONFARM_NONRESIDENTIAL_CHARGE_OFFS_FDIC" hidden="1">"c6592"</definedName>
    <definedName name="IQ_SECURED_NONFARM_NONRESIDENTIAL_NET_CHARGE_OFFS_FDIC" hidden="1">"c6630"</definedName>
    <definedName name="IQ_SECURED_NONFARM_NONRESIDENTIAL_RECOVERIES_FDIC" hidden="1">"c6611"</definedName>
    <definedName name="IQ_SECURITIES_GAINS_FDIC" hidden="1">"c6584"</definedName>
    <definedName name="IQ_SECURITIES_ISSUED_STATES_FDIC" hidden="1">"c6300"</definedName>
    <definedName name="IQ_SECURITIES_LENT_FDIC" hidden="1">"c6532"</definedName>
    <definedName name="IQ_SECURITIES_UNDERWRITING_FDIC" hidden="1">"c6529"</definedName>
    <definedName name="IQ_SECURITY_BORROW" hidden="1">"c1152"</definedName>
    <definedName name="IQ_SECURITY_OWN" hidden="1">"c1153"</definedName>
    <definedName name="IQ_SECURITY_RESELL" hidden="1">"c1154"</definedName>
    <definedName name="IQ_SEPARATE_ACCT_ASSETS" hidden="1">"c1155"</definedName>
    <definedName name="IQ_SEPARATE_ACCT_LIAB" hidden="1">"c1156"</definedName>
    <definedName name="IQ_SERV_CHARGE_DEPOSITS" hidden="1">"c1157"</definedName>
    <definedName name="IQ_SERVICE_CHARGES_FDIC" hidden="1">"c6572"</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ES_NONTRANSACTION_ACCOUNTS_FDIC" hidden="1">"c6547"</definedName>
    <definedName name="IQ_STATES_TOTAL_DEPOSITS_FDIC" hidden="1">"c6473"</definedName>
    <definedName name="IQ_STATES_TRANSACTION_ACCOUNTS_FDIC" hidden="1">"c6539"</definedName>
    <definedName name="IQ_STATUTORY_SURPLUS" hidden="1">"c1201"</definedName>
    <definedName name="IQ_STOCK_BASED" hidden="1">"c1202"</definedName>
    <definedName name="IQ_STOCK_BASED_CF" hidden="1">"c1203"</definedName>
    <definedName name="IQ_STRIKE_PRICE_ISSUED" hidden="1">"c1645"</definedName>
    <definedName name="IQ_STRIKE_PRICE_OS" hidden="1">"c1646"</definedName>
    <definedName name="IQ_SUB_DEBT_FDIC" hidden="1">"c6346"</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URPLUS_FDIC" hidden="1">"c6351"</definedName>
    <definedName name="IQ_SVA" hidden="1">"c1214"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MPLOYEE_AVG" hidden="1">"c1225"</definedName>
    <definedName name="IQ_TEV_TOTAL_REV" hidden="1">"c1226"</definedName>
    <definedName name="IQ_TEV_TOTAL_REV_AVG" hidden="1">"c1227"</definedName>
    <definedName name="IQ_TEV_UFCF" hidden="1">"c2208"</definedName>
    <definedName name="IQ_THREE_MONTHS_FIXED_AND_FLOATING_FDIC" hidden="1">"c6419"</definedName>
    <definedName name="IQ_THREE_MONTHS_MORTGAGE_PASS_THROUGHS_FDIC" hidden="1">"c6411"</definedName>
    <definedName name="IQ_THREE_YEAR_FIXED_AND_FLOATING_RATE_FDIC" hidden="1">"c6421"</definedName>
    <definedName name="IQ_THREE_YEAR_MORTGAGE_PASS_THROUGHS_FDIC" hidden="1">"c6413"</definedName>
    <definedName name="IQ_THREE_YEARS_LESS_FDIC" hidden="1">"c6417"</definedName>
    <definedName name="IQ_TIER_1_RISK_BASED_CAPITAL_RATIO_FDIC" hidden="1">"c6746"</definedName>
    <definedName name="IQ_TIER_ONE_FDIC" hidden="1">"c6369"</definedName>
    <definedName name="IQ_TIER_ONE_RATIO" hidden="1">"c1229"</definedName>
    <definedName name="IQ_TIME_DEP" hidden="1">"c1230"</definedName>
    <definedName name="IQ_TIME_DEPOSITS_LESS_THAN_100K_FDIC" hidden="1">"c6465"</definedName>
    <definedName name="IQ_TIME_DEPOSITS_MORE_THAN_100K_FDIC" hidden="1">"c6470"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SSETS_FDIC" hidden="1">"c6339"</definedName>
    <definedName name="IQ_TOTAL_AVG_CE_TOTAL_AVG_ASSETS" hidden="1">"c1241"</definedName>
    <definedName name="IQ_TOTAL_AVG_EQUITY_TOTAL_AVG_ASSETS" hidden="1">"c1242"</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ARGE_OFFS_FDIC" hidden="1">"c6603"</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QUITY" hidden="1">"c1250"</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BT_SECURITIES_FDIC" hidden="1">"c6410"</definedName>
    <definedName name="IQ_TOTAL_DEPOSITS" hidden="1">"c1265"</definedName>
    <definedName name="IQ_TOTAL_DEPOSITS_FDIC" hidden="1">"c6342"</definedName>
    <definedName name="IQ_TOTAL_DIV_PAID_CF" hidden="1">"c1266"</definedName>
    <definedName name="IQ_TOTAL_EMPLOYEE" hidden="1">"c2141"</definedName>
    <definedName name="IQ_TOTAL_EMPLOYEES" hidden="1">"c1522"</definedName>
    <definedName name="IQ_TOTAL_EMPLOYEES_FDIC" hidden="1">"c6355"</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EQUITY_FDIC" hidden="1">"c6354"</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IABILITIES_FDIC" hidden="1">"c6348"</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EXP" hidden="1">"c1291"</definedName>
    <definedName name="IQ_TOTAL_PENSION_OBLIGATION" hidden="1">"c1292"</definedName>
    <definedName name="IQ_TOTAL_PROVED_RESERVES_OIL" hidden="1">"c2040"</definedName>
    <definedName name="IQ_TOTAL_RECEIV" hidden="1">"c1293"</definedName>
    <definedName name="IQ_TOTAL_RECOVERIES_FDIC" hidden="1">"c6622"</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NK_FDIC" hidden="1">"c6786"</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RISK_BASED_CAPITAL_RATIO_FDIC" hidden="1">"c6747"</definedName>
    <definedName name="IQ_TOTAL_SECURITIES_FDIC" hidden="1">"c6306"</definedName>
    <definedName name="IQ_TOTAL_SPECIAL" hidden="1">"c1618"</definedName>
    <definedName name="IQ_TOTAL_ST_BORROW" hidden="1">"c1424"</definedName>
    <definedName name="IQ_TOTAL_SUBS" hidden="1">"c2119"</definedName>
    <definedName name="IQ_TOTAL_TIME_DEPOSITS_FDIC" hidden="1">"c6497"</definedName>
    <definedName name="IQ_TOTAL_TIME_SAVINGS_DEPOSITS_FDIC" hidden="1">"c6498"</definedName>
    <definedName name="IQ_TOTAL_UNUSED_COMMITMENTS_FDIC" hidden="1">"c6536"</definedName>
    <definedName name="IQ_TOTAL_UNUSUAL" hidden="1">"c1508"</definedName>
    <definedName name="IQ_TOTAL_UNUSUAL_BR" hidden="1">"c5517"</definedName>
    <definedName name="IQ_TRADE_AR" hidden="1">"c1345"</definedName>
    <definedName name="IQ_TRADE_PRINCIPAL" hidden="1">"c1309"</definedName>
    <definedName name="IQ_TRADING_ACCOUNT_GAINS_FEES_FDIC" hidden="1">"c6573"</definedName>
    <definedName name="IQ_TRADING_ASSETS" hidden="1">"c1310"</definedName>
    <definedName name="IQ_TRADING_ASSETS_FDIC" hidden="1">"c6328"</definedName>
    <definedName name="IQ_TRADING_CURRENCY" hidden="1">"c2212"</definedName>
    <definedName name="IQ_TRADING_LIABILITIES_FDIC" hidden="1">"c6344"</definedName>
    <definedName name="IQ_TRANSACTION_ACCOUNTS_FDIC" hidden="1">"c6544"</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EASURY_STOCK_TRANSACTIONS_FDIC" hidden="1">"c6501"</definedName>
    <definedName name="IQ_TRUST_INC" hidden="1">"c1319"</definedName>
    <definedName name="IQ_TRUST_PREF" hidden="1">"c1320"</definedName>
    <definedName name="IQ_TWELVE_MONTHS_FIXED_AND_FLOATING_FDIC" hidden="1">"c6420"</definedName>
    <definedName name="IQ_TWELVE_MONTHS_MORTGAGE_PASS_THROUGHS_FDIC" hidden="1">"c6412"</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NDIVIDED_PROFITS_FDIC" hidden="1">"c6352"</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EARNED_INCOME_FDIC" hidden="1">"c6324"</definedName>
    <definedName name="IQ_UNEARNED_INCOME_FOREIGN_FDIC" hidden="1">"c6385"</definedName>
    <definedName name="IQ_UNLEVERED_FCF" hidden="1">"c1908"</definedName>
    <definedName name="IQ_UNPAID_CLAIMS" hidden="1">"c1330"</definedName>
    <definedName name="IQ_UNPROFITABLE_INSTITUTIONS_FDIC" hidden="1">"c6722"</definedName>
    <definedName name="IQ_UNREALIZED_GAIN" hidden="1">"c1619"</definedName>
    <definedName name="IQ_UNUSED_LOAN_COMMITMENTS_FDIC" hidden="1">"c6368"</definedName>
    <definedName name="IQ_UNUSUAL_EXP" hidden="1">"c1456"</definedName>
    <definedName name="IQ_US_BRANCHES_FOREIGN_BANK_LOANS_FDIC" hidden="1">"c6435"</definedName>
    <definedName name="IQ_US_BRANCHES_FOREIGN_BANKS_FDIC" hidden="1">"c6390"</definedName>
    <definedName name="IQ_US_GAAP" hidden="1">"c1331"</definedName>
    <definedName name="IQ_US_GOV_AGENCIES_FDIC" hidden="1">"c6395"</definedName>
    <definedName name="IQ_US_GOV_DEPOSITS_FDIC" hidden="1">"c6483"</definedName>
    <definedName name="IQ_US_GOV_ENTERPRISES_FDIC" hidden="1">"c6396"</definedName>
    <definedName name="IQ_US_GOV_NONCURRENT_LOANS_TOTAL_NONCURRENT_FDIC" hidden="1">"c6779"</definedName>
    <definedName name="IQ_US_GOV_NONTRANSACTION_ACCOUNTS_FDIC" hidden="1">"c6546"</definedName>
    <definedName name="IQ_US_GOV_OBLIGATIONS_FDIC" hidden="1">"c6299"</definedName>
    <definedName name="IQ_US_GOV_SECURITIES_FDIC" hidden="1">"c6297"</definedName>
    <definedName name="IQ_US_GOV_TOTAL_DEPOSITS_FDIC" hidden="1">"c6472"</definedName>
    <definedName name="IQ_US_GOV_TRANSACTION_ACCOUNTS_FDIC" hidden="1">"c6538"</definedName>
    <definedName name="IQ_US_TREASURY_SECURITIES_FDIC" hidden="1">"c6298"</definedName>
    <definedName name="IQ_UTIL_PPE_NET" hidden="1">"c1620"</definedName>
    <definedName name="IQ_UTIL_REV" hidden="1">"c2091"</definedName>
    <definedName name="IQ_UV_PENSION_LIAB" hidden="1">"c1332"</definedName>
    <definedName name="IQ_VALUATION_ALLOWANCES_FDIC" hidden="1">"c6400"</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C_REVENUE_FDIC" hidden="1">"c6667"</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ATILE_LIABILITIES_FDIC" hidden="1">"c6364"</definedName>
    <definedName name="IQ_VOLUME" hidden="1">"c1333"</definedName>
    <definedName name="IQ_WEEK" hidden="1">50000</definedName>
    <definedName name="IQ_WEIGHTED_AVG_PRICE" hidden="1">"c1334"</definedName>
    <definedName name="IQ_WIP_INV" hidden="1">"c1335"</definedName>
    <definedName name="IQ_WORKMEN_WRITTEN" hidden="1">"c1336"</definedName>
    <definedName name="IQ_WRITTEN_OPTION_CONTRACTS_FDIC" hidden="1">"c6509"</definedName>
    <definedName name="IQ_WRITTEN_OPTION_CONTRACTS_FX_RISK_FDIC" hidden="1">"c6514"</definedName>
    <definedName name="IQ_WRITTEN_OPTION_CONTRACTS_NON_FX_IR_FDIC" hidden="1">"c6519"</definedName>
    <definedName name="IQ_XDIV_DATE" hidden="1">"c2203"</definedName>
    <definedName name="IQ_YEARHIGH" hidden="1">"c1337"</definedName>
    <definedName name="IQ_YEARHIGH_DATE" hidden="1">"c2250"</definedName>
    <definedName name="IQ_YEARLOW" hidden="1">"c1338"</definedName>
    <definedName name="IQ_YEARLOW_DATE" hidden="1">"c2251"</definedName>
    <definedName name="IQ_YTD" hidden="1">3000</definedName>
    <definedName name="IQ_YTDMONTH" hidden="1">130000</definedName>
    <definedName name="IQ_Z_SCORE" hidden="1">"c1339"</definedName>
    <definedName name="IQB_BOOKMARK_COUNT" hidden="1">1</definedName>
    <definedName name="IQR6mmcapA4" hidden="1">#REF!</definedName>
    <definedName name="IQRB14" hidden="1">"$B$15:$B$518"</definedName>
    <definedName name="IQRB16" hidden="1">"$B$17:$B$520"</definedName>
    <definedName name="IQRB17" hidden="1">"$B$18:$B$78"</definedName>
    <definedName name="IQRB18" hidden="1">"$B$19:$B$522"</definedName>
    <definedName name="IQRBB17" hidden="1">"$BB$18:$BB$1299"</definedName>
    <definedName name="IQRBetaDATASHEETB17" hidden="1">'[157]Beta DATA SHEET'!$B$18:$B$175</definedName>
    <definedName name="IQRC14" hidden="1">"$C$15:$C$119"</definedName>
    <definedName name="IQRD14" hidden="1">"$D$15:$D$38"</definedName>
    <definedName name="IQRrawF4" hidden="1">'[158]Multiples - Comparables '!#REF!</definedName>
    <definedName name="IQRTradingAnalysisA4" hidden="1">#REF!</definedName>
    <definedName name="IQRU14" hidden="1">"$U$15:$U$266"</definedName>
    <definedName name="irass">#REF!</definedName>
    <definedName name="irc">#REF!</definedName>
    <definedName name="irc_9">#REF!</definedName>
    <definedName name="ire">#REF!</definedName>
    <definedName name="ire_9">#REF!</definedName>
    <definedName name="irf">#REF!</definedName>
    <definedName name="irf_9">#REF!</definedName>
    <definedName name="irg">#REF!</definedName>
    <definedName name="irg_9">#REF!</definedName>
    <definedName name="irp">#REF!</definedName>
    <definedName name="irp_9">#REF!</definedName>
    <definedName name="IRR">#REF!</definedName>
    <definedName name="irthdgfh">#REF!</definedName>
    <definedName name="IRTU">[47]Requirements!$G$30</definedName>
    <definedName name="is">#REF!</definedName>
    <definedName name="is1_">#REF!</definedName>
    <definedName name="is1__9">#REF!</definedName>
    <definedName name="is2_">#REF!</definedName>
    <definedName name="is2__9">#REF!</definedName>
    <definedName name="is3_">#REF!</definedName>
    <definedName name="is3__9">#REF!</definedName>
    <definedName name="is4_">#REF!</definedName>
    <definedName name="is4__9">#REF!</definedName>
    <definedName name="is5_">#REF!</definedName>
    <definedName name="is5__9">#REF!</definedName>
    <definedName name="isb">#REF!</definedName>
    <definedName name="isb_9">#REF!</definedName>
    <definedName name="isc">#REF!</definedName>
    <definedName name="isc_9">#REF!</definedName>
    <definedName name="ISCommDiv">#REF!</definedName>
    <definedName name="ISCommDivCashAv">#REF!</definedName>
    <definedName name="ISCommDivPerm">#REF!</definedName>
    <definedName name="ISDepreciation">#REF!</definedName>
    <definedName name="ISDN_SW">[47]Requirements!$G$33</definedName>
    <definedName name="isdnbaper">#REF!</definedName>
    <definedName name="isdnbasub">#REF!</definedName>
    <definedName name="isdnbasubs">#REF!</definedName>
    <definedName name="isdnbasubs1">#REF!</definedName>
    <definedName name="isdnpa">#REF!</definedName>
    <definedName name="isdnpa1">#REF!</definedName>
    <definedName name="ISDSR">#REF!</definedName>
    <definedName name="ise">#REF!</definedName>
    <definedName name="ise_9">#REF!</definedName>
    <definedName name="ISEBIT">#REF!</definedName>
    <definedName name="ISEBITDA">#REF!</definedName>
    <definedName name="ISEBT">#REF!</definedName>
    <definedName name="ISEBTDepTax">#REF!</definedName>
    <definedName name="ISExtraItems">#REF!</definedName>
    <definedName name="isf">#REF!</definedName>
    <definedName name="isf_9">#REF!</definedName>
    <definedName name="ISFxdCost">#REF!</definedName>
    <definedName name="ISGoodwillAmort">#REF!</definedName>
    <definedName name="ISGrossProfit">#REF!</definedName>
    <definedName name="isi">#REF!</definedName>
    <definedName name="isi_9">#REF!</definedName>
    <definedName name="ISIntExpense">#REF!</definedName>
    <definedName name="ISIntIncome">#REF!</definedName>
    <definedName name="ISIntOther">#REF!</definedName>
    <definedName name="isl">#REF!</definedName>
    <definedName name="isl_9">#REF!</definedName>
    <definedName name="ISMinorityInt">#REF!</definedName>
    <definedName name="ISNetIncome">#REF!</definedName>
    <definedName name="ISOpEx">#REF!</definedName>
    <definedName name="ISPrefDiv">#REF!</definedName>
    <definedName name="ISPrefDivPayable">#REF!</definedName>
    <definedName name="ISRate97">#REF!</definedName>
    <definedName name="ISRate98">#REF!</definedName>
    <definedName name="ISRetained">#REF!</definedName>
    <definedName name="ISRevenue">#REF!</definedName>
    <definedName name="ISStatRes">#REF!</definedName>
    <definedName name="ist">#REF!</definedName>
    <definedName name="ist_9">#REF!</definedName>
    <definedName name="ISTaxes">#REF!</definedName>
    <definedName name="ISUPload">[5]Input!#REF!</definedName>
    <definedName name="ISUPMSCsignlload">#REF!</definedName>
    <definedName name="ISUPsignlload">#REF!</definedName>
    <definedName name="ISUPSSPsignlload">#REF!</definedName>
    <definedName name="it">#REF!</definedName>
    <definedName name="ITEM">[58]A0744339!$K$24</definedName>
    <definedName name="item_col">#REF!</definedName>
    <definedName name="Item_Del_Col">#REF!</definedName>
    <definedName name="item_heading">#REF!</definedName>
    <definedName name="itemNum_col">#REF!</definedName>
    <definedName name="ithfininboh">#REF!</definedName>
    <definedName name="ituf" hidden="1">{#N/A,#N/A,FALSE,"Production 1"}</definedName>
    <definedName name="iucp">[121]Sheet2!$D$6:$F$17</definedName>
    <definedName name="iuf" hidden="1">{"page1",#N/A,FALSE,"Feuil1";"page2",#N/A,FALSE,"Feuil1";"page3",#N/A,FALSE,"Feuil1";"page4",#N/A,FALSE,"Feuil1"}</definedName>
    <definedName name="iujjkjl" hidden="1">{#N/A,#N/A,FALSE,"BS9703PET";#N/A,#N/A,FALSE,"BS9703KNE";#N/A,#N/A,FALSE,"BS9703KRP";#N/A,#N/A,FALSE,"BS9703POL"}</definedName>
    <definedName name="IV">#REF!</definedName>
    <definedName name="iva">#REF!</definedName>
    <definedName name="iva_9">#REF!</definedName>
    <definedName name="IVR_conn">[59]Input!$J$19</definedName>
    <definedName name="J">[29]Sheet1!$AO$15</definedName>
    <definedName name="já" hidden="1">{"page1",#N/A,FALSE,"Feuil1";"page2",#N/A,FALSE,"Feuil1";"page3",#N/A,FALSE,"Feuil1";"page4",#N/A,FALSE,"Feuil1"}</definedName>
    <definedName name="Jai" hidden="1">{"'August 2000'!$A$1:$J$101"}</definedName>
    <definedName name="Jan_Bal">#REF!</definedName>
    <definedName name="JanCollect">#REF!</definedName>
    <definedName name="JanMarchSales">[29]Sheet1!$B$7:$D$7</definedName>
    <definedName name="JanSalary">[29]Sheet1!$F$31:$F$107</definedName>
    <definedName name="jdate">#REF!</definedName>
    <definedName name="jdf">#REF!</definedName>
    <definedName name="jfjfj_control" hidden="1">{"'August 2000'!$A$1:$J$101"}</definedName>
    <definedName name="jgzfhkj" hidden="1">{#N/A,#N/A,FALSE,"Production 1"}</definedName>
    <definedName name="jhkgf" hidden="1">{"page1",#N/A,FALSE,"Feuil1";"page2",#N/A,FALSE,"Feuil1";"page3",#N/A,FALSE,"Feuil1";"page4",#N/A,FALSE,"Feuil1"}</definedName>
    <definedName name="jibjké" hidden="1">{"page1",#N/A,FALSE,"Feuil1";"page2",#N/A,FALSE,"Feuil1";"page3",#N/A,FALSE,"Feuil1";"page4",#N/A,FALSE,"Feuil1"}</definedName>
    <definedName name="jihughiu" hidden="1">{"assets",#N/A,FALSE,"CONS9703";"liab",#N/A,FALSE,"CONS9703";"pl",#N/A,FALSE,"CONS9703"}</definedName>
    <definedName name="jikhigu" hidden="1">{"assets",#N/A,FALSE,"CONS9703";"liab",#N/A,FALSE,"CONS9703";"pl",#N/A,FALSE,"CONS9703"}</definedName>
    <definedName name="JJ_control" hidden="1">{"'August 2000'!$A$1:$J$101"}</definedName>
    <definedName name="jjghjx">#REF!</definedName>
    <definedName name="jjkdld">#REF!</definedName>
    <definedName name="jjkmlé">#REF!</definedName>
    <definedName name="jkhiugiu" hidden="1">{"page1",#N/A,FALSE,"Feuil1";"page2",#N/A,FALSE,"Feuil1";"page3",#N/A,FALSE,"Feuil1";"page4",#N/A,FALSE,"Feuil1"}</definedName>
    <definedName name="jkljk" hidden="1">{"assets",#N/A,FALSE,"CONS9703";"liab",#N/A,FALSE,"CONS9703";"pl",#N/A,FALSE,"CONS9703"}</definedName>
    <definedName name="jkp" hidden="1">{"page1",#N/A,FALSE,"Feuil1";"page2",#N/A,FALSE,"Feuil1";"page3",#N/A,FALSE,"Feuil1";"page4",#N/A,FALSE,"Feuil1"}</definedName>
    <definedName name="jlhhghj" hidden="1">{#N/A,#N/A,FALSE,"BS9703PET";#N/A,#N/A,FALSE,"BS9703KNE";#N/A,#N/A,FALSE,"BS9703KRP";#N/A,#N/A,FALSE,"BS9703POL"}</definedName>
    <definedName name="jmp">#REF!</definedName>
    <definedName name="jop">#REF!</definedName>
    <definedName name="Jose" hidden="1">{"vi1",#N/A,FALSE,"Financial Statements";"vi2",#N/A,FALSE,"Financial Statements";#N/A,#N/A,FALSE,"DCF"}</definedName>
    <definedName name="jpgesh">'[71]Share price'!#REF!</definedName>
    <definedName name="jpy6ml">#REF!</definedName>
    <definedName name="jrate">#REF!</definedName>
    <definedName name="jugfz" hidden="1">{"page1",#N/A,FALSE,"Feuil1";"page2",#N/A,FALSE,"Feuil1";"page3",#N/A,FALSE,"Feuil1";"page4",#N/A,FALSE,"Feuil1"}</definedName>
    <definedName name="Jul_Bal">#REF!</definedName>
    <definedName name="JulCollect">#REF!</definedName>
    <definedName name="július">#REF!</definedName>
    <definedName name="JulSalary">[29]Sheet1!$L$31:$L$107</definedName>
    <definedName name="JulySeptSales">[29]Sheet1!$L$7:$N$7</definedName>
    <definedName name="Jun_Bal">#REF!</definedName>
    <definedName name="JunCollect">#REF!</definedName>
    <definedName name="june">[159]INPUT!$D$23</definedName>
    <definedName name="June_FTMValues">'[61]Trial Balance'!$R:$R</definedName>
    <definedName name="June_Ledgernames">'[61]Trial Balance'!$O:$O</definedName>
    <definedName name="JunSalary">[29]Sheet1!$K$31:$K$107</definedName>
    <definedName name="jvnl">#REF!</definedName>
    <definedName name="jvv" hidden="1">{"page1",#N/A,FALSE,"Feuil1";"page2",#N/A,FALSE,"Feuil1";"page3",#N/A,FALSE,"Feuil1";"page4",#N/A,FALSE,"Feuil1"}</definedName>
    <definedName name="jzf" hidden="1">{#N/A,#N/A,FALSE,"Production 1"}</definedName>
    <definedName name="k">[29]Sheet1!$AO$30</definedName>
    <definedName name="kar_std">#REF!</definedName>
    <definedName name="kboh" hidden="1">{"page1",#N/A,FALSE,"Feuil1";"page2",#N/A,FALSE,"Feuil1";"page3",#N/A,FALSE,"Feuil1";"page4",#N/A,FALSE,"Feuil1"}</definedName>
    <definedName name="Kerala">#REF!</definedName>
    <definedName name="key" hidden="1">#REF!</definedName>
    <definedName name="Key_Indicators">#REF!</definedName>
    <definedName name="Key_Ratios">#REF!</definedName>
    <definedName name="KGS">#REF!</definedName>
    <definedName name="kickback">#REF!</definedName>
    <definedName name="kickback_dcline">#REF!</definedName>
    <definedName name="kickback_dcline2">#REF!</definedName>
    <definedName name="kickback_market_price">#REF!</definedName>
    <definedName name="kickback_market_price2">#REF!</definedName>
    <definedName name="kickback2">#REF!</definedName>
    <definedName name="kilo">#REF!</definedName>
    <definedName name="Kilos_M">'[8]#REF'!$B$7:$P$7</definedName>
    <definedName name="kjdkdkà">#REF!</definedName>
    <definedName name="kjj" hidden="1">{"page1",#N/A,FALSE,"Feuil1";"page2",#N/A,FALSE,"Feuil1";"page3",#N/A,FALSE,"Feuil1";"page4",#N/A,FALSE,"Feuil1"}</definedName>
    <definedName name="KK">#REF!</definedName>
    <definedName name="kkdk">#REF!</definedName>
    <definedName name="kkk" hidden="1">{"'UMTS traffic (standard)'!$A$1:$K$80"}</definedName>
    <definedName name="kkkk">[29]Sheet1!$AO$45</definedName>
    <definedName name="kkkkk" hidden="1">{"Full view",#N/A,FALSE,"Market view";"Full view",#N/A,FALSE,"Market view"}</definedName>
    <definedName name="kkkr">#REF!</definedName>
    <definedName name="Kkre">'[8]#REF'!$A$175:$A$213</definedName>
    <definedName name="KkreP10">'[8]#REF'!$L$175:$L$213</definedName>
    <definedName name="KkreP11">'[8]#REF'!$M$175:$M$213</definedName>
    <definedName name="KkreP12">'[8]#REF'!$N$175:$N$213</definedName>
    <definedName name="KkreP13">'[8]#REF'!$O$175:$O$213</definedName>
    <definedName name="KkreP2">'[8]#REF'!$B$175:$B$213</definedName>
    <definedName name="KkreP3">'[8]#REF'!$C$175:$C$213</definedName>
    <definedName name="KkreP4">'[8]#REF'!$D$175:$D$213</definedName>
    <definedName name="KkreP5">'[8]#REF'!$E$175:$E$213</definedName>
    <definedName name="KkreP6">'[8]#REF'!$H$175:$H$213</definedName>
    <definedName name="KkreP7">'[8]#REF'!$I$175:$I$213</definedName>
    <definedName name="KkreP8">'[8]#REF'!$J$175:$J$213</definedName>
    <definedName name="KkreP9">'[8]#REF'!$K$175:$K$213</definedName>
    <definedName name="KkreTotal">'[8]#REF'!$P$175:$P$213</definedName>
    <definedName name="kl" hidden="1">{"TopSheet",#N/A,FALSE,"1999 Domestic Projections";"Departmental Summary Sheet",#N/A,FALSE,"1999 Domestic Projections";"Finance",#N/A,FALSE,"1999 Domestic Projections";"Corporate",#N/A,FALSE,"1999 Domestic Projections";"Marketing",#N/A,FALSE,"1999 Domestic Projections";"Sales",#N/A,FALSE,"1999 Domestic Projections";"ProdDevCalabasas",#N/A,FALSE,"1999 Domestic Projections";"MIS",#N/A,FALSE,"1999 Domestic Projections";"1999 Summary Sheet",#N/A,FALSE,"1999 Domestic Projections";"Capitalized Assets",#N/A,FALSE,"1999 Domestic Projections";"THQInternational",#N/A,FALSE,"1999 Domestic Projections";"Studio",#N/A,FALSE,"1999 Domestic Projections";"GameFx",#N/A,FALSE,"1999 Domestic Projections";"pRODUCT aCQUISITION",#N/A,FALSE,"1999 Domestic Projections"}</definedName>
    <definedName name="kldldl">#REF!</definedName>
    <definedName name="klé" hidden="1">{"page1",#N/A,FALSE,"Feuil1";"page2",#N/A,FALSE,"Feuil1";"page3",#N/A,FALSE,"Feuil1";"page4",#N/A,FALSE,"Feuil1"}</definedName>
    <definedName name="kléo" hidden="1">{"assets",#N/A,FALSE,"CONS9703";"liab",#N/A,FALSE,"CONS9703";"pl",#N/A,FALSE,"CONS9703"}</definedName>
    <definedName name="klhuhj" hidden="1">{"page1",#N/A,FALSE,"Feuil1";"page2",#N/A,FALSE,"Feuil1";"page3",#N/A,FALSE,"Feuil1";"page4",#N/A,FALSE,"Feuil1"}</definedName>
    <definedName name="kljbbv" hidden="1">{"assets",#N/A,FALSE,"CONS9703";"liab",#N/A,FALSE,"CONS9703";"pl",#N/A,FALSE,"CONS9703"}</definedName>
    <definedName name="ko" hidden="1">{"TopSheet",#N/A,FALSE,"1999 Domestic Projections";"Departmental Summary Sheet",#N/A,FALSE,"1999 Domestic Projections";"Finance",#N/A,FALSE,"1999 Domestic Projections";"Corporate",#N/A,FALSE,"1999 Domestic Projections";"Marketing",#N/A,FALSE,"1999 Domestic Projections";"Sales",#N/A,FALSE,"1999 Domestic Projections";"ProdDevCalabasas",#N/A,FALSE,"1999 Domestic Projections";"MIS",#N/A,FALSE,"1999 Domestic Projections";"1999 Summary Sheet",#N/A,FALSE,"1999 Domestic Projections";"Capitalized Assets",#N/A,FALSE,"1999 Domestic Projections";"THQInternational",#N/A,FALSE,"1999 Domestic Projections";"Studio",#N/A,FALSE,"1999 Domestic Projections";"GameFx",#N/A,FALSE,"1999 Domestic Projections";"pRODUCT aCQUISITION",#N/A,FALSE,"1999 Domestic Projections"}</definedName>
    <definedName name="koersb">#REF!</definedName>
    <definedName name="koersd">#REF!</definedName>
    <definedName name="koersz">#REF!</definedName>
    <definedName name="koesb">#REF!</definedName>
    <definedName name="Korea__Basic_Services_Tariffs__1995">#REF!</definedName>
    <definedName name="Korel_Controls">#REF!</definedName>
    <definedName name="KPI" hidden="1">{#N/A,#N/A,FALSE,"Staffnos &amp; cost"}</definedName>
    <definedName name="kpol" hidden="1">{"page1",#N/A,FALSE,"Feuil1";"page2",#N/A,FALSE,"Feuil1";"page3",#N/A,FALSE,"Feuil1";"page4",#N/A,FALSE,"Feuil1"}</definedName>
    <definedName name="ksubs">#REF!</definedName>
    <definedName name="ksubscribers">#REF!</definedName>
    <definedName name="KTS_extensions__000">#REF!</definedName>
    <definedName name="kugughj" hidden="1">{"page1",#N/A,FALSE,"Feuil1";"page2",#N/A,FALSE,"Feuil1";"page3",#N/A,FALSE,"Feuil1";"page4",#N/A,FALSE,"Feuil1"}</definedName>
    <definedName name="kurkure">#REF!</definedName>
    <definedName name="Kurkure_P__L">#REF!</definedName>
    <definedName name="KurkurePL">#REF!</definedName>
    <definedName name="kya">[141]Preside!#REF!</definedName>
    <definedName name="L">#REF!</definedName>
    <definedName name="L___0">#REF!</definedName>
    <definedName name="L___1">#N/A</definedName>
    <definedName name="l_70">#REF!</definedName>
    <definedName name="lakh">100000</definedName>
    <definedName name="laksjf">#REF!</definedName>
    <definedName name="lam" localSheetId="10">[0]!StudioStaffCount+[0]!MarketingStaffCount+SalesStaffCount+[0]!MisStaffcount+[0]!CorporateStaffCount+[0]!DevelopmentStaffCount+[0]!IntStaffCount+[0]!FinanceStaffCount</definedName>
    <definedName name="lam">StudioStaffCount+MarketingStaffCount+SalesStaffCount+MisStaffcount+CorporateStaffCount+DevelopmentStaffCount+IntStaffCount+FinanceStaffCount</definedName>
    <definedName name="lan" hidden="1">{#N/A,#N/A,TRUE,"BT M200 da 10x20"}</definedName>
    <definedName name="LAPDconc">#REF!</definedName>
    <definedName name="LAPDmux">#REF!</definedName>
    <definedName name="large_PLPc_share">#REF!</definedName>
    <definedName name="large_PLPc_share2">#REF!</definedName>
    <definedName name="last">#REF!</definedName>
    <definedName name="Last_Row">IF(Values_Entered,Header_Row+Number_of_Payments,Header_Row)</definedName>
    <definedName name="LaSTANDA">#REF!</definedName>
    <definedName name="lastdebt">#REF!</definedName>
    <definedName name="lastpref">#REF!</definedName>
    <definedName name="lat" localSheetId="10">[0]!StudioStaffCount+[0]!MarketingStaffCount+SalesStaffCount+[0]!MisStaffcount+[0]!CorporateStaffCount+[0]!DevelopmentStaffCount+[0]!IntStaffCount+[0]!FinanceStaffCount</definedName>
    <definedName name="lat">StudioStaffCount+MarketingStaffCount+SalesStaffCount+MisStaffcount+CorporateStaffCount+DevelopmentStaffCount+IntStaffCount+FinanceStaffCount</definedName>
    <definedName name="latimer">[29]Sheet1!$F$39</definedName>
    <definedName name="Lays">#REF!</definedName>
    <definedName name="LaysP10">'[8]#REF'!$L$6:$L$44</definedName>
    <definedName name="LaysP11">'[8]#REF'!$M$6:$M$44</definedName>
    <definedName name="LaysP12">'[8]#REF'!$N$6:$N$44</definedName>
    <definedName name="LaysP13">'[8]#REF'!$O$6:$O$44</definedName>
    <definedName name="LaysP2">'[8]#REF'!$B$6:$B$44</definedName>
    <definedName name="LaysP3">'[8]#REF'!$C$6:$C$44</definedName>
    <definedName name="LaysP4">'[8]#REF'!$D$6:$D$44</definedName>
    <definedName name="LaysP5">'[8]#REF'!$E$6:$E$44</definedName>
    <definedName name="LaysP6">'[8]#REF'!$H$6:$H$44</definedName>
    <definedName name="LaysP7">'[8]#REF'!$I$6:$I$44</definedName>
    <definedName name="LaysP8">'[8]#REF'!$J$6:$J$44</definedName>
    <definedName name="LaysP9">'[8]#REF'!$K$6:$K$44</definedName>
    <definedName name="LaysPL">#REF!</definedName>
    <definedName name="LaysTotal">'[8]#REF'!$P$6:$P$44</definedName>
    <definedName name="LC">#REF!</definedName>
    <definedName name="LD">[46]ReasonCode!$L$2:$L$6</definedName>
    <definedName name="LE">#REF!</definedName>
    <definedName name="Leased_Data_Lines__000">#REF!</definedName>
    <definedName name="Leased_Line_Subscribers__000">#REF!</definedName>
    <definedName name="lééiou" hidden="1">{#N/A,#N/A,FALSE,"BS9703PET";#N/A,#N/A,FALSE,"BS9703KNE";#N/A,#N/A,FALSE,"BS9703KRP";#N/A,#N/A,FALSE,"BS9703POL"}</definedName>
    <definedName name="Lehar">#REF!</definedName>
    <definedName name="Lehar_P__L__Exl._Nutyumz">#REF!</definedName>
    <definedName name="Lehar_TOTAL_P_L">#REF!</definedName>
    <definedName name="LeharP10">'[8]#REF'!$L$216:$L$254</definedName>
    <definedName name="LeharP11">'[8]#REF'!$M$216:$M$254</definedName>
    <definedName name="LeharP12">'[8]#REF'!$N$216:$N$254</definedName>
    <definedName name="LeharP13">'[8]#REF'!$O$216:$O$254</definedName>
    <definedName name="LeharP2">'[8]#REF'!$B$216:$B$254</definedName>
    <definedName name="LeharP3">'[8]#REF'!$C$216:$C$254</definedName>
    <definedName name="LeharP4">'[8]#REF'!$D$216:$D$254</definedName>
    <definedName name="LeharP5">'[8]#REF'!$E$216:$E$254</definedName>
    <definedName name="LeharP6">'[8]#REF'!$H$216:$H$254</definedName>
    <definedName name="LeharP7">'[8]#REF'!$I$216:$I$254</definedName>
    <definedName name="LeharP8">'[8]#REF'!$J$216:$J$254</definedName>
    <definedName name="LeharP9">'[8]#REF'!$K$216:$K$254</definedName>
    <definedName name="LeharTotal">'[8]#REF'!$P$216:$P$254</definedName>
    <definedName name="lenotti">[40]LINK!$B$1</definedName>
    <definedName name="level">#REF!</definedName>
    <definedName name="Levy_R_D">'[19]SPS DETAIL'!#REF!</definedName>
    <definedName name="LF_1.4">#REF!</definedName>
    <definedName name="LF_1.4_I">#REF!</definedName>
    <definedName name="LF_10">#REF!</definedName>
    <definedName name="LF_10_I">#REF!</definedName>
    <definedName name="LF_18">#REF!</definedName>
    <definedName name="LF_18_I">#REF!</definedName>
    <definedName name="LF_3">#REF!</definedName>
    <definedName name="LF_3_I">#REF!</definedName>
    <definedName name="lhj" hidden="1">{TRUE,TRUE,-2.75,-17,484.5,255,FALSE,FALSE,TRUE,TRUE,0,1,#N/A,1,#N/A,7.48684210526316,18.9333333333333,1,FALSE,FALSE,3,TRUE,1,FALSE,75,"Swvu.DMPSBACK.","ACwvu.DMPSBACK.",#N/A,FALSE,FALSE,0.5,0.5,0.5,0.5,2,"&amp;L&amp;F
&amp;A&amp;R&amp;D
&amp;T","",TRUE,FALSE,FALSE,FALSE,1,45,#N/A,#N/A,"=R1C1:R160C18",FALSE,#N/A,#N/A,FALSE,FALSE,FALSE,1,4294967292,300,FALSE,FALSE,TRUE,TRUE,TRUE}</definedName>
    <definedName name="Libor">#REF!</definedName>
    <definedName name="LiborRate">#REF!</definedName>
    <definedName name="lifeGoodwill">#REF!</definedName>
    <definedName name="Lightning_protection">[69]Calc!$B$32</definedName>
    <definedName name="limcount" hidden="1">1</definedName>
    <definedName name="link">#REF!</definedName>
    <definedName name="linkperiodo">[105]LINK!$F$1</definedName>
    <definedName name="linkpt">#REF!</definedName>
    <definedName name="LINKSGb_alt1">[10]Calculation!#REF!</definedName>
    <definedName name="linksize">[10]Input!#REF!</definedName>
    <definedName name="Liquid_ratio">#REF!</definedName>
    <definedName name="List_of_Material">#REF!</definedName>
    <definedName name="ListOffset" hidden="1">1</definedName>
    <definedName name="ListPrice">#REF!</definedName>
    <definedName name="lknk" hidden="1">{"assets",#N/A,FALSE,"CONS9703";"liab",#N/A,FALSE,"CONS9703";"pl",#N/A,FALSE,"CONS9703"}</definedName>
    <definedName name="ll">#N/A</definedName>
    <definedName name="LL_control" hidden="1">{"'August 2000'!$A$1:$J$101"}</definedName>
    <definedName name="ll_rates">'[160]L.L Rates'!$B:$D</definedName>
    <definedName name="LLCR">#REF!</definedName>
    <definedName name="llper">#REF!</definedName>
    <definedName name="llsub">#REF!</definedName>
    <definedName name="llsubs">#REF!</definedName>
    <definedName name="llsubs1">#REF!</definedName>
    <definedName name="LnsAdvncs">#REF!</definedName>
    <definedName name="LnsAdvncs_I">#REF!</definedName>
    <definedName name="lo" hidden="1">{"TopSheet",#N/A,FALSE,"1999 Domestic Projections";"Departmental Summary Sheet",#N/A,FALSE,"1999 Domestic Projections";"Finance",#N/A,FALSE,"1999 Domestic Projections";"Corporate",#N/A,FALSE,"1999 Domestic Projections";"Marketing",#N/A,FALSE,"1999 Domestic Projections";"Sales",#N/A,FALSE,"1999 Domestic Projections";"ProdDevCalabasas",#N/A,FALSE,"1999 Domestic Projections";"MIS",#N/A,FALSE,"1999 Domestic Projections";"1999 Summary Sheet",#N/A,FALSE,"1999 Domestic Projections";"Capitalized Assets",#N/A,FALSE,"1999 Domestic Projections";"THQInternational",#N/A,FALSE,"1999 Domestic Projections";"Studio",#N/A,FALSE,"1999 Domestic Projections";"GameFx",#N/A,FALSE,"1999 Domestic Projections";"pRODUCT aCQUISITION",#N/A,FALSE,"1999 Domestic Projections"}</definedName>
    <definedName name="loadperC7">#REF!</definedName>
    <definedName name="Loan_Amount">#REF!</definedName>
    <definedName name="Loan_Start">#REF!</definedName>
    <definedName name="Loan_Years">#REF!</definedName>
    <definedName name="loc">#REF!</definedName>
    <definedName name="local">[50]Sheet1!$D$8</definedName>
    <definedName name="Location">#REF!</definedName>
    <definedName name="location1">#REF!</definedName>
    <definedName name="location5">#REF!</definedName>
    <definedName name="location6">#REF!</definedName>
    <definedName name="look">#REF!</definedName>
    <definedName name="look_sq">'[86]DLC lookups'!#REF!</definedName>
    <definedName name="look_sq1">'[1]RSU lookups'!$C$3:$L$4</definedName>
    <definedName name="look_sq2">'[89]LA- lookups'!$C$3:$K$4</definedName>
    <definedName name="look_tags">'[86]DLC lookups'!#REF!</definedName>
    <definedName name="look_tags1">'[1]RSU lookups'!$A$5:$B$15</definedName>
    <definedName name="lookup">#REF!</definedName>
    <definedName name="LookUpRange">#REF!</definedName>
    <definedName name="lpol" hidden="1">{"page1",#N/A,FALSE,"Feuil1";"page2",#N/A,FALSE,"Feuil1";"page3",#N/A,FALSE,"Feuil1";"page4",#N/A,FALSE,"Feuil1"}</definedName>
    <definedName name="ls02.Selected">#REF!</definedName>
    <definedName name="LSTSum_Phase1">#REF!</definedName>
    <definedName name="LSTSum_Phase1_10">#REF!</definedName>
    <definedName name="LSTSum_Phase10">#REF!</definedName>
    <definedName name="LSTSum_Phase2">#REF!</definedName>
    <definedName name="LSTSum_Phase2_10">#REF!</definedName>
    <definedName name="LSTSum_Phase3">#REF!</definedName>
    <definedName name="LSTSum_Phase4">#REF!</definedName>
    <definedName name="LSTSum_Phase5">#REF!</definedName>
    <definedName name="LSTSum_Phase6">#REF!</definedName>
    <definedName name="LSTSum_Phase7">#REF!</definedName>
    <definedName name="LSTSum_Phase8">#REF!</definedName>
    <definedName name="LSTSum_Phase9">#REF!</definedName>
    <definedName name="LstTier">#REF!</definedName>
    <definedName name="LT_POTS">#REF!</definedName>
    <definedName name="LT_tariff">[156]Input!$H$81</definedName>
    <definedName name="LTA">#REF!</definedName>
    <definedName name="LTB">#REF!</definedName>
    <definedName name="LTC">#REF!</definedName>
    <definedName name="LTD">#REF!</definedName>
    <definedName name="ltg">'[26]factor sheet'!#REF!</definedName>
    <definedName name="ltg_fac">#REF!</definedName>
    <definedName name="ltgb">#REF!</definedName>
    <definedName name="ltgboss">#REF!</definedName>
    <definedName name="ltgbtr">#REF!</definedName>
    <definedName name="ltgc">#REF!</definedName>
    <definedName name="ltgcb">#REF!</definedName>
    <definedName name="ltgd">#REF!</definedName>
    <definedName name="LTGGBL">#REF!</definedName>
    <definedName name="LTGGBR">#REF!</definedName>
    <definedName name="LTGGCL">#REF!</definedName>
    <definedName name="ltpcsubs">#REF!</definedName>
    <definedName name="ltpcsubs1">#REF!</definedName>
    <definedName name="lu">#REF!</definedName>
    <definedName name="LU_x3">#REF!</definedName>
    <definedName name="LU155E">#REF!</definedName>
    <definedName name="LU155OL">#REF!</definedName>
    <definedName name="LU155OM">#REF!</definedName>
    <definedName name="lunchcost">[29]Sheet1!$F$2</definedName>
    <definedName name="LYN">#REF!</definedName>
    <definedName name="m">[29]Sheet1!$AO$28</definedName>
    <definedName name="M1BSCnrs">#REF!</definedName>
    <definedName name="M1subK">#REF!</definedName>
    <definedName name="M1totE">#REF!</definedName>
    <definedName name="mac" hidden="1">#REF!</definedName>
    <definedName name="MACRO">#REF!</definedName>
    <definedName name="Madras">#REF!</definedName>
    <definedName name="mail_spc_PLPc">#REF!</definedName>
    <definedName name="mail_spc_PLPc2">#REF!</definedName>
    <definedName name="MAIN">#REF!</definedName>
    <definedName name="Main_Lines__000">#REF!</definedName>
    <definedName name="Main_Lines__per_100_pop.">#REF!</definedName>
    <definedName name="Main_lines_Sector">#REF!</definedName>
    <definedName name="Main_lines_Sector___0">#N/A</definedName>
    <definedName name="Main_lines_Sector___1">#N/A</definedName>
    <definedName name="maindmn">#REF!</definedName>
    <definedName name="Maint_IFs">#REF!</definedName>
    <definedName name="maintance_PLP_server">#REF!</definedName>
    <definedName name="maintance_PLP_server2">#REF!</definedName>
    <definedName name="maintance_SQL_Server">#REF!</definedName>
    <definedName name="maintance_SQL_Server2">#REF!</definedName>
    <definedName name="mak" hidden="1">#REF!</definedName>
    <definedName name="Make_Summary">#REF!</definedName>
    <definedName name="MALHOTRA">#REF!</definedName>
    <definedName name="manpower">'[161]Sheet2 (2)'!$A$1:$N$34</definedName>
    <definedName name="Manufacturing">'[19]SPS DETAIL'!#REF!</definedName>
    <definedName name="mapv1">[148]Input!$K$468</definedName>
    <definedName name="mapv2">[148]Input!$K$469</definedName>
    <definedName name="mapv3">[148]Input!$K$470</definedName>
    <definedName name="Mar_Bal">#REF!</definedName>
    <definedName name="MarCollect">#REF!</definedName>
    <definedName name="MARGIN">#REF!</definedName>
    <definedName name="Margin_against_unfix_creditors">#REF!</definedName>
    <definedName name="Margin_against_unfix_debtors">#REF!</definedName>
    <definedName name="Margin_analysis">#REF!</definedName>
    <definedName name="Margin_from_debtors_against_gold">#REF!</definedName>
    <definedName name="Margin_to_creditors_against_gold">#REF!</definedName>
    <definedName name="MARGINS">#REF!</definedName>
    <definedName name="Maria">#REF!</definedName>
    <definedName name="Mark_Up">'[19]SPS DETAIL'!#REF!</definedName>
    <definedName name="MARKETING">[29]Sheet1!#REF!</definedName>
    <definedName name="Marketing900Number">#REF!</definedName>
    <definedName name="MarketingAdvertising">#REF!</definedName>
    <definedName name="MarketingAuto">#REF!</definedName>
    <definedName name="MarketingBonuses">#REF!</definedName>
    <definedName name="MarketingCompetitiveItems">#REF!</definedName>
    <definedName name="MarketingComputerExpenses">#REF!</definedName>
    <definedName name="MarketingDuesSubs">#REF!</definedName>
    <definedName name="MarketingEmployeeInsurance">#REF!</definedName>
    <definedName name="MarketingEquipmentRental">#REF!</definedName>
    <definedName name="MarketingGameSystem">#REF!</definedName>
    <definedName name="MarketingGiftsDonations">#REF!</definedName>
    <definedName name="MarketingInside12By12">#REF!</definedName>
    <definedName name="MarketingInternetExp">#REF!</definedName>
    <definedName name="MarketingMaintenance">#REF!</definedName>
    <definedName name="MarketingMeals">#REF!</definedName>
    <definedName name="MarketingOtherMarketingExp">#REF!</definedName>
    <definedName name="MarketingOtherSellingExp">#REF!</definedName>
    <definedName name="MarketingPackageDevelopment">#REF!</definedName>
    <definedName name="MarketingPayrollTaxes">#REF!</definedName>
    <definedName name="MarketingPension">#REF!</definedName>
    <definedName name="MarketingPostageDelivery">#REF!</definedName>
    <definedName name="MarketingPostageTotal">#REF!</definedName>
    <definedName name="MarketingPresentationTradeShow">#REF!</definedName>
    <definedName name="MarketingPressTourExp">#REF!</definedName>
    <definedName name="MarketingPromotions">#REF!</definedName>
    <definedName name="MarketingPublicity">#REF!</definedName>
    <definedName name="MarketingRecruitment">#REF!</definedName>
    <definedName name="MarketingRent">#REF!</definedName>
    <definedName name="MarketingSalaries">#REF!</definedName>
    <definedName name="MarketingSalariesCapitalized">#REF!</definedName>
    <definedName name="MarketingSalariestoAuto">#REF!</definedName>
    <definedName name="MarketingSegaChannel">#REF!</definedName>
    <definedName name="MarketingSoftwareExpenses">#REF!</definedName>
    <definedName name="MarketingStaffCount">20</definedName>
    <definedName name="MarketingSupplies">#REF!</definedName>
    <definedName name="MarketingSuppliesTotal">#REF!</definedName>
    <definedName name="MarketingTechnicalSupport">#REF!</definedName>
    <definedName name="MarketingTelephoneExp">#REF!</definedName>
    <definedName name="MarketingTelephoneTotal">#REF!</definedName>
    <definedName name="MarketingTemporarySalaries">#REF!</definedName>
    <definedName name="MArketingTravel">#REF!</definedName>
    <definedName name="MarketingUtilities">#REF!</definedName>
    <definedName name="Markup_Eng">'[19]SPS DETAIL'!#REF!</definedName>
    <definedName name="Markup_IC">'[19]SPS DETAIL'!#REF!</definedName>
    <definedName name="Markup_OEM">'[19]SPS DETAIL'!#REF!</definedName>
    <definedName name="Markup_PM">'[19]SPS DETAIL'!#REF!</definedName>
    <definedName name="marms">[29]Sheet1!#REF!</definedName>
    <definedName name="MarSalary">[29]Sheet1!$H$31:$H$107</definedName>
    <definedName name="mat_DP">'[1]Other assumptions'!$B$13</definedName>
    <definedName name="Matching">'[3]Site wise NADs'!$F$3:$I$269</definedName>
    <definedName name="Matrix_R_and_D">'[19]SPS DETAIL'!#REF!</definedName>
    <definedName name="MAX">[142]Foglio1!$E$63:$J$71</definedName>
    <definedName name="max_load_hlr_auc">[5]Input!#REF!</definedName>
    <definedName name="max_load_hlr_fnr">[5]Input!#REF!</definedName>
    <definedName name="max_load_hlr_hlr">[5]Input!#REF!</definedName>
    <definedName name="max_load_msc_bsc">[5]Input!#REF!</definedName>
    <definedName name="max_load_msc_eir">[5]Input!#REF!</definedName>
    <definedName name="max_load_msc_hlr">[5]Input!#REF!</definedName>
    <definedName name="max_load_msc_ivr">[5]Input!#REF!</definedName>
    <definedName name="max_load_msc_msc">[5]Input!#REF!</definedName>
    <definedName name="max_load_msc_pstn">[5]Input!#REF!</definedName>
    <definedName name="max_load_msc_scp">[5]Input!#REF!</definedName>
    <definedName name="max_load_msc_sgsn">[5]Input!#REF!</definedName>
    <definedName name="max_load_msc_smsc">[5]Input!#REF!</definedName>
    <definedName name="max_load_msc_vms">[5]Input!#REF!</definedName>
    <definedName name="max_load_scp_sdp">[5]Input!#REF!</definedName>
    <definedName name="max_number_PLPc_basis_system">#REF!</definedName>
    <definedName name="max_number_PLPc_basis_system2">#REF!</definedName>
    <definedName name="max_numbre_PLPc_per_server">#REF!</definedName>
    <definedName name="max_numbre_PLPc_per_server2">#REF!</definedName>
    <definedName name="Maxite_Price_a">#REF!</definedName>
    <definedName name="MAXPERM">#REF!</definedName>
    <definedName name="May_Bal">#REF!</definedName>
    <definedName name="May_FTMValues_Coding">'[61]Trial Balance'!$L:$L</definedName>
    <definedName name="May18_FinCoding">'[61]Trial Balance'!$I:$I</definedName>
    <definedName name="MayCollect">#REF!</definedName>
    <definedName name="MaySalary">[29]Sheet1!$J$31:$J$107</definedName>
    <definedName name="MB">[26]INNOVATION!#REF!</definedName>
    <definedName name="mb_inputLocation" hidden="1">#REF!</definedName>
    <definedName name="mbs">#REF!</definedName>
    <definedName name="mcap15">'[71]Share price'!#REF!</definedName>
    <definedName name="mcap16">'[71]Share price'!#REF!</definedName>
    <definedName name="mcap17">'[71]Share price'!#REF!</definedName>
    <definedName name="mcap18">'[71]Share price'!#REF!</definedName>
    <definedName name="mcap19">'[71]Share price'!#REF!</definedName>
    <definedName name="mcap20">'[71]Share price'!#REF!</definedName>
    <definedName name="mdkfds">[143]Preside!#REF!</definedName>
    <definedName name="mdmdm">#REF!</definedName>
    <definedName name="mdmmd">#REF!</definedName>
    <definedName name="Mechanical">#REF!</definedName>
    <definedName name="MED">#REF!</definedName>
    <definedName name="méljkj" hidden="1">{"page1",#N/A,FALSE,"Feuil1";"page2",#N/A,FALSE,"Feuil1";"page3",#N/A,FALSE,"Feuil1";"page4",#N/A,FALSE,"Feuil1"}</definedName>
    <definedName name="memorytable">#REF!</definedName>
    <definedName name="memsize">[162]lists!$B$2:$D$2</definedName>
    <definedName name="menu">#REF!</definedName>
    <definedName name="mEpersub">[59]Input!$X$68</definedName>
    <definedName name="Mer_tariff">[156]Input!$H$82</definedName>
    <definedName name="mErlangpersub">#REF!</definedName>
    <definedName name="Messaging_Disc">#REF!</definedName>
    <definedName name="Mexico__Cellular_and_PCS_operators_by_standard__1994_2001">#REF!</definedName>
    <definedName name="Mexico__Cellular_and_PCS_operators_by_standard__1994_2001___0">#N/A</definedName>
    <definedName name="Mexico__Cellular_and_PCS_operators_by_standard__1994_2001___1">#N/A</definedName>
    <definedName name="Mexico__Cellular_and_PCS_subscribers_by_standard__1994_2001">#REF!</definedName>
    <definedName name="Mexico__Cellular_and_PCS_subscribers_by_standard__1994_2001___0">#N/A</definedName>
    <definedName name="Mexico__Cellular_and_PCS_subscribers_by_standard__1994_2001___1">#N/A</definedName>
    <definedName name="Mexico__Estimated_Cellular_Infrastructure_Market_Share_by_Capacity_Installed__YE1996">#REF!</definedName>
    <definedName name="Mexico__Estimated_Cellular_Infrastructure_Market_Share_by_Capacity_Installed__YE1996___0">#N/A</definedName>
    <definedName name="Mexico__Estimated_Cellular_Infrastructure_Market_Share_by_Capacity_Installed__YE1996___1">#N/A</definedName>
    <definedName name="Mexico__Estimated_Cellular_Infrastructure_Market_Share_by_Capacity_Installed__YE1997">#REF!</definedName>
    <definedName name="Mexico__Estimated_Cellular_Infrastructure_Market_Share_by_Capacity_Installed__YE1997___0">#N/A</definedName>
    <definedName name="Mexico__Estimated_Cellular_Infrastructure_Market_Share_by_Capacity_Installed__YE1997___1">#N/A</definedName>
    <definedName name="Mexico__Estimated_Vendor_Market_Share_by_Subscriber__YE_1996">#REF!</definedName>
    <definedName name="Mexico__Estimated_Vendor_Market_Share_by_Subscriber__YE_1996___0">#N/A</definedName>
    <definedName name="Mexico__Estimated_Vendor_Market_Share_by_Subscriber__YE_1996___1">#N/A</definedName>
    <definedName name="Mexico__Estimated_Vendor_Market_Share_by_Subscriber__YE_1997">#REF!</definedName>
    <definedName name="Mexico__Estimated_Vendor_Market_Share_by_Subscriber__YE_1997___0">#N/A</definedName>
    <definedName name="Mexico__Estimated_Vendor_Market_Share_by_Subscriber__YE_1997___1">#N/A</definedName>
    <definedName name="Mexico_Wireless_Equipment_Markets___1994_2001">#REF!</definedName>
    <definedName name="Mexico_Wireless_Equipment_Markets___1994_2001___0">#N/A</definedName>
    <definedName name="Mexico_Wireless_Equipment_Markets___1994_2001___1">#N/A</definedName>
    <definedName name="Mexico_Wireless_Services___1993_2001">#REF!</definedName>
    <definedName name="Mexico_Wireless_Services___1993_2001___0">#N/A</definedName>
    <definedName name="Mexico_Wireless_Services___1993_2001___1">#N/A</definedName>
    <definedName name="Mexico_Wireless_Services___1994_2001">#REF!</definedName>
    <definedName name="Mexico_Wireless_Services___1994_2001___0">#N/A</definedName>
    <definedName name="Mexico_Wireless_Services___1994_2001___1">#N/A</definedName>
    <definedName name="Mezz">#REF!</definedName>
    <definedName name="MFCsignalling">[59]Input!$L$15</definedName>
    <definedName name="MFG_ANN">[29]Sheet1!#REF!</definedName>
    <definedName name="MFG_DET">[29]Sheet1!#REF!</definedName>
    <definedName name="Mgh">[75]Asmp!$D$234</definedName>
    <definedName name="mgmntfee">#REF!</definedName>
    <definedName name="mgmntfeeboh">#REF!</definedName>
    <definedName name="mgmntfeekner">#REF!</definedName>
    <definedName name="mgmntpol">#REF!</definedName>
    <definedName name="mhd">#REF!</definedName>
    <definedName name="mhd_c">#REF!</definedName>
    <definedName name="mhd_pl">'[70]Summary-Price_New'!$C$9:$O$12</definedName>
    <definedName name="mi">#REF!</definedName>
    <definedName name="Michael">#REF!</definedName>
    <definedName name="million">1000000</definedName>
    <definedName name="MinDSR">#REF!</definedName>
    <definedName name="Mini_DXC_Price_a">#REF!</definedName>
    <definedName name="Minilink_DXX_Standard">[69]Calc!$E$18</definedName>
    <definedName name="MiniLink_Options_a">#REF!</definedName>
    <definedName name="MiniLink_SW_a">#REF!</definedName>
    <definedName name="MinilinkQty">#REF!</definedName>
    <definedName name="Minimum_Cash">#REF!</definedName>
    <definedName name="minReserve">#REF!</definedName>
    <definedName name="mis">#REF!</definedName>
    <definedName name="MISAuto">#REF!</definedName>
    <definedName name="MISBonuses">#REF!</definedName>
    <definedName name="MISC">#REF!</definedName>
    <definedName name="MISCapitalizedSalaries">#REF!</definedName>
    <definedName name="MISCCORE">[58]A0744339!$J$9</definedName>
    <definedName name="MISCompetitiveItems">#REF!</definedName>
    <definedName name="MISComputer">#REF!</definedName>
    <definedName name="MISDuesSubscription">#REF!</definedName>
    <definedName name="MISEmployeeInsurance">#REF!</definedName>
    <definedName name="MISEquipmentRental">#REF!</definedName>
    <definedName name="MISGameSystem">#REF!</definedName>
    <definedName name="MISGiftsDonations">#REF!</definedName>
    <definedName name="MISMaintenance">#REF!</definedName>
    <definedName name="MISMeals">#REF!</definedName>
    <definedName name="MISPayrollTaxes">#REF!</definedName>
    <definedName name="MISPostageDelivery">#REF!</definedName>
    <definedName name="MISRecruitment">#REF!</definedName>
    <definedName name="MISRent">#REF!</definedName>
    <definedName name="MISSalariestoAuto">#REF!</definedName>
    <definedName name="MISSoftware">#REF!</definedName>
    <definedName name="MisStaffcount">3</definedName>
    <definedName name="MISSupplies">#REF!</definedName>
    <definedName name="MISTelephone">#REF!</definedName>
    <definedName name="MISTemporarySalaries">#REF!</definedName>
    <definedName name="MISTraining">#REF!</definedName>
    <definedName name="MISTravel">#REF!</definedName>
    <definedName name="MISUtilities">#REF!</definedName>
    <definedName name="Mix_Match_SW">[47]Requirements!$I$44</definedName>
    <definedName name="mk" hidden="1">[25]COSTMAR!#REF!</definedName>
    <definedName name="MKT_ANN">[29]Sheet1!#REF!</definedName>
    <definedName name="mkt_share">#REF!</definedName>
    <definedName name="mktdet">[29]Sheet1!#REF!</definedName>
    <definedName name="mktwork">[29]Sheet1!#REF!</definedName>
    <definedName name="MLCB1P">'[99]BML-Citi'!$B$22:$H$41</definedName>
    <definedName name="MLID1P">'[96]BML-IDFC 13.50%'!$B$16:$H$113</definedName>
    <definedName name="MLID2P">'[96]BML-IDFC-8.65%'!$B$14:$H$34</definedName>
    <definedName name="MLIF1P">'[96]BML-IFC'!$B$13:$H$24</definedName>
    <definedName name="MLIF2P">'[96]BML-IFC'!$B$39:$H$56</definedName>
    <definedName name="MLIF3P">'[96]BML-IFC'!$B$71:$H$92</definedName>
    <definedName name="mm">#REF!</definedName>
    <definedName name="mmdmdmd">#REF!</definedName>
    <definedName name="mn">#REF!</definedName>
    <definedName name="mndim">#REF!</definedName>
    <definedName name="mnth">#REF!</definedName>
    <definedName name="MOBFRMLA">#REF!</definedName>
    <definedName name="MOBILE">#REF!</definedName>
    <definedName name="MOBILE___0">#N/A</definedName>
    <definedName name="MOBILE___1">#N/A</definedName>
    <definedName name="MOBMKT">#REF!</definedName>
    <definedName name="MOBMKT___0">#N/A</definedName>
    <definedName name="MOBMKT___1">#N/A</definedName>
    <definedName name="MOBMKT902000">#REF!</definedName>
    <definedName name="MOCalls">[59]Input!$X$72</definedName>
    <definedName name="Model">#REF!</definedName>
    <definedName name="Modul1.dialshow">[0]!Modul1.dialshow</definedName>
    <definedName name="Modul1.nyomtat">[0]!Modul1.nyomtat</definedName>
    <definedName name="Modul1.save_file">[0]!Modul1.save_file</definedName>
    <definedName name="Modul1.szerkeszt">[0]!Modul1.szerkeszt</definedName>
    <definedName name="Modul1.vége">[0]!Modul1.vége</definedName>
    <definedName name="Modul1.vizsg">[0]!Modul1.vizsg</definedName>
    <definedName name="MOH___Fixed">'[8]#REF'!$B$23:$P$23</definedName>
    <definedName name="MOH___Variable">'[8]#REF'!$B$22:$P$22</definedName>
    <definedName name="MOH_Depreciation">'[8]#REF'!$B$24:$P$24</definedName>
    <definedName name="MON_DET">[29]Sheet1!#REF!</definedName>
    <definedName name="month">#REF!</definedName>
    <definedName name="month_">[163]INPUT!$D$23</definedName>
    <definedName name="Month_Days">#REF!</definedName>
    <definedName name="months">[164]Update!$B$1</definedName>
    <definedName name="MOR_OSC">#REF!</definedName>
    <definedName name="mProjectSb">#REF!</definedName>
    <definedName name="MRP">#REF!</definedName>
    <definedName name="Ms_tot">#REF!</definedName>
    <definedName name="msc_2.1_a">#REF!</definedName>
    <definedName name="MSC_BSC">[59]Input!$X$249</definedName>
    <definedName name="MSC_EIR_sign">[59]Input!$X$253</definedName>
    <definedName name="MSC_FNR">[5]Input!#REF!</definedName>
    <definedName name="MSC_MSC">[59]Input!$X$248</definedName>
    <definedName name="MSC_options_a">#REF!</definedName>
    <definedName name="MSC_Price_a">#REF!</definedName>
    <definedName name="MSC_PSTN_sign">[59]Input!$X$250</definedName>
    <definedName name="MSC_S_activss">[149]MSC_stat!$C$106</definedName>
    <definedName name="MSC_S_authenticlai">[149]MSC_stat!$C$152</definedName>
    <definedName name="MSC_S_autmaxtriplets">[149]MSC_stat!$C$161</definedName>
    <definedName name="MSC_S_clhold">[149]MSC_stat!$K$97</definedName>
    <definedName name="MSC_S_clwait">[149]MSC_stat!$L$97</definedName>
    <definedName name="MSC_S_cpload">[149]MSC_stat!$C$9</definedName>
    <definedName name="MSC_S_deactss">[149]MSC_stat!$E$106</definedName>
    <definedName name="MSC_S_erasess">[149]MSC_stat!$F$106</definedName>
    <definedName name="MSC_S_fosmgr">[149]MSC_stat!$G$103</definedName>
    <definedName name="MSC_S_fosmgs">[149]MSC_stat!$J$103</definedName>
    <definedName name="MSC_S_fosmir">[149]MSC_stat!$K$103</definedName>
    <definedName name="MSC_S_fosmis">[149]MSC_stat!$H$103</definedName>
    <definedName name="MSC_S_fosmmr">[149]MSC_stat!$I$103</definedName>
    <definedName name="MSC_S_fosmms">[149]MSC_stat!$L$103</definedName>
    <definedName name="MSC_S_getpass">[149]MSC_stat!$C$111</definedName>
    <definedName name="MSC_S_imeiaccesslimit">[149]MSC_stat!$C$146</definedName>
    <definedName name="MSC_S_imeicontrolclls">[149]MSC_stat!$C$147</definedName>
    <definedName name="MSC_S_imeicontrollu">[149]MSC_stat!$C$149</definedName>
    <definedName name="MSC_S_imeicontrolsms">[149]MSC_stat!$C$148</definedName>
    <definedName name="MSC_S_imeicontrolss">[149]MSC_stat!$C$150</definedName>
    <definedName name="MSC_S_interss">[149]MSC_stat!$D$111</definedName>
    <definedName name="MSC_S_nhlrmsst">[149]MSC_stat!$C$90</definedName>
    <definedName name="MSC_S_nhlrregast">[149]MSC_stat!$C$93</definedName>
    <definedName name="MSC_S_regpass">[149]MSC_stat!$H$111</definedName>
    <definedName name="MSC_S_regtrss">[149]MSC_stat!$I$111</definedName>
    <definedName name="MSC_S_rpl">[149]MSC_stat!$C$8</definedName>
    <definedName name="MSC_S_selauthcall">[149]MSC_stat!$C$153</definedName>
    <definedName name="MSC_S_selauthcipnr">[149]MSC_stat!$C$154</definedName>
    <definedName name="MSC_S_selauthlocup">[149]MSC_stat!$C$155</definedName>
    <definedName name="MSC_S_selauthsms">[149]MSC_stat!$C$156</definedName>
    <definedName name="MSC_S_selauthss">[149]MSC_stat!$C$157</definedName>
    <definedName name="MSC_S_tmsilaimsc">[149]MSC_stat!$C$158</definedName>
    <definedName name="MSC_SGSN_load">[59]Input!$X$262</definedName>
    <definedName name="MSC_SMSC_sign">[59]Input!$X$252</definedName>
    <definedName name="MSC_SSFQty">#REF!</definedName>
    <definedName name="MSC_stat">#REF!</definedName>
    <definedName name="Msc_tot">#REF!</definedName>
    <definedName name="MSC_VLR">[5]calc!#REF!</definedName>
    <definedName name="MSC_VMS_sign">[59]Input!$X$251</definedName>
    <definedName name="Msc2_gatew">#REF!</definedName>
    <definedName name="Msc2_ms_ms">#REF!</definedName>
    <definedName name="Msc2_term">#REF!</definedName>
    <definedName name="MSCQty">#REF!</definedName>
    <definedName name="MSCR7_Price_a">#REF!</definedName>
    <definedName name="MSCSCPamtC7">#REF!</definedName>
    <definedName name="MSCSSPamtC7">#REF!</definedName>
    <definedName name="MSCtraffic">[5]Input!#REF!</definedName>
    <definedName name="MSCVLR">[59]Input!$B$12</definedName>
    <definedName name="MSCVLR_sub">[5]Input!$X$55</definedName>
    <definedName name="MTCalls">[59]Input!$X$75</definedName>
    <definedName name="mth">#REF!</definedName>
    <definedName name="mukes">#REF!</definedName>
    <definedName name="mult">#REF!</definedName>
    <definedName name="Multihosting_SW">[47]Requirements!$I$38</definedName>
    <definedName name="MUNAME">[83]Introductions!$C$6</definedName>
    <definedName name="MUX">[47]Storage!$C$34</definedName>
    <definedName name="MW_Channels__000">#REF!</definedName>
    <definedName name="MXEsendingHT">#REF!</definedName>
    <definedName name="myr">#REF!</definedName>
    <definedName name="MyRange">OFFSET(#REF!,0,#REF!,COUNTA(INDIRECT(#REF!)),1)</definedName>
    <definedName name="n" localSheetId="10">[29]Sheet1!$AO$24</definedName>
    <definedName name="n" hidden="1">#REF!</definedName>
    <definedName name="n___0">#N/A</definedName>
    <definedName name="n___1">#N/A</definedName>
    <definedName name="N_1">#REF!</definedName>
    <definedName name="N_2">#REF!</definedName>
    <definedName name="N_3">#REF!</definedName>
    <definedName name="N_B_SW">#REF!</definedName>
    <definedName name="N_CMU">#REF!</definedName>
    <definedName name="n_dlc">'[116]Capex - Hry'!$D$141</definedName>
    <definedName name="N_DLU_EU">#REF!</definedName>
    <definedName name="N_DLU_NU">#REF!</definedName>
    <definedName name="N_Door_x">#REF!</definedName>
    <definedName name="N_LT_ISDN">#REF!</definedName>
    <definedName name="N_LT_POTS">#REF!</definedName>
    <definedName name="N_LU_x3">#REF!</definedName>
    <definedName name="N_LU155E">#REF!</definedName>
    <definedName name="N_LU155OL">#REF!</definedName>
    <definedName name="N_LU155OM">#REF!</definedName>
    <definedName name="n_mrsu">'[116]Capex - Hry'!$D$140</definedName>
    <definedName name="N_Panel_m">#REF!</definedName>
    <definedName name="N_Panel_u">#REF!</definedName>
    <definedName name="N_Rack_m">#REF!</definedName>
    <definedName name="N_Rack_o">#REF!</definedName>
    <definedName name="N_Rack_u">#REF!</definedName>
    <definedName name="n_rsu">'[116]Capex - Hry'!$D$139</definedName>
    <definedName name="N_SLMA_CMRL_E">#REF!</definedName>
    <definedName name="N_SLMA_CMRL_N">#REF!</definedName>
    <definedName name="N_SLMA_COS_E">#REF!</definedName>
    <definedName name="N_SLMA_COS_N">#REF!</definedName>
    <definedName name="N_SLMD_E">#REF!</definedName>
    <definedName name="N_SLMD_N">#REF!</definedName>
    <definedName name="N_UPL">#REF!</definedName>
    <definedName name="N1_">#REF!</definedName>
    <definedName name="N2_">#REF!</definedName>
    <definedName name="N3_">#REF!</definedName>
    <definedName name="NA">"NA "</definedName>
    <definedName name="NA_avrg_spending">#REF!</definedName>
    <definedName name="NA_installation">#REF!</definedName>
    <definedName name="NA_installlation">#REF!</definedName>
    <definedName name="NA_share">#REF!</definedName>
    <definedName name="NA_share2">#REF!</definedName>
    <definedName name="NA_Value_list">#REF!</definedName>
    <definedName name="NADs">#REF!</definedName>
    <definedName name="Nagpur">#REF!</definedName>
    <definedName name="NAME">#REF!</definedName>
    <definedName name="Name3">#REF!</definedName>
    <definedName name="nas">#REF!</definedName>
    <definedName name="nas_9">#REF!</definedName>
    <definedName name="nbd">#REF!</definedName>
    <definedName name="nbd_9">#REF!</definedName>
    <definedName name="NBH">#REF!</definedName>
    <definedName name="nbn">#REF!</definedName>
    <definedName name="nbn_9">#REF!</definedName>
    <definedName name="NC1A">#REF!</definedName>
    <definedName name="NC1B">#REF!</definedName>
    <definedName name="NC2A">#REF!</definedName>
    <definedName name="nccb">#REF!</definedName>
    <definedName name="ncelli">[165]Calculation!#REF!</definedName>
    <definedName name="NCH">#REF!</definedName>
    <definedName name="ncmrl">#REF!</definedName>
    <definedName name="ncos">#REF!</definedName>
    <definedName name="ncoub">#REF!</definedName>
    <definedName name="ndiu">#REF!</definedName>
    <definedName name="ndiurdlu">#REF!</definedName>
    <definedName name="ndiutr">#REF!</definedName>
    <definedName name="NDL">#REF!</definedName>
    <definedName name="ndlu">#REF!</definedName>
    <definedName name="ndlu60">#REF!</definedName>
    <definedName name="NDLUT">#REF!</definedName>
    <definedName name="NE_RTU_INPUT_RANGE">#REF!</definedName>
    <definedName name="Neeraj"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nego_mar">#REF!</definedName>
    <definedName name="Nepal">#REF!</definedName>
    <definedName name="NERTUINPUT">#REF!</definedName>
    <definedName name="NET">#REF!</definedName>
    <definedName name="net_antenna">#REF!</definedName>
    <definedName name="Net_AXE_HW_Aux">#REF!</definedName>
    <definedName name="net_axe_spares">#REF!</definedName>
    <definedName name="net_bgw_hw">#REF!</definedName>
    <definedName name="net_bgw_sw">#REF!</definedName>
    <definedName name="net_bsc_hw">#REF!</definedName>
    <definedName name="net_bss_sw">#REF!</definedName>
    <definedName name="net_bts_backup">#REF!</definedName>
    <definedName name="net_bts_hw">#REF!</definedName>
    <definedName name="net_bts_spares">#REF!</definedName>
    <definedName name="Net_cash_profit">#REF!</definedName>
    <definedName name="Net_cash_profit_to_sales">#REF!</definedName>
    <definedName name="net_doc">#REF!</definedName>
    <definedName name="net_dxx_hw">#REF!</definedName>
    <definedName name="net_dxx_sw">#REF!</definedName>
    <definedName name="net_eir_hw">#REF!</definedName>
    <definedName name="net_eir_sw">#REF!</definedName>
    <definedName name="Net_GPRS_HW">#REF!</definedName>
    <definedName name="Net_GPRS_HW_Optional">#REF!</definedName>
    <definedName name="Net_GPRS_HW_PCU">#REF!</definedName>
    <definedName name="Net_GPRS_HW_SG">#REF!</definedName>
    <definedName name="Net_GPRS_SW">#REF!</definedName>
    <definedName name="net_hlr_hw">#REF!</definedName>
    <definedName name="net_hlr_sw">#REF!</definedName>
    <definedName name="net_min_hw">#REF!</definedName>
    <definedName name="net_min_sw">#REF!</definedName>
    <definedName name="net_minilink_hw">#REF!</definedName>
    <definedName name="net_minilink_sw">#REF!</definedName>
    <definedName name="net_msc_hw">#REF!</definedName>
    <definedName name="net_msc_sw">#REF!</definedName>
    <definedName name="net_oss_hw">#REF!</definedName>
    <definedName name="net_oss_sw">#REF!</definedName>
    <definedName name="net_other_hw">#REF!</definedName>
    <definedName name="net_other_sw">#REF!</definedName>
    <definedName name="net_power">#REF!</definedName>
    <definedName name="Net_profit">#REF!</definedName>
    <definedName name="Net_profit_before_financial_charges">#REF!</definedName>
    <definedName name="Net_profit_to_sales">#REF!</definedName>
    <definedName name="net_r7_bsc_hw">#REF!</definedName>
    <definedName name="Net_Sales">'[8]#REF'!$B$13:$P$13</definedName>
    <definedName name="net_services">#REF!</definedName>
    <definedName name="net_sog_hw">#REF!</definedName>
    <definedName name="net_sog_sw">#REF!</definedName>
    <definedName name="net_support">#REF!</definedName>
    <definedName name="net_tools">#REF!</definedName>
    <definedName name="net_training">#REF!</definedName>
    <definedName name="net_vms_sms_hw">#REF!</definedName>
    <definedName name="net_vms_sms_sw">#REF!</definedName>
    <definedName name="NetPPnE">#REF!</definedName>
    <definedName name="NetPrice">#REF!</definedName>
    <definedName name="NetSales">[29]Sheet1!$V$7</definedName>
    <definedName name="Network_Cost_Summary">'[74]#REF'!#REF!</definedName>
    <definedName name="Network_Costs">'[74]#REF'!#REF!</definedName>
    <definedName name="Network_Inventory_SW">[47]Requirements!$I$37</definedName>
    <definedName name="Network_Units___Additions">'[74]#REF'!#REF!</definedName>
    <definedName name="New">[120]!New</definedName>
    <definedName name="New_BGWQty">#REF!</definedName>
    <definedName name="New_BSCQty">#REF!</definedName>
    <definedName name="New_BTSQty">#REF!</definedName>
    <definedName name="NEW_CHARGE">#REF!</definedName>
    <definedName name="NEW_DET">[29]Sheet1!#REF!</definedName>
    <definedName name="New_Dir_Acc_Unit">#REF!</definedName>
    <definedName name="New_EIRQty">#REF!</definedName>
    <definedName name="New_MinilinkQty">#REF!</definedName>
    <definedName name="New_MSC_SSFQty">#REF!</definedName>
    <definedName name="New_MSCQty">#REF!</definedName>
    <definedName name="New_OSSQty">#REF!</definedName>
    <definedName name="New_PRA">#REF!</definedName>
    <definedName name="New_S_A_HLRQty">#REF!</definedName>
    <definedName name="New_Salaries">#REF!</definedName>
    <definedName name="New_SMSQty">#REF!</definedName>
    <definedName name="New_SOGQty">#REF!</definedName>
    <definedName name="New_SSCP">#REF!</definedName>
    <definedName name="New_Subs">#REF!</definedName>
    <definedName name="New_TRUs">#REF!</definedName>
    <definedName name="New_VMSQty">#REF!</definedName>
    <definedName name="newcomp">[29]Sheet1!$F$3</definedName>
    <definedName name="NewLocationRent">60000</definedName>
    <definedName name="NFE_database">#REF!</definedName>
    <definedName name="NFE_Database_1">#REF!</definedName>
    <definedName name="nhome">#REF!</definedName>
    <definedName name="NHP">#REF!</definedName>
    <definedName name="nhr">#REF!</definedName>
    <definedName name="Nicaragua__Cellular_Subscribers_by_Standard__1994_2001">#REF!</definedName>
    <definedName name="nidhi">#REF!</definedName>
    <definedName name="nidhi_e">[70]Sheet3!$K:$O</definedName>
    <definedName name="nisdnba">#REF!</definedName>
    <definedName name="nisdnpa">#REF!</definedName>
    <definedName name="NJK">#REF!</definedName>
    <definedName name="nkr">#REF!</definedName>
    <definedName name="nksub">[5]Input!#REF!</definedName>
    <definedName name="NLCS">#REF!</definedName>
    <definedName name="nldib">#REF!</definedName>
    <definedName name="nlg">#REF!</definedName>
    <definedName name="nlinks">#REF!</definedName>
    <definedName name="nlong">#REF!</definedName>
    <definedName name="nltg">#REF!</definedName>
    <definedName name="nltgb">#REF!</definedName>
    <definedName name="nltgc">#REF!</definedName>
    <definedName name="nltpc">#REF!</definedName>
    <definedName name="nlws">#REF!</definedName>
    <definedName name="NM">"NM  "</definedName>
    <definedName name="nmn" hidden="1">{TRUE,TRUE,-2.75,-17,483,253.5,FALSE,FALSE,TRUE,TRUE,0,1,#N/A,120,#N/A,6.48936170212766,18.8,1,FALSE,FALSE,3,TRUE,1,FALSE,75,"Swvu.DMSUMMARY.","ACwvu.DMSUMMARY.",#N/A,FALSE,FALSE,0.5,0.5,0.5,0.5,2,"&amp;L&amp;""Arial,Regular""&amp;F
&amp;A&amp;R&amp;D
&amp;T","",TRUE,FALSE,FALSE,FALSE,1,44,#N/A,#N/A,"=R1C1:R138C20",FALSE,#N/A,#N/A,FALSE,FALSE,FALSE,1,4294967292,4294967292,FALSE,FALSE,TRUE,TRUE,TRUE}</definedName>
    <definedName name="nmp">#REF!</definedName>
    <definedName name="nmux">[67]new_main_20K!#REF!</definedName>
    <definedName name="nn">[29]Sheet1!$AO$24</definedName>
    <definedName name="NNP">#REF!</definedName>
    <definedName name="No_5_MBPS_Name_a">'[72]Network Summary'!$C$23:$M$23</definedName>
    <definedName name="no_control">#REF!</definedName>
    <definedName name="No_of_Phases">#REF!</definedName>
    <definedName name="No_Simultanously_Users_Name_a">'[72]Network Summary'!$C$21:$M$21</definedName>
    <definedName name="no_traffic">#REF!</definedName>
    <definedName name="Nodechoice">#REF!</definedName>
    <definedName name="NOK">3.64</definedName>
    <definedName name="NominalGDP">#REF!</definedName>
    <definedName name="NominalGDP___0">#REF!</definedName>
    <definedName name="NominalGDP___1">#N/A</definedName>
    <definedName name="NONCORE">[58]A0744339!$J$10</definedName>
    <definedName name="nonprodboh">#REF!</definedName>
    <definedName name="nonproddeptreckner">#REF!</definedName>
    <definedName name="nonprodeprec">#REF!</definedName>
    <definedName name="nonprodpol">#REF!</definedName>
    <definedName name="NOPBT">'[8]#REF'!$B$44:$P$44</definedName>
    <definedName name="noppp">MATCH(0.01,[65]!End_Bal,-1)+1</definedName>
    <definedName name="nord">#REF!</definedName>
    <definedName name="NorTarrif">#REF!</definedName>
    <definedName name="NorTarrif_I">#REF!</definedName>
    <definedName name="Nortel_Margin">#REF!</definedName>
    <definedName name="North_1">#REF!</definedName>
    <definedName name="North_2">#REF!</definedName>
    <definedName name="North_3">#REF!</definedName>
    <definedName name="North_America">#REF!</definedName>
    <definedName name="NOTE">[58]A0744339!$M$24</definedName>
    <definedName name="notes">#REF!</definedName>
    <definedName name="Nov_Bal">#REF!</definedName>
    <definedName name="Nov00Collect">#REF!</definedName>
    <definedName name="NovCollect">#REF!</definedName>
    <definedName name="NovSalary">[29]Sheet1!$P$31:$P$107</definedName>
    <definedName name="nowboh">#REF!</definedName>
    <definedName name="nowpol">#REF!</definedName>
    <definedName name="npabx">#REF!</definedName>
    <definedName name="NPB">#REF!</definedName>
    <definedName name="NPV">'[166]Financial Synopsis'!#REF!</definedName>
    <definedName name="nr_price_ext_package">#REF!</definedName>
    <definedName name="nr_price_ext_package2">#REF!</definedName>
    <definedName name="NRJ">#REF!</definedName>
    <definedName name="nrlu">[67]new_main_20K!#REF!</definedName>
    <definedName name="NRM">#REF!</definedName>
    <definedName name="nrmux">#REF!</definedName>
    <definedName name="nrrlu">#REF!</definedName>
    <definedName name="NRT">#REF!</definedName>
    <definedName name="nslmd">#REF!</definedName>
    <definedName name="NSS_Capex_Details" hidden="1">{#N/A,#N/A,FALSE,"Staffnos &amp; cost"}</definedName>
    <definedName name="nsub">[59]Input!$I$27</definedName>
    <definedName name="NTE">'[19]SPS DETAIL'!#REF!</definedName>
    <definedName name="NTL">'[19]SPS DETAIL'!#REF!</definedName>
    <definedName name="ntsmb">#REF!</definedName>
    <definedName name="NUK">#REF!</definedName>
    <definedName name="Num_Pmt_Per_Year">#REF!</definedName>
    <definedName name="num_sites">#REF!</definedName>
    <definedName name="Number_of_Payments">MATCH(0.01,End_Bal,-1)+1</definedName>
    <definedName name="NUP">#REF!</definedName>
    <definedName name="NutymzPL">#REF!</definedName>
    <definedName name="Nutyumz">#REF!</definedName>
    <definedName name="Nutyumz_P__L">#REF!</definedName>
    <definedName name="NvsASD">"V2000-01-31"</definedName>
    <definedName name="NvsAutoDrillOk">"VN"</definedName>
    <definedName name="NvsElapsedTime">0.000115393515443429</definedName>
    <definedName name="NvsEndTime">36571.8100053241</definedName>
    <definedName name="NvsInstSpec">"%"</definedName>
    <definedName name="NvsLayoutType">"M3"</definedName>
    <definedName name="NvsNplSpec">"%,X,RZF..,CZF.."</definedName>
    <definedName name="NvsPanelEffdt">"V1970-01-01"</definedName>
    <definedName name="NvsPanelSetid">"VSHARE"</definedName>
    <definedName name="NvsParentRef">#REF!</definedName>
    <definedName name="NvsReqBU">"VGNL01"</definedName>
    <definedName name="NvsReqBUOnly">"VY"</definedName>
    <definedName name="NvsTransLed">"VN"</definedName>
    <definedName name="NvsTreeASD">"V2000-01-31"</definedName>
    <definedName name="NvsValTbl.ACCOUNT">"GL_ACCOUNT_TBL"</definedName>
    <definedName name="NvsValTbl.BUSINESS_UNIT">"BUS_UNIT_TBL_FS"</definedName>
    <definedName name="NvsValTbl.CURRENCY_CD">"CURRENCY_CD_TBL"</definedName>
    <definedName name="NvsValTbl.DEPTID">"DEPARTMENT_TBL"</definedName>
    <definedName name="NvsValTbl.PRODUCT">"PRODUCT_TBL"</definedName>
    <definedName name="nxt">#REF!</definedName>
    <definedName name="nyomtat">[0]!nyomtat</definedName>
    <definedName name="Nyomtatási_terület_MÉ">#REF!</definedName>
    <definedName name="O">#REF!</definedName>
    <definedName name="O_M_Esc">[156]Input!$H$95</definedName>
    <definedName name="O_Mcost">[156]Input!$H$94</definedName>
    <definedName name="oc_1">#REF!</definedName>
    <definedName name="oc_2">#REF!</definedName>
    <definedName name="OC_3X">[58]A0744339!$J$11</definedName>
    <definedName name="OC12_carrier">#REF!</definedName>
    <definedName name="OC12_Tribs">#REF!</definedName>
    <definedName name="OC192_HS">#REF!</definedName>
    <definedName name="OC3_Trib_SW">[47]Requirements!$G$39</definedName>
    <definedName name="OC48_Tribs">#REF!</definedName>
    <definedName name="ocase">#REF!</definedName>
    <definedName name="OCConsump">#REF!</definedName>
    <definedName name="OCConsump_I">#REF!</definedName>
    <definedName name="OCCost">#REF!</definedName>
    <definedName name="OCCost_I">#REF!</definedName>
    <definedName name="OCEsc">#REF!</definedName>
    <definedName name="OCEsc_I">#REF!</definedName>
    <definedName name="OCNT_Pointer">[150]Calc!$R$87</definedName>
    <definedName name="Oct_Bal">#REF!</definedName>
    <definedName name="Oct00Collect">#REF!</definedName>
    <definedName name="OctCollect">#REF!</definedName>
    <definedName name="OctDecSales">[29]Sheet1!$Q$7:$S$7</definedName>
    <definedName name="Octroi">#REF!</definedName>
    <definedName name="OctSalary">[29]Sheet1!$O$31:$O$107</definedName>
    <definedName name="ODF">[59]calc!$J$64</definedName>
    <definedName name="OEM_Recovery">'[19]SPS DETAIL'!#REF!</definedName>
    <definedName name="OFC">#REF!</definedName>
    <definedName name="ofc_access">'[167]Other assumptions'!$B$12</definedName>
    <definedName name="Off_Peak_Percentage">#REF!</definedName>
    <definedName name="Off_Peak_Percentage2">#REF!</definedName>
    <definedName name="Offerno">#REF!</definedName>
    <definedName name="Office_Diesel">'[84]Indirect expenses'!#REF!</definedName>
    <definedName name="ogtrnks">#REF!</definedName>
    <definedName name="OHIPvsAp">[10]Calculation!#REF!</definedName>
    <definedName name="ohl1vsip">[10]Calculation!#REF!</definedName>
    <definedName name="OhNo">#REF!</definedName>
    <definedName name="OIS6m">#REF!</definedName>
    <definedName name="ok">#REF!</definedName>
    <definedName name="old">#REF!</definedName>
    <definedName name="oldd">#REF!</definedName>
    <definedName name="om_exp">#REF!</definedName>
    <definedName name="om_exp_I">#REF!</definedName>
    <definedName name="ON">#REF!</definedName>
    <definedName name="On_Site">#REF!</definedName>
    <definedName name="one">1</definedName>
    <definedName name="opbal">#REF!</definedName>
    <definedName name="OPC">[47]Storage!$C$39</definedName>
    <definedName name="OPC_BBs">#REF!</definedName>
    <definedName name="OPC_Controller_IO">#REF!</definedName>
    <definedName name="OPC_Disk">#REF!</definedName>
    <definedName name="OPC_SS_Testing_SW">[47]Requirements!$G$40</definedName>
    <definedName name="Opening_net_worth">#REF!</definedName>
    <definedName name="Operating_Expenses">#REF!</definedName>
    <definedName name="OPERSTART">'[48]1-Macro'!$C$17</definedName>
    <definedName name="OpNADs">#REF!</definedName>
    <definedName name="OPR">#REF!</definedName>
    <definedName name="OPSauto_upsell">#REF!</definedName>
    <definedName name="OPSauto_upsellY3">#REF!</definedName>
    <definedName name="OPSEX_upsell">#REF!</definedName>
    <definedName name="Opt_Feat_Calc_a">[69]Calc!$B$145:$E$245</definedName>
    <definedName name="OPTeraConnectDX">#REF!</definedName>
    <definedName name="OPTeraLH">#REF!</definedName>
    <definedName name="OPTeraMetro">#REF!</definedName>
    <definedName name="Options">#REF!</definedName>
    <definedName name="Order_Code">#REF!</definedName>
    <definedName name="order_date">#REF!</definedName>
    <definedName name="order_type">#REF!</definedName>
    <definedName name="OrderTable" hidden="1">#REF!</definedName>
    <definedName name="ORG___trunc">#REF!</definedName>
    <definedName name="ORGA_Services_Class_Name_v">[150]Calc!$K$113:$K$115</definedName>
    <definedName name="orgcb">#REF!</definedName>
    <definedName name="orgcb1">#REF!</definedName>
    <definedName name="orghm">#REF!</definedName>
    <definedName name="orgisdn">#REF!</definedName>
    <definedName name="orgisdn1">#REF!</definedName>
    <definedName name="orgord">#REF!</definedName>
    <definedName name="orgord1">#REF!</definedName>
    <definedName name="orgpbx">#REF!</definedName>
    <definedName name="orgpbx1">#REF!</definedName>
    <definedName name="ORGtrunc">#REF!</definedName>
    <definedName name="Orig_ms">#REF!</definedName>
    <definedName name="OrigMSBCHA">#REF!</definedName>
    <definedName name="OS">#REF!</definedName>
    <definedName name="oss">#REF!</definedName>
    <definedName name="OSS_Bundling">#REF!</definedName>
    <definedName name="OSS_HW_Price_a">#REF!</definedName>
    <definedName name="OSS_License_Price_a">#REF!</definedName>
    <definedName name="OSS_Opt_Feat_Calc_a">[69]Calc!$F$145:$J$179</definedName>
    <definedName name="OSS_SW_Opt_Price_a">#REF!</definedName>
    <definedName name="OSS_type">#REF!</definedName>
    <definedName name="OSSQty">#REF!</definedName>
    <definedName name="Other">#REF!</definedName>
    <definedName name="Other_income">#REF!</definedName>
    <definedName name="Other_income_to_net_profit">#REF!</definedName>
    <definedName name="Other_mn">#REF!</definedName>
    <definedName name="Other_mn_term">#REF!</definedName>
    <definedName name="Other_mn_tot">#REF!</definedName>
    <definedName name="Other_ms">#REF!</definedName>
    <definedName name="Other_payable">#REF!</definedName>
    <definedName name="OtherCCDGOS">#REF!</definedName>
    <definedName name="OtherCCDHoldingTime">#REF!</definedName>
    <definedName name="OtherCCDTrafficFraction">#REF!</definedName>
    <definedName name="otherkopol">#REF!</definedName>
    <definedName name="otheropexboh">#REF!</definedName>
    <definedName name="otheropexkner">#REF!</definedName>
    <definedName name="otheropexp">#REF!</definedName>
    <definedName name="otheropinc">#REF!</definedName>
    <definedName name="otheropincboh">#REF!</definedName>
    <definedName name="otheropinckner">#REF!</definedName>
    <definedName name="otheroppol">#REF!</definedName>
    <definedName name="OtherProfessionalFees">#REF!</definedName>
    <definedName name="others">#REF!</definedName>
    <definedName name="othfin2pol">#REF!</definedName>
    <definedName name="othfinboh">#REF!</definedName>
    <definedName name="othfinexp">#REF!</definedName>
    <definedName name="othfininc">#REF!</definedName>
    <definedName name="othfinpol">#REF!</definedName>
    <definedName name="Outg_pstn">#REF!</definedName>
    <definedName name="outtm">#REF!</definedName>
    <definedName name="outtm1">#REF!</definedName>
    <definedName name="overbooking_factor">#REF!</definedName>
    <definedName name="overbooking_factor2">#REF!</definedName>
    <definedName name="OVIESSE">#REF!</definedName>
    <definedName name="OVIESSE_GMBH">#REF!</definedName>
    <definedName name="owner">#REF!</definedName>
    <definedName name="p">[29]Sheet1!$AO$41</definedName>
    <definedName name="p_Assump">#REF!</definedName>
    <definedName name="p_BS">#REF!</definedName>
    <definedName name="p_CFS">#REF!</definedName>
    <definedName name="p_IncomeStatement">#REF!</definedName>
    <definedName name="P_L">#REF!</definedName>
    <definedName name="P_Phone_SW">[47]Requirements!$I$33</definedName>
    <definedName name="p_Sum">#REF!</definedName>
    <definedName name="P.Assumptions">#REF!</definedName>
    <definedName name="P.Backup">#REF!</definedName>
    <definedName name="P.BalanceSheet">#REF!</definedName>
    <definedName name="P.Base">#REF!</definedName>
    <definedName name="P.CashFlow">#REF!</definedName>
    <definedName name="P.CloseBalSheet">#REF!</definedName>
    <definedName name="P.ControlPanel">#REF!</definedName>
    <definedName name="P.Cover">#REF!</definedName>
    <definedName name="P.Debt">#REF!</definedName>
    <definedName name="P.IncomeStmt">#REF!</definedName>
    <definedName name="P.Inputs">#REF!</definedName>
    <definedName name="P.IntRates">#REF!</definedName>
    <definedName name="p.ratio">#REF!</definedName>
    <definedName name="P.Returns">#REF!</definedName>
    <definedName name="P2C">#REF!</definedName>
    <definedName name="P2E">#REF!</definedName>
    <definedName name="P2F">#REF!</definedName>
    <definedName name="P32_">#REF!</definedName>
    <definedName name="P6_">#REF!</definedName>
    <definedName name="P632_">#REF!</definedName>
    <definedName name="P66ALL">#REF!</definedName>
    <definedName name="P6ALL">#REF!</definedName>
    <definedName name="p6alll">#REF!</definedName>
    <definedName name="P6E">#REF!</definedName>
    <definedName name="P6EGU">#REF!</definedName>
    <definedName name="P6ESL">#REF!</definedName>
    <definedName name="P6EWB">#REF!</definedName>
    <definedName name="P6EX">#REF!</definedName>
    <definedName name="P6HO">#REF!</definedName>
    <definedName name="P6N">#REF!</definedName>
    <definedName name="P6N_1">#REF!</definedName>
    <definedName name="P6N_2">#REF!</definedName>
    <definedName name="P6N_3">#REF!</definedName>
    <definedName name="P6NBH">#REF!</definedName>
    <definedName name="P6NCH">#REF!</definedName>
    <definedName name="P6NDL">#REF!</definedName>
    <definedName name="P6NHP">#REF!</definedName>
    <definedName name="P6NHR">#REF!</definedName>
    <definedName name="P6NJK">#REF!</definedName>
    <definedName name="P6NMP">#REF!</definedName>
    <definedName name="P6NNP">#REF!</definedName>
    <definedName name="P6NPB">#REF!</definedName>
    <definedName name="P6NRJ">#REF!</definedName>
    <definedName name="P6NUK">#REF!</definedName>
    <definedName name="P6NUP">#REF!</definedName>
    <definedName name="P6ORR">#REF!</definedName>
    <definedName name="P6P">#REF!</definedName>
    <definedName name="P6range">#REF!</definedName>
    <definedName name="P6S">#REF!</definedName>
    <definedName name="P6SHY">#REF!</definedName>
    <definedName name="P6SKN">#REF!</definedName>
    <definedName name="P6SKR">#REF!</definedName>
    <definedName name="P6STN">#REF!</definedName>
    <definedName name="P6W">#REF!</definedName>
    <definedName name="P6WGJ">#REF!</definedName>
    <definedName name="P6WGO">#REF!</definedName>
    <definedName name="P6WMH">#REF!</definedName>
    <definedName name="P6WNG">#REF!</definedName>
    <definedName name="P6WPN">#REF!</definedName>
    <definedName name="pa">OFFSET([65]!Full_Print,0,0,asdg)</definedName>
    <definedName name="pabxper">#REF!</definedName>
    <definedName name="pabxsub">#REF!</definedName>
    <definedName name="pabxsubs">#REF!</definedName>
    <definedName name="pabxsubs1">#REF!</definedName>
    <definedName name="Pack_Wt">#REF!</definedName>
    <definedName name="Packaging">'[8]#REF'!$B$16:$P$16</definedName>
    <definedName name="Packs_perCarton">[73]GSM!#REF!</definedName>
    <definedName name="Page1">#REF!</definedName>
    <definedName name="Page10">#REF!</definedName>
    <definedName name="Page11">#REF!</definedName>
    <definedName name="Page12">#REF!</definedName>
    <definedName name="Page13">#REF!</definedName>
    <definedName name="Page14">#REF!</definedName>
    <definedName name="Page15">#REF!</definedName>
    <definedName name="Page16">#REF!</definedName>
    <definedName name="Page17">#REF!</definedName>
    <definedName name="Page2">#REF!</definedName>
    <definedName name="Page26">#REF!</definedName>
    <definedName name="Page27">#REF!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i">#REF!</definedName>
    <definedName name="pai_9">#REF!</definedName>
    <definedName name="paige">#REF!</definedName>
    <definedName name="PALL">#REF!</definedName>
    <definedName name="pan_std">#REF!</definedName>
    <definedName name="Panel_m">#REF!</definedName>
    <definedName name="Panel_u">#REF!</definedName>
    <definedName name="PARAMS">#REF!</definedName>
    <definedName name="parr">OFFSET([65]!Full_Print,0,0,asdg)</definedName>
    <definedName name="part">#REF!</definedName>
    <definedName name="PartList">'[168]Component Pricing, Costs'!$A$1:$F$62</definedName>
    <definedName name="PASSIVO">#REF!</definedName>
    <definedName name="Pay_Date">#REF!</definedName>
    <definedName name="Pay_Num">#REF!</definedName>
    <definedName name="PAYBACKRATE">'[48]1-Macro'!$C$9</definedName>
    <definedName name="payment_date">#REF!</definedName>
    <definedName name="PaymentStatus">[46]ReasonCode!$U$2:$U$6</definedName>
    <definedName name="PAYOUT">'[48]15-Funding'!$C$33</definedName>
    <definedName name="Payout_ratios">#REF!</definedName>
    <definedName name="Payphones__000">#REF!</definedName>
    <definedName name="Payroll_Taxes_Rate">6.14%</definedName>
    <definedName name="pbper">#REF!</definedName>
    <definedName name="pbsub">#REF!</definedName>
    <definedName name="pbsubs">#REF!</definedName>
    <definedName name="pbsubs1">#REF!</definedName>
    <definedName name="PBX_Extensions__000">#REF!</definedName>
    <definedName name="PBX_KTS_Trunks__000">#REF!</definedName>
    <definedName name="PC">[69]Calc!$G$9</definedName>
    <definedName name="pc_1">#REF!</definedName>
    <definedName name="pc_2">#REF!</definedName>
    <definedName name="PC_ATM25">#REF!</definedName>
    <definedName name="PC_GUI_SW">[47]Requirements!$G$43</definedName>
    <definedName name="PClav.">#REF!</definedName>
    <definedName name="pcm">#REF!</definedName>
    <definedName name="pco">#REF!</definedName>
    <definedName name="pco_9">#REF!</definedName>
    <definedName name="PCost_D">[108]IDC!$B$152</definedName>
    <definedName name="pcrit1">#REF!</definedName>
    <definedName name="pcrit2">#REF!</definedName>
    <definedName name="pcrit3">#REF!</definedName>
    <definedName name="pcrit4">#REF!</definedName>
    <definedName name="pcrit5">#REF!</definedName>
    <definedName name="Pct_Cable">'[19]SPS DETAIL'!#REF!</definedName>
    <definedName name="Pct_Eng">'[19]SPS DETAIL'!#REF!</definedName>
    <definedName name="Pct_IC">'[19]SPS DETAIL'!#REF!</definedName>
    <definedName name="Pct_PM">'[19]SPS DETAIL'!#REF!</definedName>
    <definedName name="Pct_Spares">'[19]SPS DETAIL'!#REF!</definedName>
    <definedName name="PD_ID">#REF!</definedName>
    <definedName name="PDAYS">#REF!</definedName>
    <definedName name="pde">#REF!</definedName>
    <definedName name="pde_9">#REF!</definedName>
    <definedName name="PDET1">#REF!</definedName>
    <definedName name="PDET2">#REF!</definedName>
    <definedName name="PDET3">#REF!</definedName>
    <definedName name="PDET4">#REF!</definedName>
    <definedName name="PDETBE1">#REF!</definedName>
    <definedName name="PDETC1B">#REF!</definedName>
    <definedName name="PDETC1C">#REF!</definedName>
    <definedName name="PDETC1D">#REF!</definedName>
    <definedName name="pDiscountRate">#REF!</definedName>
    <definedName name="pdmat">[169]POI_MASTER_1!$A$57:$D$92</definedName>
    <definedName name="PDMXE">#REF!</definedName>
    <definedName name="pdp">#REF!</definedName>
    <definedName name="pdp_9">#REF!</definedName>
    <definedName name="pDSRCov">#REF!</definedName>
    <definedName name="PE">#REF!</definedName>
    <definedName name="pe_node">[98]lists!$B$5:$K$5</definedName>
    <definedName name="Peak_Percentage">#REF!</definedName>
    <definedName name="Peak_Percentage2">#REF!</definedName>
    <definedName name="peb">#REF!</definedName>
    <definedName name="peb_9">#REF!</definedName>
    <definedName name="PEC">#REF!</definedName>
    <definedName name="pee">#REF!</definedName>
    <definedName name="PEGU">#REF!</definedName>
    <definedName name="pei">#REF!</definedName>
    <definedName name="pei_9">#REF!</definedName>
    <definedName name="PensionRate">8.14%</definedName>
    <definedName name="Per_share__Rs">#REF!</definedName>
    <definedName name="perc_forced_on_net">#REF!</definedName>
    <definedName name="Period">[105]LINK!$G$1</definedName>
    <definedName name="period_25">#REF!</definedName>
    <definedName name="periodo">#REF!</definedName>
    <definedName name="personal_cost_per_day">#REF!</definedName>
    <definedName name="personal_cost_per_day2">#REF!</definedName>
    <definedName name="PersonalNumshare">#REF!</definedName>
    <definedName name="PESL">#REF!</definedName>
    <definedName name="pet">#REF!</definedName>
    <definedName name="pet_9">#REF!</definedName>
    <definedName name="PEWB">#REF!</definedName>
    <definedName name="PEX">#REF!</definedName>
    <definedName name="PFilAcq">#REF!</definedName>
    <definedName name="PFilVend">#REF!</definedName>
    <definedName name="PFiniti">#REF!</definedName>
    <definedName name="PFL">#REF!</definedName>
    <definedName name="PFR">#REF!</definedName>
    <definedName name="pfTaxHol">#REF!</definedName>
    <definedName name="pfx">#REF!</definedName>
    <definedName name="pfx_9">#REF!</definedName>
    <definedName name="pga">#REF!</definedName>
    <definedName name="pga_9">#REF!</definedName>
    <definedName name="PGb">[10]Input!#REF!</definedName>
    <definedName name="PGbalt1">[10]Calculation!#REF!</definedName>
    <definedName name="pgp">#REF!</definedName>
    <definedName name="pgp_9">#REF!</definedName>
    <definedName name="PGreggialtri">#REF!</definedName>
    <definedName name="PGreggiintex">#REF!</definedName>
    <definedName name="phase">#REF!</definedName>
    <definedName name="Phase_Name_v">[69]Calc!$R$6:$R$16</definedName>
    <definedName name="Phase_no">#REF!</definedName>
    <definedName name="Phase_No_Long">#REF!</definedName>
    <definedName name="Phase_number">#REF!</definedName>
    <definedName name="PHEAD2">#REF!</definedName>
    <definedName name="PHEAD3">#REF!</definedName>
    <definedName name="PHEAD4">#REF!</definedName>
    <definedName name="PHEDB1EA">#REF!</definedName>
    <definedName name="PHEDB1EB">#REF!</definedName>
    <definedName name="PHEDBE1">#REF!</definedName>
    <definedName name="PHEDC1">#REF!</definedName>
    <definedName name="PHO">#REF!</definedName>
    <definedName name="pie">#REF!</definedName>
    <definedName name="pie_9">#REF!</definedName>
    <definedName name="pii">#REF!</definedName>
    <definedName name="pii_9">#REF!</definedName>
    <definedName name="PIK">#REF!</definedName>
    <definedName name="PIKlife">#REF!</definedName>
    <definedName name="pin">#REF!</definedName>
    <definedName name="pin_9">#REF!</definedName>
    <definedName name="pippo">#REF!</definedName>
    <definedName name="piTaxHol">#REF!</definedName>
    <definedName name="pivit">[42]PIVOT!$A$1:$AX$1660</definedName>
    <definedName name="pivito">[40]LINK!$B$1</definedName>
    <definedName name="pivot">[105]PIVOT!$A$1:$AX$1660</definedName>
    <definedName name="PK">#REF!</definedName>
    <definedName name="PL">#REF!</definedName>
    <definedName name="PL_Amortization">#REF!</definedName>
    <definedName name="PL_BasicSO">#REF!</definedName>
    <definedName name="PL_COGS">#REF!</definedName>
    <definedName name="PL_Convertible_Interest">#REF!</definedName>
    <definedName name="PL_Convertible_PDividend">#REF!</definedName>
    <definedName name="PL_Depreciation">#REF!</definedName>
    <definedName name="PL_Equity_Earnings">#REF!</definedName>
    <definedName name="PL_FDEPS">#REF!</definedName>
    <definedName name="PL_FDSO">#REF!</definedName>
    <definedName name="PL_Income_Taxes">#REF!</definedName>
    <definedName name="PL_Interest_Income">#REF!</definedName>
    <definedName name="PL_Loss_Debt">#REF!</definedName>
    <definedName name="PL_Loss_Preferred">#REF!</definedName>
    <definedName name="PL_Minority_NI">#REF!</definedName>
    <definedName name="PL_Non_Operating_Expenses">#REF!</definedName>
    <definedName name="PL_Operating_Expenses">#REF!</definedName>
    <definedName name="PL_Rent">#REF!</definedName>
    <definedName name="PL_Revenues">#REF!</definedName>
    <definedName name="PL_SGA">#REF!</definedName>
    <definedName name="PL_Straight_Interest">#REF!</definedName>
    <definedName name="PL_Straight_PDividend">#REF!</definedName>
    <definedName name="PL_XO">#REF!</definedName>
    <definedName name="Plant_List">#REF!</definedName>
    <definedName name="PLD_CR">'[19]SPS DETAIL'!#REF!</definedName>
    <definedName name="PLD_CR_CDN">'[19]SPS DETAIL'!#REF!</definedName>
    <definedName name="pLength">#REF!</definedName>
    <definedName name="pLoanLifeForeignDebt">#REF!</definedName>
    <definedName name="pLoanLifeLTDebt">#REF!</definedName>
    <definedName name="PLOGH_BACK_RATIO">#REF!</definedName>
    <definedName name="pLossCarFor">#REF!</definedName>
    <definedName name="Plough_back_of_net_profit">#REF!</definedName>
    <definedName name="Plough_back_of_profit_to_net_profit">#REF!</definedName>
    <definedName name="pluto">#REF!</definedName>
    <definedName name="pm">#REF!</definedName>
    <definedName name="PMcost_perKg">[73]GSM!#REF!</definedName>
    <definedName name="pmi">#REF!</definedName>
    <definedName name="pmi_9">#REF!</definedName>
    <definedName name="pMorForeignDebt">#REF!</definedName>
    <definedName name="pMorLTDebt">#REF!</definedName>
    <definedName name="PN">#REF!</definedName>
    <definedName name="PN_1">#REF!</definedName>
    <definedName name="PN_2">#REF!</definedName>
    <definedName name="PN_3">#REF!</definedName>
    <definedName name="PNBH">#REF!</definedName>
    <definedName name="PNCH">#REF!</definedName>
    <definedName name="PNDL">#REF!</definedName>
    <definedName name="PNHP">#REF!</definedName>
    <definedName name="PNHR">#REF!</definedName>
    <definedName name="PNJK">#REF!</definedName>
    <definedName name="PNMP">#REF!</definedName>
    <definedName name="PNNP">#REF!</definedName>
    <definedName name="pnp">#REF!</definedName>
    <definedName name="pnp_9">#REF!</definedName>
    <definedName name="PNPB">#REF!</definedName>
    <definedName name="PNRJ">#REF!</definedName>
    <definedName name="PNUK">#REF!</definedName>
    <definedName name="PNUP">#REF!</definedName>
    <definedName name="po">#REF!</definedName>
    <definedName name="POApprover">[46]ReasonCode!$Q$2:$Q$13</definedName>
    <definedName name="poi">#REF!</definedName>
    <definedName name="poi_9">#REF!</definedName>
    <definedName name="pop">#REF!</definedName>
    <definedName name="pop_9">#REF!</definedName>
    <definedName name="Population__000">#REF!</definedName>
    <definedName name="PORR">#REF!</definedName>
    <definedName name="posil">#REF!</definedName>
    <definedName name="POSN_C">#REF!</definedName>
    <definedName name="POSN_I">#REF!</definedName>
    <definedName name="POSN_P">#REF!</definedName>
    <definedName name="Possible2004_Patrick_12Nov2003" hidden="1">{"'W.W. Summary'!$A$1:$K$37"}</definedName>
    <definedName name="PostageDelivery">(160000-11000-741)/12</definedName>
    <definedName name="PostageFinance">0.04</definedName>
    <definedName name="PostageMarketing">0.36</definedName>
    <definedName name="PostageMIS">0.015</definedName>
    <definedName name="postageproductacq">0.03</definedName>
    <definedName name="PostageSales">0.2</definedName>
    <definedName name="PostageTHQInternational">0.06</definedName>
    <definedName name="POStatus">[46]ReasonCode!$R$2:$R$6</definedName>
    <definedName name="PostMoney">#REF!</definedName>
    <definedName name="POSU_C">#REF!</definedName>
    <definedName name="POSU_P">#REF!</definedName>
    <definedName name="power">[76]discounts_XP140!$B$4</definedName>
    <definedName name="Power_Backup_Price_a">#REF!</definedName>
    <definedName name="Power_Choice_a">[69]Calc!$B$64:$D$65</definedName>
    <definedName name="Power_Inverter_Price_a">#REF!</definedName>
    <definedName name="Power_spares_price_a">#REF!</definedName>
    <definedName name="Power_Supply_Price_a">#REF!</definedName>
    <definedName name="Power56_Backup_Price_a">#REF!</definedName>
    <definedName name="Power56_Supply_Price_a">#REF!</definedName>
    <definedName name="PowGenChrg">#REF!</definedName>
    <definedName name="PowGenChrg_I">#REF!</definedName>
    <definedName name="pp" hidden="1">{#N/A,#N/A,FALSE,"COMICRO";#N/A,#N/A,FALSE,"BALSCH";#N/A,#N/A,FALSE,"GLASS";#N/A,#N/A,FALSE,"DEPRE";#N/A,#N/A,FALSE,"A&amp;MCUR";#N/A,#N/A,FALSE,"AGEANAlysis";#N/A,#N/A,FALSE,"CHECKS";#N/A,#N/A,FALSE,"CHECKS"}</definedName>
    <definedName name="ppr">#REF!</definedName>
    <definedName name="ppr_9">#REF!</definedName>
    <definedName name="ppt">#REF!</definedName>
    <definedName name="ppt_9">#REF!</definedName>
    <definedName name="PQTR">#REF!</definedName>
    <definedName name="pra">'[126]Eqpmnt Plng'!#REF!</definedName>
    <definedName name="PRAconnections">#REF!</definedName>
    <definedName name="PRAGOS">#REF!</definedName>
    <definedName name="prakash" hidden="1">{#N/A,#N/A,FALSE,"COMICRO";#N/A,#N/A,FALSE,"BALSCH";#N/A,#N/A,FALSE,"GLASS";#N/A,#N/A,FALSE,"DEPRE";#N/A,#N/A,FALSE,"A&amp;MCUR";#N/A,#N/A,FALSE,"AGEANAlysis";#N/A,#N/A,FALSE,"CHECKS";#N/A,#N/A,FALSE,"CHECKS"}</definedName>
    <definedName name="prap">#REF!</definedName>
    <definedName name="prap_h">'[126]Eqpmnt Plng'!#REF!</definedName>
    <definedName name="prap_l">'[126]Eqpmnt Plng'!#REF!</definedName>
    <definedName name="PRAtraffic">#REF!</definedName>
    <definedName name="pre">#REF!</definedName>
    <definedName name="pre_9">#REF!</definedName>
    <definedName name="predial">#REF!</definedName>
    <definedName name="predial1">#REF!</definedName>
    <definedName name="Pref_Space">#REF!</definedName>
    <definedName name="prefDivRate">#REF!</definedName>
    <definedName name="PreMoney">#REF!</definedName>
    <definedName name="Prepaid_Light_Offered">[150]Calc!$R$89</definedName>
    <definedName name="PrepaidSIMshare">#REF!</definedName>
    <definedName name="Prepayments_and_other_assets">#REF!</definedName>
    <definedName name="PrePool">#REF!</definedName>
    <definedName name="Prev_HLR_Subs">#REF!</definedName>
    <definedName name="Prev_MSCQty">#REF!</definedName>
    <definedName name="Previous_period_expenses">#REF!</definedName>
    <definedName name="Previous_period_gross_profit">#REF!</definedName>
    <definedName name="Previous_period_Net_profit">#REF!</definedName>
    <definedName name="Previous_period_sales">#REF!</definedName>
    <definedName name="prg">#REF!</definedName>
    <definedName name="prg_9">#REF!</definedName>
    <definedName name="PRICE">#REF!</definedName>
    <definedName name="PRICE___0">#REF!</definedName>
    <definedName name="PRICE___1">#N/A</definedName>
    <definedName name="Price_column">[69]Calc!$A$7</definedName>
    <definedName name="Price_column_a">[69]Calc!$B$6:$C$10</definedName>
    <definedName name="price_for_numberplan_integration">#REF!</definedName>
    <definedName name="price_for_the_one_time_setup_of_forced_on_net_feature">#REF!</definedName>
    <definedName name="price_per_access_port">#REF!</definedName>
    <definedName name="price_per_access_port2">#REF!</definedName>
    <definedName name="pricefortheonetimesetupofforcedonnet2">#REF!</definedName>
    <definedName name="Prices" hidden="1">{#N/A,#N/A,FALSE,"Staffnos &amp; cost"}</definedName>
    <definedName name="Princ">#REF!</definedName>
    <definedName name="Principal">#REF!</definedName>
    <definedName name="PRINT">#REF!</definedName>
    <definedName name="Print_all">[29]Sheet1!$A$1:$P$47,[29]Sheet1!$A$48:$P$142</definedName>
    <definedName name="_xlnm.Print_Area" localSheetId="26">'16'!$A$1:$A$39</definedName>
    <definedName name="_xlnm.Print_Area" localSheetId="7">'2d'!$A$2:$L$58</definedName>
    <definedName name="_xlnm.Print_Area" localSheetId="10">'3'!$B$1:$T$124</definedName>
    <definedName name="_xlnm.Print_Area">#REF!</definedName>
    <definedName name="PRINT_AREA_MI">#REF!</definedName>
    <definedName name="Print_Area_Reset">OFFSET(Full_Print,0,0,Last_Row)</definedName>
    <definedName name="Print_Area1">#REF!</definedName>
    <definedName name="Print_Area2">#REF!</definedName>
    <definedName name="Print_Legal">'[84]Indirect expenses'!#REF!</definedName>
    <definedName name="_xlnm.Print_Titles">#REF!</definedName>
    <definedName name="PRINT_TITLES_MI">#REF!</definedName>
    <definedName name="PRINT1A">#REF!</definedName>
    <definedName name="PRINT1B">#REF!</definedName>
    <definedName name="PRINT2A">#REF!</definedName>
    <definedName name="PRINT2B">#REF!</definedName>
    <definedName name="PRINT3A">#REF!</definedName>
    <definedName name="PRINT3B">#REF!</definedName>
    <definedName name="PRINT4A">#REF!</definedName>
    <definedName name="PRINT4B">#REF!</definedName>
    <definedName name="PrintSheet1">#N/A</definedName>
    <definedName name="PrintSheet3">#N/A</definedName>
    <definedName name="PRINTSUM">#REF!</definedName>
    <definedName name="Prior1Qtr">#REF!</definedName>
    <definedName name="Prior2Qtr">#REF!</definedName>
    <definedName name="Prior3Qtr">#REF!</definedName>
    <definedName name="PRIVATE___0">#N/A</definedName>
    <definedName name="PRIVATE___1">#N/A</definedName>
    <definedName name="ProdDevAuto">#REF!</definedName>
    <definedName name="ProdDevBonuses">#REF!</definedName>
    <definedName name="ProdDevCompetitveItems">#REF!</definedName>
    <definedName name="ProdDevComputerExp">#REF!</definedName>
    <definedName name="ProdDevDuesDubs">#REF!</definedName>
    <definedName name="ProdDevDuesSubs">#REF!</definedName>
    <definedName name="ProdDevEquipmentRental">#REF!</definedName>
    <definedName name="ProdDevGameSystem">#REF!</definedName>
    <definedName name="ProdDevGiftsDonations">#REF!</definedName>
    <definedName name="ProdDevMaintenance">#REF!</definedName>
    <definedName name="ProdDevMeals">#REF!</definedName>
    <definedName name="ProdDevPension">#REF!</definedName>
    <definedName name="ProdDevRecruitment">#REF!</definedName>
    <definedName name="ProdDevRent">#REF!</definedName>
    <definedName name="ProdDevSalaries">#REF!</definedName>
    <definedName name="ProdDevSoftwareExp">#REF!</definedName>
    <definedName name="ProdDevTelephone">#REF!</definedName>
    <definedName name="ProdDevTradeShowAdmissionsFees">#REF!</definedName>
    <definedName name="ProdDevTraining">#REF!</definedName>
    <definedName name="ProdDevTravel">#REF!</definedName>
    <definedName name="ProdDevUtilities">#REF!</definedName>
    <definedName name="ProdForm" hidden="1">#REF!</definedName>
    <definedName name="Product" hidden="1">#REF!</definedName>
    <definedName name="Product_DevelopmentMisc">1600</definedName>
    <definedName name="Product_Group">'[19]SPS DETAIL'!#REF!</definedName>
    <definedName name="Product_Line">#REF!</definedName>
    <definedName name="productacqbonus">#REF!</definedName>
    <definedName name="productacqcapitalizedsalaries">#REF!</definedName>
    <definedName name="productacqduesandsubs">#REF!</definedName>
    <definedName name="productacqemployeeinsurance">#REF!</definedName>
    <definedName name="productacqmeals">#REF!</definedName>
    <definedName name="productacqpayrolltaxes">#REF!</definedName>
    <definedName name="productacqpension">#REF!</definedName>
    <definedName name="productacqsalaries">#REF!</definedName>
    <definedName name="ProductAcqStaffCount">8</definedName>
    <definedName name="productacqtempsalaries">#REF!</definedName>
    <definedName name="ProductAcqTotalExpenses">#REF!</definedName>
    <definedName name="productacqtraining">#REF!</definedName>
    <definedName name="ProductDevMiscellaneous">#REF!</definedName>
    <definedName name="ProductDevPostage">#REF!</definedName>
    <definedName name="ProductDevPostageTotal">#REF!</definedName>
    <definedName name="ProductDevSalariestoAuto">#REF!</definedName>
    <definedName name="ProductDevSuppliesTotal">#REF!</definedName>
    <definedName name="ProductDevTelephoneTotal">#REF!</definedName>
    <definedName name="ProductDevTotal">#REF!</definedName>
    <definedName name="ProductDevUtlities">#REF!</definedName>
    <definedName name="ProductGroup">[46]ReasonCode!$K$2:$K$31</definedName>
    <definedName name="PRODUCTION">#REF!</definedName>
    <definedName name="Production_Worksheet">[29]Sheet1!#REF!</definedName>
    <definedName name="ProductLocalizationSalariestoAuto">#REF!</definedName>
    <definedName name="Professional_svc">#REF!</definedName>
    <definedName name="Profit_Loss">#REF!</definedName>
    <definedName name="PROFITABILITY_RATIO">#REF!</definedName>
    <definedName name="Programmers_equip">[29]Sheet1!$C$27</definedName>
    <definedName name="progress">#REF!</definedName>
    <definedName name="PROJECT">'[48]1-Macro'!$C$3</definedName>
    <definedName name="Project_COD">[170]Basic_Assumptions!$C$36</definedName>
    <definedName name="projectName">'[171]Main Sheet'!#REF!</definedName>
    <definedName name="projs">[172]Dels!$F:$AD</definedName>
    <definedName name="PROMOTE">#REF!</definedName>
    <definedName name="Provision_for_doubtful_debts">#REF!</definedName>
    <definedName name="Provisions">#REF!</definedName>
    <definedName name="Provisions_I">#REF!</definedName>
    <definedName name="PRVMKT902000">#REF!</definedName>
    <definedName name="PS">#REF!</definedName>
    <definedName name="PSCHED">#REF!</definedName>
    <definedName name="PSDN_Ports__000">#REF!</definedName>
    <definedName name="PSDN_Subscribers__000">#REF!</definedName>
    <definedName name="pse">#REF!</definedName>
    <definedName name="pse_9">#REF!</definedName>
    <definedName name="PSHP">#REF!</definedName>
    <definedName name="PSIZEIP">[10]Input!#REF!</definedName>
    <definedName name="PSKN">#REF!</definedName>
    <definedName name="PSKR">#REF!</definedName>
    <definedName name="psLibor">#REF!</definedName>
    <definedName name="Psopho_filter">#REF!</definedName>
    <definedName name="pss" hidden="1">{#N/A,#N/A,FALSE,"COMICRO";#N/A,#N/A,FALSE,"BALSCH";#N/A,#N/A,FALSE,"GLASS";#N/A,#N/A,FALSE,"DEPRE";#N/A,#N/A,FALSE,"A&amp;MCUR";#N/A,#N/A,FALSE,"AGEANAlysis";#N/A,#N/A,FALSE,"CHECKS";#N/A,#N/A,FALSE,"CHECKS"}</definedName>
    <definedName name="pStartTaxHol">#REF!</definedName>
    <definedName name="PSTN">#REF!</definedName>
    <definedName name="PSTN_conn">[59]Input!$J$14</definedName>
    <definedName name="Pstn_tot">#REF!</definedName>
    <definedName name="PSTNtraffic">[5]Input!#REF!</definedName>
    <definedName name="PSUMM">#REF!</definedName>
    <definedName name="pta">#REF!</definedName>
    <definedName name="pta_9">#REF!</definedName>
    <definedName name="pto">#REF!</definedName>
    <definedName name="pto_9">#REF!</definedName>
    <definedName name="PTOT2">#REF!</definedName>
    <definedName name="PTOT3">#REF!</definedName>
    <definedName name="PTOT4">#REF!</definedName>
    <definedName name="ptt_bill_share">#REF!</definedName>
    <definedName name="ptt_bill_share2">#REF!</definedName>
    <definedName name="pubform">#REF!</definedName>
    <definedName name="pubform___0">#N/A</definedName>
    <definedName name="pubform___1">#N/A</definedName>
    <definedName name="PUBFRMLA">#REF!</definedName>
    <definedName name="PUBFRMLA___0">#REF!</definedName>
    <definedName name="PUBFRMLA___1">#N/A</definedName>
    <definedName name="PUBLIC">#REF!</definedName>
    <definedName name="PUBLIC___0">#N/A</definedName>
    <definedName name="PUBLIC___1">#N/A</definedName>
    <definedName name="PUBLIC_NETWORK">#REF!</definedName>
    <definedName name="Public_Sheet">#REF!</definedName>
    <definedName name="Public_Telecom_Access_Network">#REF!</definedName>
    <definedName name="PUBMKT">#REF!</definedName>
    <definedName name="PUBMKT___0">#N/A</definedName>
    <definedName name="PUBMKT___1">#N/A</definedName>
    <definedName name="PUBMKT902000">#REF!</definedName>
    <definedName name="PUBPIC">#REF!</definedName>
    <definedName name="PUBPIC___0">#REF!</definedName>
    <definedName name="PUBPIC___1">#N/A</definedName>
    <definedName name="PUBPRICE">#REF!</definedName>
    <definedName name="PUBPRICE___0">#REF!</definedName>
    <definedName name="PUBPRICE___1">#N/A</definedName>
    <definedName name="pulse">[143]Sheet2!$J$4:$L$30</definedName>
    <definedName name="pulsea">#REF!</definedName>
    <definedName name="pulsea1">#REF!</definedName>
    <definedName name="Pune_MOH">#REF!</definedName>
    <definedName name="Purchases">#REF!</definedName>
    <definedName name="PVG">[152]Variables!$B$5</definedName>
    <definedName name="PVTFRMLA">#REF!</definedName>
    <definedName name="PVTFRMLA___0">#REF!</definedName>
    <definedName name="PVTFRMLA___1">#N/A</definedName>
    <definedName name="PVTMKT">#REF!</definedName>
    <definedName name="PVTMKT___0">#N/A</definedName>
    <definedName name="PVTMKT___1">#N/A</definedName>
    <definedName name="PVTPIC">#REF!</definedName>
    <definedName name="PVTPIC___0">#REF!</definedName>
    <definedName name="PVTPIC___1">#N/A</definedName>
    <definedName name="PVTPRICE">#REF!</definedName>
    <definedName name="PVTPRICE___0">#REF!</definedName>
    <definedName name="PVTPRICE___1">#N/A</definedName>
    <definedName name="PW">#REF!</definedName>
    <definedName name="PWGJ">#REF!</definedName>
    <definedName name="PWGO">#REF!</definedName>
    <definedName name="PWMH">#REF!</definedName>
    <definedName name="pwng">#REF!</definedName>
    <definedName name="PWPN">#REF!</definedName>
    <definedName name="pxd">#REF!</definedName>
    <definedName name="pxd_9">#REF!</definedName>
    <definedName name="q">[29]Sheet1!$AO$44</definedName>
    <definedName name="Q1DomRoy">#REF!</definedName>
    <definedName name="Q1IntlRoy">#REF!</definedName>
    <definedName name="q1y1bulk">#REF!</definedName>
    <definedName name="Q2DomRoy">#REF!</definedName>
    <definedName name="Q2IntlRoy">#REF!</definedName>
    <definedName name="q2y1bulk">#REF!</definedName>
    <definedName name="Q3DomRoy">#REF!</definedName>
    <definedName name="Q3FY06E">'[173]Earnings model'!#REF!</definedName>
    <definedName name="q3y1bulk">#REF!</definedName>
    <definedName name="Q400DomRoy">#REF!</definedName>
    <definedName name="Q42000IntlRoy">#REF!</definedName>
    <definedName name="Q4IntlRoy">#REF!</definedName>
    <definedName name="q4y1bulk">#REF!</definedName>
    <definedName name="qaqa">#REF!</definedName>
    <definedName name="qbs">#REF!</definedName>
    <definedName name="qcf">#REF!</definedName>
    <definedName name="qpl">#REF!</definedName>
    <definedName name="qq">[29]Sheet1!$AO$37</definedName>
    <definedName name="qqopencasha">#REF!</definedName>
    <definedName name="qqopencashb">#REF!</definedName>
    <definedName name="qqopencredc">#REF!</definedName>
    <definedName name="qqopendebtc">#REF!</definedName>
    <definedName name="qqopenloan">#REF!</definedName>
    <definedName name="qqopenworth">#REF!</definedName>
    <definedName name="qqopenwortha">#REF!</definedName>
    <definedName name="qqq">[29]Sheet1!$AO$49</definedName>
    <definedName name="qqqq">[29]Sheet1!$AO$35</definedName>
    <definedName name="qqqqq">[29]Sheet1!$AO$11</definedName>
    <definedName name="qqqqqq">[29]Sheet1!$AO$53</definedName>
    <definedName name="qqqw">#REF!</definedName>
    <definedName name="qqw">#REF!</definedName>
    <definedName name="qt" hidden="1">{"'Sheet1'!$L$16"}</definedName>
    <definedName name="QTempAllAreas">#REF!</definedName>
    <definedName name="Qtr" localSheetId="27">'17'!$F$1</definedName>
    <definedName name="Qtr_seq_growth">#REF!</definedName>
    <definedName name="QTRCODE">#REF!</definedName>
    <definedName name="QTY">[58]A0744339!$AA$24</definedName>
    <definedName name="qty_col">#REF!</definedName>
    <definedName name="Quad_OC12">#REF!</definedName>
    <definedName name="Quarter">#REF!</definedName>
    <definedName name="Quarter1">'[174]Ctrls per plant'!$L$27</definedName>
    <definedName name="qwer">#REF!</definedName>
    <definedName name="qwqweerrt">#REF!</definedName>
    <definedName name="qytd">#REF!</definedName>
    <definedName name="r_dexp">#REF!</definedName>
    <definedName name="r_price_basis_system">#REF!</definedName>
    <definedName name="r_price_ext_package">#REF!</definedName>
    <definedName name="r_price_ext_package2">#REF!</definedName>
    <definedName name="r_printfunction">#REF!</definedName>
    <definedName name="r_PS_traffic">[165]Calculation!#REF!</definedName>
    <definedName name="ra">#REF!</definedName>
    <definedName name="Rack_m">#REF!</definedName>
    <definedName name="Rack_o">#REF!</definedName>
    <definedName name="Rack_u">#REF!</definedName>
    <definedName name="Racks">#REF!</definedName>
    <definedName name="rad">#REF!</definedName>
    <definedName name="rad_9">#REF!</definedName>
    <definedName name="rahul">#REF!</definedName>
    <definedName name="RAID_pct">#REF!</definedName>
    <definedName name="raj">#REF!</definedName>
    <definedName name="ram">#REF!</definedName>
    <definedName name="rama" hidden="1">{"'August 2000'!$A$1:$J$101"}</definedName>
    <definedName name="RandG">'[74]#REF'!$C$14:$M$25</definedName>
    <definedName name="Range">#REF!</definedName>
    <definedName name="range_ALL_CPC">'[175]Query Results ALL'!$E$2:$AD$200</definedName>
    <definedName name="rate">#REF!</definedName>
    <definedName name="RATE04AOP">[83]Introductions!$C$16</definedName>
    <definedName name="Rate08">#REF!</definedName>
    <definedName name="Rate09">#REF!</definedName>
    <definedName name="rate1">#REF!</definedName>
    <definedName name="Rate10">#REF!</definedName>
    <definedName name="Rate97">#REF!</definedName>
    <definedName name="Rate98">#REF!</definedName>
    <definedName name="RateCash">#REF!</definedName>
    <definedName name="RateDebtForeign">#REF!</definedName>
    <definedName name="RateDebtLong">#REF!</definedName>
    <definedName name="RATEINCR">'[48]1-Macro'!$C$23</definedName>
    <definedName name="rateinput">#REF!</definedName>
    <definedName name="RatePrime">#REF!</definedName>
    <definedName name="RateRevolver">#REF!</definedName>
    <definedName name="RATES">#REF!</definedName>
    <definedName name="Ratio">#REF!</definedName>
    <definedName name="RawData">#REF!</definedName>
    <definedName name="RBN">#REF!</definedName>
    <definedName name="RBU">#REF!</definedName>
    <definedName name="RCArea" hidden="1">#REF!</definedName>
    <definedName name="rce">#REF!</definedName>
    <definedName name="rce_9">#REF!</definedName>
    <definedName name="rcelli">[10]Input!#REF!</definedName>
    <definedName name="RCK">#REF!</definedName>
    <definedName name="rcr">#REF!</definedName>
    <definedName name="rcr_9">#REF!</definedName>
    <definedName name="RD_InputTable">#REF!</definedName>
    <definedName name="RD_OutputTable">#REF!</definedName>
    <definedName name="rdate">#REF!</definedName>
    <definedName name="rde">#REF!</definedName>
    <definedName name="rde_9">#REF!</definedName>
    <definedName name="ReasonCode">[46]ReasonCode!$A$2:$A$16</definedName>
    <definedName name="RebIns">#REF!</definedName>
    <definedName name="RebIns_I">#REF!</definedName>
    <definedName name="Receivables">#REF!</definedName>
    <definedName name="Receivables_I">#REF!</definedName>
    <definedName name="Reconsilation">'[176]F. assets Breakup'!#REF!</definedName>
    <definedName name="_xlnm.Recorder">#REF!</definedName>
    <definedName name="Recruitment_effort">#REF!</definedName>
    <definedName name="Redundant">#REF!</definedName>
    <definedName name="Reference">#REF!</definedName>
    <definedName name="Regen_CE_BB">#REF!</definedName>
    <definedName name="Region">#REF!</definedName>
    <definedName name="Rejuvenation">#REF!</definedName>
    <definedName name="RemainYear">#REF!</definedName>
    <definedName name="Remote_Locations">[47]Requirements!$H$3</definedName>
    <definedName name="Remote_Terminal_Type">[47]Storage!$D$65</definedName>
    <definedName name="remotecallclosure">[87]data!$C$2:$C$201</definedName>
    <definedName name="remyr">#REF!</definedName>
    <definedName name="Rent">#REF!</definedName>
    <definedName name="Rent_Repair">'[84]Indirect expenses'!#REF!</definedName>
    <definedName name="reop">#REF!</definedName>
    <definedName name="reop1">#REF!</definedName>
    <definedName name="REP">#REF!</definedName>
    <definedName name="REPAY">#REF!</definedName>
    <definedName name="Report_Day">#REF!</definedName>
    <definedName name="Reporting_Month">#REF!</definedName>
    <definedName name="Reporting_Year">#REF!</definedName>
    <definedName name="ReqDSR">#REF!</definedName>
    <definedName name="reqDSRCov">#REF!</definedName>
    <definedName name="Res_upsell">#REF!</definedName>
    <definedName name="Res_upsell3Y">#REF!</definedName>
    <definedName name="Resiliant">#REF!</definedName>
    <definedName name="Resilient">#REF!</definedName>
    <definedName name="Resource_Optimisation">#REF!</definedName>
    <definedName name="rest">#REF!</definedName>
    <definedName name="Retailer_margin">#REF!</definedName>
    <definedName name="RETDT">#REF!</definedName>
    <definedName name="RETURN">#REF!</definedName>
    <definedName name="Return_on_investments">#REF!</definedName>
    <definedName name="RETURNS">#REF!</definedName>
    <definedName name="rev">#REF!</definedName>
    <definedName name="rev_9">#REF!</definedName>
    <definedName name="Rev_anal">#REF!</definedName>
    <definedName name="Revanal_client_conc">#REF!</definedName>
    <definedName name="Revanal_contract">#REF!</definedName>
    <definedName name="Revanal_Domain">#REF!</definedName>
    <definedName name="Revanal_Geog">#REF!</definedName>
    <definedName name="Revanal_Service">#REF!</definedName>
    <definedName name="Revanal_tech">#REF!</definedName>
    <definedName name="Revenue">#REF!</definedName>
    <definedName name="Revenue_Assumptions">#REF!</definedName>
    <definedName name="revenue_cost_blankATMs">#REF!</definedName>
    <definedName name="revenue_cost_CLS">#REF!</definedName>
    <definedName name="revenue_cost_interchange">#REF!</definedName>
    <definedName name="revenue_cost_OMS">#REF!</definedName>
    <definedName name="revenue_cost_TSM">#REF!</definedName>
    <definedName name="rew"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rfa">#REF!</definedName>
    <definedName name="rfa_9">#REF!</definedName>
    <definedName name="RFormula">#REF!</definedName>
    <definedName name="rfs">#REF!</definedName>
    <definedName name="rfs_9">#REF!</definedName>
    <definedName name="RFT">[47]Storage!$C$33</definedName>
    <definedName name="RFT_DS3_Cards">[47]Storage!$C$46</definedName>
    <definedName name="RFT_OC3_Cards">[47]Storage!$C$47</definedName>
    <definedName name="RGSL">[10]Input!#REF!</definedName>
    <definedName name="ri">#REF!</definedName>
    <definedName name="RID">#REF!</definedName>
    <definedName name="Ring_SW">[47]Requirements!$I$42</definedName>
    <definedName name="Risk">'[19]SPS DETAIL'!#REF!</definedName>
    <definedName name="Rls8_Req_list">#REF!</definedName>
    <definedName name="RM_1">#REF!</definedName>
    <definedName name="rmcApplication">"MC35"</definedName>
    <definedName name="rmcCategory">"PROPST"</definedName>
    <definedName name="rmcFrequency">"YTD"</definedName>
    <definedName name="RMCOptions">"*000000000000000"</definedName>
    <definedName name="RMCost_KgAllIndia">#REF!</definedName>
    <definedName name="RMCost_KgChanno">#REF!</definedName>
    <definedName name="RMCost_KgFBD">#REF!</definedName>
    <definedName name="RMCost_kgKhapoli">#REF!</definedName>
    <definedName name="RMCost_KgPune">#REF!</definedName>
    <definedName name="rmcPeriod">9612</definedName>
    <definedName name="rnf">#REF!</definedName>
    <definedName name="rnf_9">#REF!</definedName>
    <definedName name="rns">#REF!</definedName>
    <definedName name="rns_9">#REF!</definedName>
    <definedName name="RoE_cou">#REF!</definedName>
    <definedName name="roh">'[1]DLC sites'!$D$3:$D$10</definedName>
    <definedName name="rot">#REF!</definedName>
    <definedName name="rot_9">#REF!</definedName>
    <definedName name="row">'[1]Other assumptions'!$B$6</definedName>
    <definedName name="ROWCOMP">#REF!</definedName>
    <definedName name="ROWTIE2L">#REF!</definedName>
    <definedName name="ROWTIE2R">#REF!</definedName>
    <definedName name="ROWTIL2L">#REF!</definedName>
    <definedName name="ROWTIL2R">#REF!</definedName>
    <definedName name="Rp">[165]Calculation!#REF!</definedName>
    <definedName name="RPbuschoice">#REF!</definedName>
    <definedName name="rre">#REF!</definedName>
    <definedName name="rre_9">#REF!</definedName>
    <definedName name="rrg" localSheetId="10">Scheduled_Payment+Extra_Payment</definedName>
    <definedName name="rrg">Scheduled_Payment+Extra_Payment</definedName>
    <definedName name="rrrr">[29]Sheet1!$AO$14</definedName>
    <definedName name="rrrxd" hidden="1">{#N/A,#N/A,FALSE,"BS9703PET";#N/A,#N/A,FALSE,"BS9703KNE";#N/A,#N/A,FALSE,"BS9703KRP";#N/A,#N/A,FALSE,"BS9703POL"}</definedName>
    <definedName name="rs" hidden="1">{#N/A,#N/A,FALSE,"BS9703PET";#N/A,#N/A,FALSE,"BS9703KNE";#N/A,#N/A,FALSE,"BS9703KRP";#N/A,#N/A,FALSE,"BS9703POL"}</definedName>
    <definedName name="RSB">#REF!</definedName>
    <definedName name="RSI">#REF!</definedName>
    <definedName name="RSP">#REF!</definedName>
    <definedName name="rsu">#REF!</definedName>
    <definedName name="rsu_c">[177]Sheet1!$B$4:$C$84</definedName>
    <definedName name="rsu_u">[123]Utilization!$C:$T</definedName>
    <definedName name="RSU0">#REF!</definedName>
    <definedName name="RSU00">#REF!</definedName>
    <definedName name="rsuex">'[89]Other assumptions'!$B$12</definedName>
    <definedName name="rt" hidden="1">{"page1",#N/A,FALSE,"Feuil1";"page2",#N/A,FALSE,"Feuil1";"page3",#N/A,FALSE,"Feuil1";"page4",#N/A,FALSE,"Feuil1"}</definedName>
    <definedName name="RTT">#REF!</definedName>
    <definedName name="rtz" hidden="1">{#N/A,#N/A,FALSE,"Production 1"}</definedName>
    <definedName name="rural">#REF!</definedName>
    <definedName name="rus">#REF!</definedName>
    <definedName name="rus_9">#REF!</definedName>
    <definedName name="rusf" hidden="1">{"assets",#N/A,FALSE,"CONS9703";"liab",#N/A,FALSE,"CONS9703";"pl",#N/A,FALSE,"CONS9703"}</definedName>
    <definedName name="rwc">#REF!</definedName>
    <definedName name="rwc_9">#REF!</definedName>
    <definedName name="rwt">#REF!</definedName>
    <definedName name="rwt_9">#REF!</definedName>
    <definedName name="rzuszt">#REF!</definedName>
    <definedName name="s" hidden="1">{TRUE,TRUE,-2.75,-17,604.5,380.25,FALSE,FALSE,TRUE,TRUE,0,1,#N/A,1,#N/A,10.3026315789474,30.2666666666667,1,FALSE,FALSE,3,TRUE,1,FALSE,75,"Swvu.dmsnback.","ACwvu.dmsnback.",#N/A,FALSE,FALSE,0.25,0.25,0.5,0.5,2,"&amp;L&amp;F
&amp;A&amp;R&amp;D
&amp;T","",TRUE,FALSE,FALSE,FALSE,1,50,#N/A,#N/A,"=R1C1:R161C18",FALSE,#N/A,#N/A,FALSE,FALSE,FALSE,1,4294967292,300,FALSE,FALSE,TRUE,TRUE,TRUE}</definedName>
    <definedName name="S_A_HLRQty">#REF!</definedName>
    <definedName name="S_D_Fixed">'[8]#REF'!$B$37:$P$37</definedName>
    <definedName name="S_D_Variable">'[8]#REF'!$B$36:$P$36</definedName>
    <definedName name="sa">#REF!</definedName>
    <definedName name="SA_HLR">[59]Input!$J$20</definedName>
    <definedName name="sad">#REF!</definedName>
    <definedName name="sad_9">#REF!</definedName>
    <definedName name="saf">#REF!</definedName>
    <definedName name="saf_9">#REF!</definedName>
    <definedName name="saghw">[50]Sheet1!$D$4</definedName>
    <definedName name="sagsw">[50]Sheet1!$D$6</definedName>
    <definedName name="sal">#REF!</definedName>
    <definedName name="sal_9">#REF!</definedName>
    <definedName name="Salaries_and_benefits">#REF!</definedName>
    <definedName name="sales">#REF!</definedName>
    <definedName name="Sales_tax">#REF!</definedName>
    <definedName name="SalesAdvertisingAllowance">#REF!</definedName>
    <definedName name="SalesAuto">#REF!</definedName>
    <definedName name="SalesBonus">#REF!</definedName>
    <definedName name="SalesCompetitveItems">#REF!</definedName>
    <definedName name="SalesComputerExpenses">#REF!</definedName>
    <definedName name="SalesCons">#REF!</definedName>
    <definedName name="SalesCons_I">#REF!</definedName>
    <definedName name="salesdata">#REF!</definedName>
    <definedName name="SalesDueSubs">#REF!</definedName>
    <definedName name="SalesEmployeeInsurance">#REF!</definedName>
    <definedName name="SalesEquipmentRental">#REF!</definedName>
    <definedName name="SalesExpenseTotal">#REF!</definedName>
    <definedName name="SalesGiftDonation">#REF!</definedName>
    <definedName name="SalesMaintenance">#REF!</definedName>
    <definedName name="SalesMaterials">#REF!</definedName>
    <definedName name="SalesMeals">#REF!</definedName>
    <definedName name="SalesNorm">#REF!</definedName>
    <definedName name="SalesNorm_I">#REF!</definedName>
    <definedName name="SalesOtherSellingExpenses">#REF!</definedName>
    <definedName name="SalesPension">#REF!</definedName>
    <definedName name="SalesPostage">#REF!</definedName>
    <definedName name="SalesPostageDelivery">#REF!</definedName>
    <definedName name="SalesRecruitment">#REF!</definedName>
    <definedName name="SalesRent">#REF!</definedName>
    <definedName name="SalesSalariesToAuto">#REF!</definedName>
    <definedName name="SalesSalaryCapitalized">#REF!</definedName>
    <definedName name="SalesSellingExpTotal">#REF!</definedName>
    <definedName name="SalesSoftwareExpenses">#REF!</definedName>
    <definedName name="SalesSupplies">#REF!</definedName>
    <definedName name="SalesSupplyTotal">#REF!</definedName>
    <definedName name="SalesTelephoneExp">#REF!</definedName>
    <definedName name="SalesTemporarySalary">#REF!</definedName>
    <definedName name="SalesTraining">#REF!</definedName>
    <definedName name="SalesTraveltoMeals">#REF!</definedName>
    <definedName name="SalesUtilties">#REF!</definedName>
    <definedName name="SalesWarehousing">#REF!</definedName>
    <definedName name="sandeep" hidden="1">{#N/A,#N/A,TRUE,"Staffnos &amp; cost"}</definedName>
    <definedName name="sandeep9" hidden="1">{#N/A,#N/A,TRUE,"Staffnos &amp; cost"}</definedName>
    <definedName name="SAPBEXrevision" hidden="1">3</definedName>
    <definedName name="SAPBEXsysID" hidden="1">"BAP"</definedName>
    <definedName name="SAPBEXwbID" hidden="1">"40BUNZCZTCQHDPD636A8ETFK3"</definedName>
    <definedName name="sas">#REF!</definedName>
    <definedName name="sas_9">#REF!</definedName>
    <definedName name="SAT">#REF!</definedName>
    <definedName name="SAVE">#REF!</definedName>
    <definedName name="save_file">[0]!save_file</definedName>
    <definedName name="sazby">#REF!</definedName>
    <definedName name="SCDELERR">#REF!</definedName>
    <definedName name="Scen">#REF!</definedName>
    <definedName name="Scenario">#REF!</definedName>
    <definedName name="scenario.1">#REF!</definedName>
    <definedName name="scenario.2">#REF!</definedName>
    <definedName name="scenario.3">#REF!</definedName>
    <definedName name="scenario.4">#REF!</definedName>
    <definedName name="ScenName">#REF!</definedName>
    <definedName name="SCF">#REF!</definedName>
    <definedName name="SCF_Opt_CAMEL_Only">#REF!</definedName>
    <definedName name="SCHCODE">#REF!</definedName>
    <definedName name="SCHDMENU">#REF!</definedName>
    <definedName name="Sched_Pay">#REF!</definedName>
    <definedName name="Scheduled_Extra_Payments">#REF!</definedName>
    <definedName name="Scheduled_Interest_Rate">#REF!</definedName>
    <definedName name="Scheduled_Monthly_Payment">#REF!</definedName>
    <definedName name="SCN">#REF!</definedName>
    <definedName name="SCP">[59]Input!$F$15</definedName>
    <definedName name="SCP_Mated_Pair">#REF!</definedName>
    <definedName name="SCP_Mated_Pair_Option">#REF!</definedName>
    <definedName name="SCP_SA">[59]Input!$O$20</definedName>
    <definedName name="SCP_SCF_New_Qty">#REF!</definedName>
    <definedName name="SCP_SDP_load">[59]Input!$X$260</definedName>
    <definedName name="SCP_SSP_load">[59]Input!$X$259</definedName>
    <definedName name="SCP_tot">[5]Input!$X$58</definedName>
    <definedName name="SCPRINT">#REF!</definedName>
    <definedName name="SCRAP" hidden="1">{"'subnets'!$A$1:$F$20"}</definedName>
    <definedName name="Screeningshare">#REF!</definedName>
    <definedName name="SCSTATE2">#REF!</definedName>
    <definedName name="SCSTATE3">#REF!</definedName>
    <definedName name="SCSTATE4">#REF!</definedName>
    <definedName name="SCSTSUM">#REF!</definedName>
    <definedName name="SCWELCOM">#REF!</definedName>
    <definedName name="sdaffggjhj">#REF!</definedName>
    <definedName name="sdasd" localSheetId="26" hidden="1">#REF!</definedName>
    <definedName name="sdasd" hidden="1">#REF!</definedName>
    <definedName name="sdata">#REF!</definedName>
    <definedName name="sdate">#REF!</definedName>
    <definedName name="sdh">'[1]RSU lookups'!#REF!</definedName>
    <definedName name="sdh_matrix">[177]Delhi!$D$3:$AG$89</definedName>
    <definedName name="SDL">#REF!</definedName>
    <definedName name="SDP">[59]Input!$O$16</definedName>
    <definedName name="SDR">#REF!</definedName>
    <definedName name="sdsds">#REF!</definedName>
    <definedName name="sdsf">#REF!</definedName>
    <definedName name="SDV">#REF!</definedName>
    <definedName name="SDV_Dilution">#REF!</definedName>
    <definedName name="se" hidden="1">{"page1",#N/A,FALSE,"Feuil1";"page2",#N/A,FALSE,"Feuil1";"page3",#N/A,FALSE,"Feuil1";"page4",#N/A,FALSE,"Feuil1"}</definedName>
    <definedName name="sec">#REF!</definedName>
    <definedName name="Section1">#REF!</definedName>
    <definedName name="Section10">#REF!</definedName>
    <definedName name="Section11">#REF!</definedName>
    <definedName name="Section12">#REF!</definedName>
    <definedName name="Section13">#REF!</definedName>
    <definedName name="Section14">#REF!</definedName>
    <definedName name="Section2">#REF!</definedName>
    <definedName name="Section3">#REF!</definedName>
    <definedName name="Section4">#REF!</definedName>
    <definedName name="Section5">#REF!</definedName>
    <definedName name="Section6">#REF!</definedName>
    <definedName name="Section7">#REF!</definedName>
    <definedName name="Section8">#REF!</definedName>
    <definedName name="Section9">#REF!</definedName>
    <definedName name="sectionB">#REF!</definedName>
    <definedName name="sectionC">#REF!</definedName>
    <definedName name="sectionD">#REF!</definedName>
    <definedName name="sectionE">#REF!</definedName>
    <definedName name="sectionF">#REF!</definedName>
    <definedName name="sectionG">#REF!</definedName>
    <definedName name="sectionH">#REF!</definedName>
    <definedName name="sectionJ">#REF!</definedName>
    <definedName name="sectionK">#REF!</definedName>
    <definedName name="sectionM">#REF!</definedName>
    <definedName name="sectionO">#REF!</definedName>
    <definedName name="Segmental_income">#REF!</definedName>
    <definedName name="selectie">#REF!</definedName>
    <definedName name="SelectMonth">[0]!SelectMonth</definedName>
    <definedName name="sellinboh">#REF!</definedName>
    <definedName name="selling">#REF!</definedName>
    <definedName name="Selling_and_distribution_expenses">#REF!</definedName>
    <definedName name="sellingkner">#REF!</definedName>
    <definedName name="sellingpol">#REF!</definedName>
    <definedName name="SEN96IB_Page">#REF!</definedName>
    <definedName name="SEN96IB_Page___0">#REF!</definedName>
    <definedName name="SEN96IB_Page___1">#N/A</definedName>
    <definedName name="sencount" hidden="1">1</definedName>
    <definedName name="Sep">[178]Delhi!#REF!</definedName>
    <definedName name="Sep_Bal">#REF!</definedName>
    <definedName name="SepCollect">#REF!</definedName>
    <definedName name="SepSalary">[29]Sheet1!$N$31:$N$107</definedName>
    <definedName name="SEQ">[58]A0744339!$G$24</definedName>
    <definedName name="ser">#REF!</definedName>
    <definedName name="ser_fac">#REF!</definedName>
    <definedName name="SerA">#REF!</definedName>
    <definedName name="SerAPrice">#REF!</definedName>
    <definedName name="sertm">#REF!</definedName>
    <definedName name="sertm1">#REF!</definedName>
    <definedName name="Servers">'[54]NW RTU'!#REF!</definedName>
    <definedName name="SERVIC">#REF!</definedName>
    <definedName name="SERVIC___0">#N/A</definedName>
    <definedName name="SERVIC___1">#N/A</definedName>
    <definedName name="Service_Price_Column">#REF!</definedName>
    <definedName name="ServiceDefinition">'[179]I_Services Definition'!$C$3:$AS$41</definedName>
    <definedName name="SFD">#REF!</definedName>
    <definedName name="sfg" hidden="1">{"page1",#N/A,FALSE,"Feuil1";"page2",#N/A,FALSE,"Feuil1";"page3",#N/A,FALSE,"Feuil1";"page4",#N/A,FALSE,"Feuil1"}</definedName>
    <definedName name="sfgjs" hidden="1">{"page1",#N/A,FALSE,"Feuil1";"page2",#N/A,FALSE,"Feuil1";"page3",#N/A,FALSE,"Feuil1";"page4",#N/A,FALSE,"Feuil1"}</definedName>
    <definedName name="SFormula">#REF!</definedName>
    <definedName name="SFV">#REF!</definedName>
    <definedName name="sga">#REF!</definedName>
    <definedName name="SGD">#REF!</definedName>
    <definedName name="SGSN_conn">[59]Input!$J$18</definedName>
    <definedName name="sh_hw1">[107]Factors!#REF!</definedName>
    <definedName name="sh_hw2">[107]Factors!#REF!</definedName>
    <definedName name="sh_sw1">[107]Factors!#REF!</definedName>
    <definedName name="sh_sw2">[107]Factors!#REF!</definedName>
    <definedName name="Share_price">#REF!</definedName>
    <definedName name="Share_price_9">#REF!</definedName>
    <definedName name="Shares">#REF!</definedName>
    <definedName name="SHELF">[58]A0744339!$P$24</definedName>
    <definedName name="Shelter">[145]Factor_sheet!$B$3</definedName>
    <definedName name="ShipDate">#REF!</definedName>
    <definedName name="SHY">#REF!</definedName>
    <definedName name="SI" hidden="1">{"'subnets'!$A$1:$F$20"}</definedName>
    <definedName name="SIEMENS">[139]Exp.!#REF!</definedName>
    <definedName name="SIGNING">#REF!</definedName>
    <definedName name="Siliguri">#REF!</definedName>
    <definedName name="Single_Ended_SW">[47]Requirements!$I$39</definedName>
    <definedName name="SITE_1">#REF!</definedName>
    <definedName name="Site_Name_v">#REF!</definedName>
    <definedName name="site_name_v2">[150]Calc!$A$108:$A$158</definedName>
    <definedName name="site_rsu">'[167]Other assumptions'!$B$11</definedName>
    <definedName name="Site1">#REF!</definedName>
    <definedName name="Site10">#REF!</definedName>
    <definedName name="Site11">#REF!</definedName>
    <definedName name="Site12">#REF!</definedName>
    <definedName name="Site13">#REF!</definedName>
    <definedName name="Site14">#REF!</definedName>
    <definedName name="Site15">#REF!</definedName>
    <definedName name="Site16">#REF!</definedName>
    <definedName name="Site17">#REF!</definedName>
    <definedName name="Site18">#REF!</definedName>
    <definedName name="Site19">#REF!</definedName>
    <definedName name="Site2">#REF!</definedName>
    <definedName name="Site20">#REF!</definedName>
    <definedName name="Site21">#REF!</definedName>
    <definedName name="Site22">#REF!</definedName>
    <definedName name="Site23">#REF!</definedName>
    <definedName name="Site24">#REF!</definedName>
    <definedName name="Site25">#REF!</definedName>
    <definedName name="Site26">#REF!</definedName>
    <definedName name="Site27">#REF!</definedName>
    <definedName name="Site28">#REF!</definedName>
    <definedName name="Site29">#REF!</definedName>
    <definedName name="Site3">#REF!</definedName>
    <definedName name="Site30">#REF!</definedName>
    <definedName name="Site31">#REF!</definedName>
    <definedName name="Site32">#REF!</definedName>
    <definedName name="Site33">#REF!</definedName>
    <definedName name="Site34">#REF!</definedName>
    <definedName name="Site35">#REF!</definedName>
    <definedName name="Site36">#REF!</definedName>
    <definedName name="Site37">#REF!</definedName>
    <definedName name="Site38">#REF!</definedName>
    <definedName name="Site39">#REF!</definedName>
    <definedName name="Site4">#REF!</definedName>
    <definedName name="Site40">#REF!</definedName>
    <definedName name="Site41">#REF!</definedName>
    <definedName name="Site42">#REF!</definedName>
    <definedName name="Site43">#REF!</definedName>
    <definedName name="Site44">#REF!</definedName>
    <definedName name="Site45">#REF!</definedName>
    <definedName name="Site46">#REF!</definedName>
    <definedName name="Site47">#REF!</definedName>
    <definedName name="Site48">#REF!</definedName>
    <definedName name="Site49">#REF!</definedName>
    <definedName name="Site5">#REF!</definedName>
    <definedName name="Site50">#REF!</definedName>
    <definedName name="Site6">#REF!</definedName>
    <definedName name="Site7">#REF!</definedName>
    <definedName name="Site8">#REF!</definedName>
    <definedName name="Site9">#REF!</definedName>
    <definedName name="SITENAME">[58]A0744339!$AA$19</definedName>
    <definedName name="SITENAMES">#REF!</definedName>
    <definedName name="SKc">#REF!</definedName>
    <definedName name="skd">[124]Factor_sheet!$B$59</definedName>
    <definedName name="SKL">#REF!</definedName>
    <definedName name="SKN">#REF!</definedName>
    <definedName name="SKR">#REF!</definedName>
    <definedName name="SL">#REF!</definedName>
    <definedName name="SLC">#REF!</definedName>
    <definedName name="slca">#REF!</definedName>
    <definedName name="slcd">#REF!</definedName>
    <definedName name="SLL">#REF!</definedName>
    <definedName name="SLOT">[58]A0744339!$Q$24</definedName>
    <definedName name="SLR">#REF!</definedName>
    <definedName name="SM">#REF!</definedName>
    <definedName name="sm_dms">#REF!</definedName>
    <definedName name="sm_sx">#REF!</definedName>
    <definedName name="SMAS">[5]Input!$O$14</definedName>
    <definedName name="sme_installation">#REF!</definedName>
    <definedName name="sme_share">#REF!</definedName>
    <definedName name="sme_share2">#REF!</definedName>
    <definedName name="SML">#REF!</definedName>
    <definedName name="SMR">#REF!</definedName>
    <definedName name="SMS_HW_Price_a">#REF!</definedName>
    <definedName name="SMS_SW_Price_a">#REF!</definedName>
    <definedName name="SMSC_conn">[59]Input!$J$16</definedName>
    <definedName name="SMSC_Name_v">[69]Calc!$I$6:$I$12</definedName>
    <definedName name="SMSmsglength">#REF!</definedName>
    <definedName name="SMSmsgpersub">#REF!</definedName>
    <definedName name="SMSnodeamt">#REF!</definedName>
    <definedName name="SMSQty">#REF!</definedName>
    <definedName name="SMSsignlload">#REF!</definedName>
    <definedName name="SMSsubfraction">#REF!</definedName>
    <definedName name="SN">[26]INNOVATION!#REF!</definedName>
    <definedName name="Software">[47]Financial!$C$20</definedName>
    <definedName name="SOG_Bundling">#REF!</definedName>
    <definedName name="SOG_HW_Price_a">#REF!</definedName>
    <definedName name="SOG_SW_Price_a">#REF!</definedName>
    <definedName name="SOGQty">#REF!</definedName>
    <definedName name="SOHO128">#REF!</definedName>
    <definedName name="SOHO12801">#REF!</definedName>
    <definedName name="soho256">#REF!</definedName>
    <definedName name="SOHO25601">#REF!</definedName>
    <definedName name="SOHO64">#REF!</definedName>
    <definedName name="SOHO6401">#REF!</definedName>
    <definedName name="solus" hidden="1">[180]TREND!$F$533:$Q$533</definedName>
    <definedName name="SOLVENCY_RATIO">#REF!</definedName>
    <definedName name="solver_adj" hidden="1">#REF!</definedName>
    <definedName name="solver_opt" hidden="1">#REF!</definedName>
    <definedName name="solver_typ" hidden="1">2</definedName>
    <definedName name="solver_val" hidden="1">0</definedName>
    <definedName name="source">#REF!</definedName>
    <definedName name="South">#REF!</definedName>
    <definedName name="sp_1">#REF!</definedName>
    <definedName name="sp_2">#REF!</definedName>
    <definedName name="spcnl">#REF!</definedName>
    <definedName name="SPEC">#REF!</definedName>
    <definedName name="SpecialPrice" hidden="1">#REF!</definedName>
    <definedName name="Split_CC">#REF!</definedName>
    <definedName name="Split_CI">#REF!</definedName>
    <definedName name="Split_CP">#REF!</definedName>
    <definedName name="Split_NC">#REF!</definedName>
    <definedName name="Split_NI">#REF!</definedName>
    <definedName name="Split_NP">#REF!</definedName>
    <definedName name="sponsor">#REF!</definedName>
    <definedName name="Spool">#REF!</definedName>
    <definedName name="Spool_pct">#REF!</definedName>
    <definedName name="sps">#REF!</definedName>
    <definedName name="sps_9">#REF!</definedName>
    <definedName name="SPWS_WBID">"D37EBD5C-BA90-4B94-B2F1-78539D014FA9"</definedName>
    <definedName name="SQABalSheetSummary">#REF!</definedName>
    <definedName name="SQAPage1">'[181]Page 1A - Proposal Strategy '!#REF!</definedName>
    <definedName name="SQAPAGE2">'[181]Page 1A - Proposal Strategy '!#REF!</definedName>
    <definedName name="SQAPage3">'[182]Pg.1 Marketing Info'!#REF!</definedName>
    <definedName name="SQAPandLSummary">#REF!</definedName>
    <definedName name="SQAWorksheet1">#REF!</definedName>
    <definedName name="SQAWorksheet2">#REF!</definedName>
    <definedName name="SQAWorksheet3">#REF!</definedName>
    <definedName name="ss" hidden="1">{TRUE,TRUE,-2.75,-17,604.5,380.25,FALSE,FALSE,TRUE,TRUE,0,1,#N/A,1,#N/A,10.3026315789474,30.2666666666667,1,FALSE,FALSE,3,TRUE,1,FALSE,75,"Swvu.dmsnback.","ACwvu.dmsnback.",#N/A,FALSE,FALSE,0.25,0.25,0.5,0.5,2,"&amp;L&amp;F
&amp;A&amp;R&amp;D
&amp;T","",TRUE,FALSE,FALSE,FALSE,1,50,#N/A,#N/A,"=R1C1:R161C18",FALSE,#N/A,#N/A,FALSE,FALSE,FALSE,1,4294967292,300,FALSE,FALSE,TRUE,TRUE,TRUE}</definedName>
    <definedName name="ss7_alarm">'[54]NW RTU'!#REF!</definedName>
    <definedName name="ss7_perform">#REF!</definedName>
    <definedName name="SSC">#REF!</definedName>
    <definedName name="SSCP_HW_Offered">#REF!</definedName>
    <definedName name="ssd">#REF!</definedName>
    <definedName name="ssdsw">#REF!</definedName>
    <definedName name="SSF">[59]Input!$B$14</definedName>
    <definedName name="SSF_Opt_CAMEL_only">#REF!</definedName>
    <definedName name="SSF_Opt_Not_Offered">#REF!</definedName>
    <definedName name="SSPs">#REF!</definedName>
    <definedName name="sss">[183]LINK!$B$1</definedName>
    <definedName name="sssss" hidden="1">{"TopSheet",#N/A,FALSE,"1999 Domestic Projections";"Departmental Summary Sheet",#N/A,FALSE,"1999 Domestic Projections";"Finance",#N/A,FALSE,"1999 Domestic Projections";"Corporate",#N/A,FALSE,"1999 Domestic Projections";"Marketing",#N/A,FALSE,"1999 Domestic Projections";"Sales",#N/A,FALSE,"1999 Domestic Projections";"ProdDevCalabasas",#N/A,FALSE,"1999 Domestic Projections";"MIS",#N/A,FALSE,"1999 Domestic Projections";"1999 Summary Sheet",#N/A,FALSE,"1999 Domestic Projections";"Capitalized Assets",#N/A,FALSE,"1999 Domestic Projections";"THQInternational",#N/A,FALSE,"1999 Domestic Projections";"Studio",#N/A,FALSE,"1999 Domestic Projections";"GameFx",#N/A,FALSE,"1999 Domestic Projections";"pRODUCT aCQUISITION",#N/A,FALSE,"1999 Domestic Projections"}</definedName>
    <definedName name="ssssss" hidden="1">#REF!</definedName>
    <definedName name="sssssss" hidden="1">{"TopSheet",#N/A,FALSE,"1999 Domestic Projections";"Departmental Summary Sheet",#N/A,FALSE,"1999 Domestic Projections";"Finance",#N/A,FALSE,"1999 Domestic Projections";"Corporate",#N/A,FALSE,"1999 Domestic Projections";"Marketing",#N/A,FALSE,"1999 Domestic Projections";"Sales",#N/A,FALSE,"1999 Domestic Projections";"ProdDevCalabasas",#N/A,FALSE,"1999 Domestic Projections";"MIS",#N/A,FALSE,"1999 Domestic Projections";"1999 Summary Sheet",#N/A,FALSE,"1999 Domestic Projections";"Capitalized Assets",#N/A,FALSE,"1999 Domestic Projections";"THQInternational",#N/A,FALSE,"1999 Domestic Projections";"Studio",#N/A,FALSE,"1999 Domestic Projections";"GameFx",#N/A,FALSE,"1999 Domestic Projections";"pRODUCT aCQUISITION",#N/A,FALSE,"1999 Domestic Projections"}</definedName>
    <definedName name="ssssssssssssssss" hidden="1">#REF!</definedName>
    <definedName name="ST">[52]Sheet2!$D$38</definedName>
    <definedName name="Stale_Kg">#REF!</definedName>
    <definedName name="Stales">#REF!</definedName>
    <definedName name="STAMPA">[184]Bilancio!#REF!</definedName>
    <definedName name="STANDA">#REF!</definedName>
    <definedName name="standaloneHLR">#REF!</definedName>
    <definedName name="standaloneHLRsubs">#REF!</definedName>
    <definedName name="Standby_OPC_SW">[47]Requirements!$I$40</definedName>
    <definedName name="STARTNOTE">[58]A0744339!$L$2176</definedName>
    <definedName name="Statements">#REF!</definedName>
    <definedName name="Statements_25">#REF!</definedName>
    <definedName name="stateNamesTD">[185]TDSheet!$IO$95:$IO$130</definedName>
    <definedName name="Status" localSheetId="27">'17'!#REF!</definedName>
    <definedName name="stdtm">#REF!</definedName>
    <definedName name="stdtm1">#REF!</definedName>
    <definedName name="step">#REF!</definedName>
    <definedName name="step2">#REF!</definedName>
    <definedName name="Stiff">'[5]Prod ver 2.0&amp;2.1'!#REF!</definedName>
    <definedName name="stmi_fac">#REF!</definedName>
    <definedName name="stmirest">#REF!</definedName>
    <definedName name="STN">#REF!</definedName>
    <definedName name="Stock_in_trade">#REF!</definedName>
    <definedName name="Stock_period">#REF!</definedName>
    <definedName name="Stockist_margin">#REF!</definedName>
    <definedName name="STOCKS">#REF!</definedName>
    <definedName name="STOP">[58]A0744339!$AG$24</definedName>
    <definedName name="StorageRent">315</definedName>
    <definedName name="STP">[59]Input!$F$16</definedName>
    <definedName name="STPs">#REF!</definedName>
    <definedName name="STPtoHLR">#REF!</definedName>
    <definedName name="Strategy_Sheet_Template_xlt_Strategy_Sheet_List">#REF!</definedName>
    <definedName name="stub">#REF!</definedName>
    <definedName name="StudioStaffCount">5</definedName>
    <definedName name="StudioTotalExpenses">#REF!</definedName>
    <definedName name="su">#REF!</definedName>
    <definedName name="SU_AD16">#REF!</definedName>
    <definedName name="Subs_Prev_Phase">#REF!</definedName>
    <definedName name="Subscribers">#REF!</definedName>
    <definedName name="Subscribers_Per_Port">#REF!</definedName>
    <definedName name="Subscribers_Per_Port2">#REF!</definedName>
    <definedName name="subspv">#REF!</definedName>
    <definedName name="subtotal">#REF!</definedName>
    <definedName name="SUM">[15]Spore03!#REF!</definedName>
    <definedName name="SUM_ANN">[29]Sheet1!#REF!</definedName>
    <definedName name="SUM_DET">[29]Sheet1!#REF!</definedName>
    <definedName name="Summary">'[176]F. assets Breakup'!#REF!</definedName>
    <definedName name="Summary_Price_BSS_a">[94]Control!$A$263:$AH$277</definedName>
    <definedName name="Summary_Price_GPRS_a">[94]Control!$A$298:$AI$305</definedName>
    <definedName name="Summary_Price_Other_a">[94]Control!$A$329:$AH$368</definedName>
    <definedName name="Summary_Price_Services_a">[94]Control!$A$307:$AI$327</definedName>
    <definedName name="Summary_Price_SS_a">[94]Control!$A$252:$AH$261</definedName>
    <definedName name="Summary_Price_VAS_a">[94]Control!$A$284:$AH$296</definedName>
    <definedName name="Summary_Transmission_Price_a">[94]Control!$A$279:$AH$282</definedName>
    <definedName name="SummaryFinancialsbyProduct">#REF!</definedName>
    <definedName name="sun">#REF!</definedName>
    <definedName name="Suppliers">[46]ReasonCode!$B$2:$B$5000</definedName>
    <definedName name="SuppliesExpense">(150000-9000)/12</definedName>
    <definedName name="Support_Core_Price_a">#REF!</definedName>
    <definedName name="sw">#REF!</definedName>
    <definedName name="SW_Courier_Books">'[84]Indirect expenses'!#REF!</definedName>
    <definedName name="SW_DISC">#REF!</definedName>
    <definedName name="sw_dslam">[107]Factors!#REF!</definedName>
    <definedName name="sw_duty">[50]Sheet1!$D$51</definedName>
    <definedName name="sw_nb">'[119]database-NO'!#REF!</definedName>
    <definedName name="SW_OPS_autoFP1">#REF!</definedName>
    <definedName name="SW_OPS_automation">#REF!</definedName>
    <definedName name="sw_sag">'[119]database-NO'!#REF!</definedName>
    <definedName name="sw_sld16">[50]Sheet1!$D$13</definedName>
    <definedName name="sw_slr16">[50]Sheet1!$D$16</definedName>
    <definedName name="sw_sma1k">[50]Sheet1!$D$19</definedName>
    <definedName name="sw_sma4c">[50]Sheet1!$D$25</definedName>
    <definedName name="sw_stm1e">[50]Sheet1!$D$28</definedName>
    <definedName name="swa">#REF!</definedName>
    <definedName name="swa_9">#REF!</definedName>
    <definedName name="swdsl">#REF!</definedName>
    <definedName name="Sweep">#REF!</definedName>
    <definedName name="swerx">#REF!</definedName>
    <definedName name="switch_e_util">'[116]Capex - Hry'!$E$152</definedName>
    <definedName name="switch_mgmt">#REF!</definedName>
    <definedName name="switch_n_util">'[116]Capex - Hry'!$E$151</definedName>
    <definedName name="Switch_RTU">#REF!</definedName>
    <definedName name="Switch_Types">#REF!</definedName>
    <definedName name="Switches">#REF!</definedName>
    <definedName name="switchfillers">#REF!</definedName>
    <definedName name="Switching_Capacity__000">#REF!</definedName>
    <definedName name="swl">#REF!</definedName>
    <definedName name="swl_9">#REF!</definedName>
    <definedName name="SWMods">#REF!</definedName>
    <definedName name="sws">#REF!</definedName>
    <definedName name="sws_9">#REF!</definedName>
    <definedName name="swssc">#REF!</definedName>
    <definedName name="SWUnitMaint">#N/A</definedName>
    <definedName name="Swvu.COMBQTR." hidden="1">#REF!</definedName>
    <definedName name="Swvu.DM3DOBACK." hidden="1">#REF!</definedName>
    <definedName name="Swvu.DMGBBACK." hidden="1">[29]Sheet1!#REF!</definedName>
    <definedName name="Swvu.DMPSBACK." hidden="1">#REF!</definedName>
    <definedName name="Swvu.QUARTERS." hidden="1">#REF!</definedName>
    <definedName name="SymbolRng">#REF!</definedName>
    <definedName name="SymbolRng___0">#REF!</definedName>
    <definedName name="SymbolRng___1">#N/A</definedName>
    <definedName name="syp">#REF!</definedName>
    <definedName name="System">#REF!</definedName>
    <definedName name="System_a">[69]Calc!$F$6:$G$7</definedName>
    <definedName name="System_X">#REF!</definedName>
    <definedName name="SysX">#REF!</definedName>
    <definedName name="szerkeszt">[0]!szerkeszt</definedName>
    <definedName name="T">#REF!</definedName>
    <definedName name="T___0">#REF!</definedName>
    <definedName name="T___1">#N/A</definedName>
    <definedName name="T_E">#REF!</definedName>
    <definedName name="t6uh" hidden="1">{#N/A,#N/A,FALSE,"BS9703PET";#N/A,#N/A,FALSE,"BS9703KNE";#N/A,#N/A,FALSE,"BS9703KRP";#N/A,#N/A,FALSE,"BS9703POL"}</definedName>
    <definedName name="TABELLA_5">#REF!</definedName>
    <definedName name="TABELLA1">#REF!</definedName>
    <definedName name="TABELLA2">#REF!</definedName>
    <definedName name="TABELLA3">#REF!</definedName>
    <definedName name="TABELLA4">#REF!</definedName>
    <definedName name="TABELLA5">#REF!</definedName>
    <definedName name="TABELLA6">#REF!</definedName>
    <definedName name="TABELLA7">#REF!</definedName>
    <definedName name="TABL_COM">#REF!</definedName>
    <definedName name="TABL_EX">#REF!</definedName>
    <definedName name="TABL_JSD">#REF!</definedName>
    <definedName name="TABL_PRFD">#REF!</definedName>
    <definedName name="TABL_SSN">#REF!</definedName>
    <definedName name="table2">#REF!</definedName>
    <definedName name="TABLE2_GOOD">#REF!</definedName>
    <definedName name="table2_ok">#REF!</definedName>
    <definedName name="table3">#REF!</definedName>
    <definedName name="tac">[21]Factor_Sheet!$D$6</definedName>
    <definedName name="tac_crx">#REF!</definedName>
    <definedName name="tag">[3]Sheet2!$B$2:$C$90</definedName>
    <definedName name="Taiwan___Mobile_Communications_Services_Market__1993_2000">#REF!</definedName>
    <definedName name="Taiwan__Mobile_Network_Market__1993_2000">#REF!</definedName>
    <definedName name="tarfye">#REF!</definedName>
    <definedName name="tariff">#REF!</definedName>
    <definedName name="tariff_I">#REF!</definedName>
    <definedName name="tariff_scenario">#REF!</definedName>
    <definedName name="tariff_scenario_I">#REF!</definedName>
    <definedName name="Tariffs">#REF!</definedName>
    <definedName name="Tariffs___0">#N/A</definedName>
    <definedName name="Tariffs___1">#N/A</definedName>
    <definedName name="Taux_périodique">'[186]Taux intérêt'!$B$13</definedName>
    <definedName name="TAX">#REF!</definedName>
    <definedName name="TaxAmtHol">#REF!</definedName>
    <definedName name="taxboh">#REF!</definedName>
    <definedName name="taxCapAp">#REF!</definedName>
    <definedName name="taxCorpIDFC">#REF!</definedName>
    <definedName name="taxdep">#REF!</definedName>
    <definedName name="TaxDepreciation">#REF!</definedName>
    <definedName name="taxkner">#REF!</definedName>
    <definedName name="taxPaidThisYear">#REF!</definedName>
    <definedName name="taxpol">#REF!</definedName>
    <definedName name="taxRate">#REF!</definedName>
    <definedName name="tb">#REF!</definedName>
    <definedName name="TBC">#REF!</definedName>
    <definedName name="TBCONSOL_FINCODE_FEB2020">'[187]TB - Consolidated'!$I:$I</definedName>
    <definedName name="TBCONSOL_FINCODE_JAN2020">'[187]TB - Consolidated'!$C:$C</definedName>
    <definedName name="TBCONSOL_FINCODE_MAR2020">'[187]TB - Consolidated'!$O:$O</definedName>
    <definedName name="TBCONSOL_FTMFEB2020">'[187]TB - Consolidated'!$M:$M</definedName>
    <definedName name="TBCONSOL_FTMJAN2020">'[187]TB - Consolidated'!$G:$G</definedName>
    <definedName name="TBCONSOL_FTMMAR2020">'[187]TB - Consolidated'!$S:$S</definedName>
    <definedName name="tbl_ProdInfo" hidden="1">#REF!</definedName>
    <definedName name="tbpt">#REF!</definedName>
    <definedName name="TBtotalmain">#REF!</definedName>
    <definedName name="tcase">#REF!</definedName>
    <definedName name="tci">#REF!</definedName>
    <definedName name="tci_9">#REF!</definedName>
    <definedName name="TCLav">#REF!</definedName>
    <definedName name="tcs">#REF!</definedName>
    <definedName name="tcs_9">#REF!</definedName>
    <definedName name="tdep">#REF!</definedName>
    <definedName name="TE_upsell">#REF!</definedName>
    <definedName name="TE_upsellY3">#REF!</definedName>
    <definedName name="Telephone">'[84]Indirect expenses'!#REF!</definedName>
    <definedName name="Telephone_Sets__000">#REF!</definedName>
    <definedName name="Telex_Lines___000">#REF!</definedName>
    <definedName name="Telex_Subscribers__000">#REF!</definedName>
    <definedName name="telia">'[188]DF-M01-01'!#REF!</definedName>
    <definedName name="Temps">#REF!</definedName>
    <definedName name="ten">#REF!</definedName>
    <definedName name="TeraUnitMaint">#N/A</definedName>
    <definedName name="Term_CE_BB">#REF!</definedName>
    <definedName name="term_cf">#REF!</definedName>
    <definedName name="term_eq">#REF!</definedName>
    <definedName name="Term_ms">#REF!</definedName>
    <definedName name="termcb">#REF!</definedName>
    <definedName name="termcb1">#REF!</definedName>
    <definedName name="termhm">#REF!</definedName>
    <definedName name="termhm1">#REF!</definedName>
    <definedName name="termisdn">#REF!</definedName>
    <definedName name="termisdn1">#REF!</definedName>
    <definedName name="TermMSBCHA">#REF!</definedName>
    <definedName name="termord">#REF!</definedName>
    <definedName name="termord1">#REF!</definedName>
    <definedName name="termpbx">#REF!</definedName>
    <definedName name="termpbx1">#REF!</definedName>
    <definedName name="tes" hidden="1">#REF!</definedName>
    <definedName name="Test">#REF!</definedName>
    <definedName name="TEST0">#REF!</definedName>
    <definedName name="TEST1">'[18]g.d.'!$A$2:$K$1661</definedName>
    <definedName name="TestersWestRent">12614</definedName>
    <definedName name="TESTHKEY">[20]Foglio1!#REF!</definedName>
    <definedName name="testing_effort_PLP_Server">#REF!</definedName>
    <definedName name="testing_effort_PLP_Server2">#REF!</definedName>
    <definedName name="testing_effort_SQL_Server">#REF!</definedName>
    <definedName name="testing_effort_SQL_Server2">#REF!</definedName>
    <definedName name="TESTKEYS">#REF!</definedName>
    <definedName name="TESTVKEY">#REF!</definedName>
    <definedName name="tev">#REF!</definedName>
    <definedName name="tev_9">#REF!</definedName>
    <definedName name="Tevanal_contract">#REF!</definedName>
    <definedName name="Text_Users">'[54]NW RTU'!#REF!</definedName>
    <definedName name="text1" hidden="1">{"'Sheet1'!$L$16"}</definedName>
    <definedName name="TextRefCopyRangeCount" localSheetId="10" hidden="1">32</definedName>
    <definedName name="TextRefCopyRangeCount" hidden="1">13</definedName>
    <definedName name="tfc">#REF!</definedName>
    <definedName name="tfc_9">#REF!</definedName>
    <definedName name="tfd">#REF!</definedName>
    <definedName name="tfd_9">#REF!</definedName>
    <definedName name="TFilAcq">#REF!</definedName>
    <definedName name="TFilVend">#REF!</definedName>
    <definedName name="TFiniti">#REF!</definedName>
    <definedName name="tfo">#REF!</definedName>
    <definedName name="tfo_9">#REF!</definedName>
    <definedName name="TFormula">#REF!</definedName>
    <definedName name="tfr">#REF!</definedName>
    <definedName name="tfr_9">#REF!</definedName>
    <definedName name="TGreggialtri">#REF!</definedName>
    <definedName name="TGreggiintex">#REF!</definedName>
    <definedName name="thousand">1000</definedName>
    <definedName name="THQInternationalStaff">5</definedName>
    <definedName name="TI1A2">#REF!</definedName>
    <definedName name="TI1E">#REF!</definedName>
    <definedName name="TI1L">#REF!</definedName>
    <definedName name="TI2AL">#REF!</definedName>
    <definedName name="TI2AR">#REF!</definedName>
    <definedName name="TI2BL">#REF!</definedName>
    <definedName name="TI2BR">#REF!</definedName>
    <definedName name="TI2CL">#REF!</definedName>
    <definedName name="TI2CR">#REF!</definedName>
    <definedName name="TI2DR">#REF!</definedName>
    <definedName name="TIE2AL">#REF!</definedName>
    <definedName name="TIE2AR">#REF!</definedName>
    <definedName name="TIE2BL">#REF!</definedName>
    <definedName name="TIE2BR">#REF!</definedName>
    <definedName name="TIE2CL">#REF!</definedName>
    <definedName name="TIE2CR">#REF!</definedName>
    <definedName name="TIE2DL">#REF!</definedName>
    <definedName name="TIE2DR">#REF!</definedName>
    <definedName name="TIL2AL">#REF!</definedName>
    <definedName name="TIL2AR">#REF!</definedName>
    <definedName name="TIL2BL">#REF!</definedName>
    <definedName name="TIL2BR">#REF!</definedName>
    <definedName name="TIL2CL">#REF!</definedName>
    <definedName name="TIL2CR">#REF!</definedName>
    <definedName name="TIL2DL">#REF!</definedName>
    <definedName name="TIL2DR">#REF!</definedName>
    <definedName name="timeHorizon">#REF!</definedName>
    <definedName name="tin">#REF!</definedName>
    <definedName name="tin_9">#REF!</definedName>
    <definedName name="title">'[171]Main Sheet'!#REF!</definedName>
    <definedName name="titles">#REF!</definedName>
    <definedName name="titolo">#REF!</definedName>
    <definedName name="TLA">#REF!</definedName>
    <definedName name="TLB">#REF!</definedName>
    <definedName name="TLBA1P">'[97]BTVL - Bank Am'!$A$10:$G$21</definedName>
    <definedName name="TLC">#REF!</definedName>
    <definedName name="TLD">#REF!</definedName>
    <definedName name="TLFB1P">'[189]BTVL- FCCB'!$C$23</definedName>
    <definedName name="TLIB1P">'[97]BTVL-IDBI - Rs. 150 Crs'!$A$12:$G$34</definedName>
    <definedName name="TLID1I">#REF!</definedName>
    <definedName name="TLID1P">'[96]IDFC - BTVL'!$B$15:$I$26</definedName>
    <definedName name="TLIS1P">'[99]BTVL-IL&amp;FS-50 Cr'!$B$15:$I$35</definedName>
    <definedName name="tm">#REF!</definedName>
    <definedName name="tm_dms">#REF!</definedName>
    <definedName name="tm_sx">#REF!</definedName>
    <definedName name="TMaj_cou">#REF!</definedName>
    <definedName name="tmkk_control" hidden="1">{"'August 2000'!$A$1:$J$101"}</definedName>
    <definedName name="TML_control" hidden="1">{"'August 2000'!$A$1:$J$101"}</definedName>
    <definedName name="tmorg">#REF!</definedName>
    <definedName name="tmterm">#REF!</definedName>
    <definedName name="TN164F">#REF!</definedName>
    <definedName name="TN16X">#REF!</definedName>
    <definedName name="TN16XE">#REF!</definedName>
    <definedName name="TN1C">#REF!</definedName>
    <definedName name="TN1P">#REF!</definedName>
    <definedName name="TN1X">#REF!</definedName>
    <definedName name="TN1XS">#REF!</definedName>
    <definedName name="TN40X">'[190]Edit(01)'!#REF!</definedName>
    <definedName name="TN4T">'[190]Edit(01)'!#REF!</definedName>
    <definedName name="TN4X">#REF!</definedName>
    <definedName name="TN4XE">#REF!</definedName>
    <definedName name="TN64X">#REF!</definedName>
    <definedName name="tnd">#REF!</definedName>
    <definedName name="tnd_9">#REF!</definedName>
    <definedName name="tonne">#REF!</definedName>
    <definedName name="TOOC1P">'[96]BTVL- OCRD'!$C$8</definedName>
    <definedName name="Tool_Test_Price_a">#REF!</definedName>
    <definedName name="top">#REF!</definedName>
    <definedName name="Top_10_titles">#REF!</definedName>
    <definedName name="top_commcos">#REF!</definedName>
    <definedName name="tot_BHCA_Aint">[59]Input!$X$79</definedName>
    <definedName name="Tot_Dir_Acc_Unit">#REF!</definedName>
    <definedName name="Tot_PECount">#REF!</definedName>
    <definedName name="Tot_SCP_IntSCF_Qty">#REF!</definedName>
    <definedName name="TOTAL">#REF!</definedName>
    <definedName name="TOTAL___0">#N/A</definedName>
    <definedName name="TOTAL___1">#N/A</definedName>
    <definedName name="Total___of_Switches">#REF!</definedName>
    <definedName name="Total_beg">#REF!</definedName>
    <definedName name="Total_CFA_s">#REF!</definedName>
    <definedName name="Total_Direct_Cost">'[8]#REF'!$B$19:$P$19</definedName>
    <definedName name="total_end">#REF!</definedName>
    <definedName name="Total_expenses">#REF!</definedName>
    <definedName name="Total_HLR_Subs">#REF!</definedName>
    <definedName name="Total_Interest">#REF!</definedName>
    <definedName name="Total_Pay">#REF!</definedName>
    <definedName name="Total_Payment" localSheetId="10">Scheduled_Payment+Extra_Payment</definedName>
    <definedName name="Total_Payment">Scheduled_Payment+Extra_Payment</definedName>
    <definedName name="TOTAL_S_D">'[8]#REF'!$B$38:$P$38</definedName>
    <definedName name="Total_Subs">#REF!</definedName>
    <definedName name="Total_TRUs">#REF!</definedName>
    <definedName name="Total2001Roy">#REF!</definedName>
    <definedName name="TotalASTV3mags">#REF!</definedName>
    <definedName name="TotalC7">#REF!</definedName>
    <definedName name="TotalCapEx">#REF!</definedName>
    <definedName name="TotalCCDPDSPLbrds">#REF!</definedName>
    <definedName name="TotalCSRDPDSPLbrds">#REF!</definedName>
    <definedName name="TotalDebt">[153]Summary!$I$23</definedName>
    <definedName name="TotalDTIboards">#REF!</definedName>
    <definedName name="TotalDTImags">#REF!</definedName>
    <definedName name="TotalECPmags">#REF!</definedName>
    <definedName name="TotalEquity">[153]Summary!$I$20</definedName>
    <definedName name="TotalETCmags">#REF!</definedName>
    <definedName name="TotalInternationalExpenses">#REF!</definedName>
    <definedName name="TotalLSM">#REF!</definedName>
    <definedName name="TotalMartketingExpenses">#REF!</definedName>
    <definedName name="TotalP10">'[8]#REF'!$L$300:$L$338</definedName>
    <definedName name="TotalP11">'[8]#REF'!$M$300:$M$338</definedName>
    <definedName name="TotalP12">'[8]#REF'!$N$300:$N$338</definedName>
    <definedName name="TotalP13">'[8]#REF'!$O$300:$O$338</definedName>
    <definedName name="TotalP2">'[8]#REF'!$B$300:$B$338</definedName>
    <definedName name="TotalP3">'[8]#REF'!$C$300:$C$338</definedName>
    <definedName name="TotalP4">'[8]#REF'!$D$300:$D$338</definedName>
    <definedName name="TotalP5">'[8]#REF'!$E$300:$E$338</definedName>
    <definedName name="TotalP6">'[8]#REF'!$H$300:$H$338</definedName>
    <definedName name="TotalP7">'[8]#REF'!$I$300:$I$338</definedName>
    <definedName name="TotalP8">'[8]#REF'!$J$300:$J$338</definedName>
    <definedName name="TotalP9">'[8]#REF'!$K$300:$K$338</definedName>
    <definedName name="TotalRPG">#REF!</definedName>
    <definedName name="Totalsubs">[5]Input!#REF!</definedName>
    <definedName name="TotalSubsperReg">'[179]Users per Reg&amp;Segm'!$C$1:$P$76</definedName>
    <definedName name="TotalTotal">'[8]#REF'!$P$300:$P$338</definedName>
    <definedName name="TotBW">#REF!</definedName>
    <definedName name="TOTMKT">#REF!</definedName>
    <definedName name="TOTMKT___0">#REF!</definedName>
    <definedName name="TOTMKT___1">#N/A</definedName>
    <definedName name="TOTPIC">#REF!</definedName>
    <definedName name="TOTPIC___0">#REF!</definedName>
    <definedName name="TOTPIC___1">#N/A</definedName>
    <definedName name="tp">#REF!</definedName>
    <definedName name="tp_kp">[107]Factors!#REF!</definedName>
    <definedName name="tp_kp_aci">[107]Factors!#REF!</definedName>
    <definedName name="tphws">#REF!</definedName>
    <definedName name="tPoMn">#REF!</definedName>
    <definedName name="TPOMNN">#REF!</definedName>
    <definedName name="tPoSb">#REF!</definedName>
    <definedName name="tpp" localSheetId="10">Scheduled_Payment+Extra_Payment</definedName>
    <definedName name="tpp">Scheduled_Payment+Extra_Payment</definedName>
    <definedName name="TR08_SW">[47]Requirements!$G$37</definedName>
    <definedName name="Traffic_Excellence">#REF!</definedName>
    <definedName name="Traffic_per_sub">#REF!</definedName>
    <definedName name="Training_Price_a">#REF!</definedName>
    <definedName name="TransGas">#REF!</definedName>
    <definedName name="TransGas_I">#REF!</definedName>
    <definedName name="Translation">[0]!Translation</definedName>
    <definedName name="Translation.SelectMonth">[0]!Translation.SelectMonth</definedName>
    <definedName name="Translation.Translation">[0]!Translation.Translation</definedName>
    <definedName name="Transmission_Circuits__000">#REF!</definedName>
    <definedName name="Transmission_standard">[69]Calc!$A$14</definedName>
    <definedName name="Transmission_standard_a">[69]Calc!$B$13:$D$15</definedName>
    <definedName name="transportfillers">#REF!</definedName>
    <definedName name="TRAutoMajor">#REF!</definedName>
    <definedName name="TRAutoMaximum">#REF!</definedName>
    <definedName name="TRAutoMinimum">#REF!</definedName>
    <definedName name="TRAutoMinor">#REF!</definedName>
    <definedName name="Travel">'[84]Indirect expenses'!#REF!</definedName>
    <definedName name="TRBoard">[5]Input!#REF!</definedName>
    <definedName name="TRC">[10]Calculation!$E$8</definedName>
    <definedName name="TRC_traffic">[59]Input!$X$78</definedName>
    <definedName name="TRChartExists">#REF!</definedName>
    <definedName name="TRCR7_Price_a">#REF!</definedName>
    <definedName name="TRCtraffic">[59]Input!$I$47</definedName>
    <definedName name="tre">#REF!</definedName>
    <definedName name="tre_9">#REF!</definedName>
    <definedName name="trench">'[86]DLC lookups'!#REF!</definedName>
    <definedName name="trench1">'[1]RSU lookups'!$B$4:$L$15</definedName>
    <definedName name="TRHload">[165]Input!#REF!</definedName>
    <definedName name="trig1">#REF!</definedName>
    <definedName name="trig2">#REF!</definedName>
    <definedName name="trig3">#REF!</definedName>
    <definedName name="trig4">#REF!</definedName>
    <definedName name="trig5">#REF!</definedName>
    <definedName name="TRlMaxDate">#REF!</definedName>
    <definedName name="TRlMinDate">#REF!</definedName>
    <definedName name="TRMajor">#REF!</definedName>
    <definedName name="TRMaximum">#REF!</definedName>
    <definedName name="TRMinimum">#REF!</definedName>
    <definedName name="TRMinor">#REF!</definedName>
    <definedName name="TRnChartRow">#REF!</definedName>
    <definedName name="TRnMajorUnit">#REF!</definedName>
    <definedName name="troub_tick">#REF!</definedName>
    <definedName name="Trouble_Ticket_Users">'[54]NW RTU'!#REF!</definedName>
    <definedName name="TRsDataFormat">#REF!</definedName>
    <definedName name="TRsglMinorUnit">#REF!</definedName>
    <definedName name="TRSort">#REF!</definedName>
    <definedName name="TRTimeScale">#REF!</definedName>
    <definedName name="TRU_Prev_Phase">#REF!</definedName>
    <definedName name="Trunk_Switching_Capacity__000">#REF!</definedName>
    <definedName name="Trunk_Transmission_Network">#REF!</definedName>
    <definedName name="TRUQty">#REF!</definedName>
    <definedName name="TrYear">#REF!</definedName>
    <definedName name="TSAB1">'[191]BTVL-ABN Tranche I'!$B$12:$H$24</definedName>
    <definedName name="TSAB1P">#REF!</definedName>
    <definedName name="TSAB2">#REF!</definedName>
    <definedName name="TSAB2P">'[96]ABN BTVL 2 Dec 03'!$B$10:$H$23</definedName>
    <definedName name="TSAB3P">'[96]ABN BTVL 4 Dec 03'!$B$11:$H$24</definedName>
    <definedName name="TSAB4P">'[96]ABN BTVL 18 Dec 03'!$B$11:$H$24</definedName>
    <definedName name="TSBA2P">'[97]Bank Am - Rs. 100 Crs (2)'!$A$10:$G$24</definedName>
    <definedName name="tsc">#REF!</definedName>
    <definedName name="TSCP1P">'[99]Comm Paper'!$G$15</definedName>
    <definedName name="ttcase">#REF!</definedName>
    <definedName name="tukd" hidden="1">{#N/A,#N/A,FALSE,"Production 1"}</definedName>
    <definedName name="TV">#REF!</definedName>
    <definedName name="TVG">#REF!</definedName>
    <definedName name="tw" hidden="1">{"page1",#N/A,FALSE,"Feuil1";"page2",#N/A,FALSE,"Feuil1";"page3",#N/A,FALSE,"Feuil1";"page4",#N/A,FALSE,"Feuil1"}</definedName>
    <definedName name="TWISTEEZ_P__L">#REF!</definedName>
    <definedName name="TwisteezPL">#REF!</definedName>
    <definedName name="Twstz">'[8]#REF'!$A$91:$A$129</definedName>
    <definedName name="TwstzP10">'[8]#REF'!$L$91:$L$129</definedName>
    <definedName name="TwstzP11">'[8]#REF'!$M$91:$M$129</definedName>
    <definedName name="TwstzP12">'[8]#REF'!$N$91:$N$129</definedName>
    <definedName name="TwstzP13">'[8]#REF'!$O$91:$O$129</definedName>
    <definedName name="TwstzP2">'[8]#REF'!$B$91:$B$129</definedName>
    <definedName name="TwstzP3">'[8]#REF'!$C$91:$C$129</definedName>
    <definedName name="TwstzP4">'[8]#REF'!$D$91:$D$129</definedName>
    <definedName name="TwstzP5">'[8]#REF'!$E$91:$E$129</definedName>
    <definedName name="TwstzP6">'[8]#REF'!$H$91:$H$129</definedName>
    <definedName name="TwstzP7">'[8]#REF'!$I$91:$I$129</definedName>
    <definedName name="TwstzP8">'[8]#REF'!$J$91:$J$129</definedName>
    <definedName name="TwstzP9">'[8]#REF'!$K$91:$K$129</definedName>
    <definedName name="TwstzTotal">'[8]#REF'!$P$91:$P$129</definedName>
    <definedName name="tx_mgmt">'[54]NW RTU'!#REF!</definedName>
    <definedName name="ty">#REF!</definedName>
    <definedName name="type">[3]Sheet3!$B$2:$C$4</definedName>
    <definedName name="tzijc" hidden="1">{"page1",#N/A,FALSE,"Feuil1";"page2",#N/A,FALSE,"Feuil1";"page3",#N/A,FALSE,"Feuil1";"page4",#N/A,FALSE,"Feuil1"}</definedName>
    <definedName name="tzrsr" hidden="1">{#N/A,#N/A,FALSE,"BS9703PET";#N/A,#N/A,FALSE,"BS9703KNE";#N/A,#N/A,FALSE,"BS9703KRP";#N/A,#N/A,FALSE,"BS9703POL"}</definedName>
    <definedName name="tzu" hidden="1">{#N/A,#N/A,FALSE,"BS9703PET";#N/A,#N/A,FALSE,"BS9703KNE";#N/A,#N/A,FALSE,"BS9703KRP";#N/A,#N/A,FALSE,"BS9703POL"}</definedName>
    <definedName name="tzud">#REF!</definedName>
    <definedName name="tzuikd" hidden="1">{"assets",#N/A,FALSE,"CONS9703";"liab",#N/A,FALSE,"CONS9703";"pl",#N/A,FALSE,"CONS9703"}</definedName>
    <definedName name="tzzid" hidden="1">{#N/A,#N/A,FALSE,"Production 1"}</definedName>
    <definedName name="u" localSheetId="10">#REF!</definedName>
    <definedName name="u" hidden="1">#REF!</definedName>
    <definedName name="U_1">{#N/A,#N/A,TRUE,"Staffnos &amp; cost"}</definedName>
    <definedName name="U_2">{#N/A,#N/A,TRUE,"Staffnos &amp; cost"}</definedName>
    <definedName name="U_3">{#N/A,#N/A,TRUE,"Staffnos &amp; cost"}</definedName>
    <definedName name="U_4">{#N/A,#N/A,TRUE,"Staffnos &amp; cost"}</definedName>
    <definedName name="U_5">{#N/A,#N/A,TRUE,"Staffnos &amp; cost"}</definedName>
    <definedName name="uboh" hidden="1">{"assets",#N/A,FALSE,"CONS9703";"liab",#N/A,FALSE,"CONS9703";"pl",#N/A,FALSE,"CONS9703"}</definedName>
    <definedName name="UC">#REF!</definedName>
    <definedName name="UCTotal">'[8]#REF'!$P$258:$P$296</definedName>
    <definedName name="udate">#REF!</definedName>
    <definedName name="udf">#REF!</definedName>
    <definedName name="udl">'[192]mat edifici'!#REF!</definedName>
    <definedName name="udll">#REF!</definedName>
    <definedName name="UDSL_NIC">#REF!</definedName>
    <definedName name="UE_Data_Shelves">[47]Storage!$G$17</definedName>
    <definedName name="uggc" hidden="1">{#N/A,#N/A,FALSE,"BS9703PET";#N/A,#N/A,FALSE,"BS9703KNE";#N/A,#N/A,FALSE,"BS9703KRP";#N/A,#N/A,FALSE,"BS9703POL"}</definedName>
    <definedName name="ugilgk" hidden="1">{"page1",#N/A,FALSE,"Feuil1";"page2",#N/A,FALSE,"Feuil1";"page3",#N/A,FALSE,"Feuil1";"page4",#N/A,FALSE,"Feuil1"}</definedName>
    <definedName name="uhlkk" hidden="1">{"assets",#N/A,FALSE,"CONS9703";"liab",#N/A,FALSE,"CONS9703";"pl",#N/A,FALSE,"CONS9703"}</definedName>
    <definedName name="uifc" hidden="1">{"page1",#N/A,FALSE,"Feuil1";"page2",#N/A,FALSE,"Feuil1";"page3",#N/A,FALSE,"Feuil1";"page4",#N/A,FALSE,"Feuil1"}</definedName>
    <definedName name="uk" hidden="1">{#N/A,#N/A,FALSE,"Production 1"}</definedName>
    <definedName name="ukkjghk" hidden="1">{"page1",#N/A,FALSE,"Feuil1";"page2",#N/A,FALSE,"Feuil1";"page3",#N/A,FALSE,"Feuil1";"page4",#N/A,FALSE,"Feuil1"}</definedName>
    <definedName name="uljkj" hidden="1">{"assets",#N/A,FALSE,"CONS9703";"liab",#N/A,FALSE,"CONS9703";"pl",#N/A,FALSE,"CONS9703"}</definedName>
    <definedName name="UMTS">[148]Input!$AB$63</definedName>
    <definedName name="Uncle_chipps_PL_Rs_M">#REF!</definedName>
    <definedName name="Unfix_gold_creditors">#REF!</definedName>
    <definedName name="Unfix_gold_debtors">#REF!</definedName>
    <definedName name="UNIT">#REF!</definedName>
    <definedName name="Unit_Price_Column">#REF!</definedName>
    <definedName name="Unit_ws_VOICE">#REF!</definedName>
    <definedName name="UNITPRICE">[58]A0744339!$W$24</definedName>
    <definedName name="Units">#REF!</definedName>
    <definedName name="UPL">#REF!</definedName>
    <definedName name="upol" hidden="1">{"assets",#N/A,FALSE,"CONS9703";"liab",#N/A,FALSE,"CONS9703";"pl",#N/A,FALSE,"CONS9703"}</definedName>
    <definedName name="UpstairsDevelopmentRent">5770</definedName>
    <definedName name="urban">#REF!</definedName>
    <definedName name="US_Currency_Budget">'[19]SPS DETAIL'!#REF!</definedName>
    <definedName name="US_Currency_Forecast">'[19]SPS DETAIL'!#REF!</definedName>
    <definedName name="usage_hrs_per_month">#REF!</definedName>
    <definedName name="usage_hrs_per_month2">#REF!</definedName>
    <definedName name="usd">[193]ecommerce!$F$2</definedName>
    <definedName name="USD_B_S">'[74]#REF'!#REF!</definedName>
    <definedName name="USD_C_F">'[74]#REF'!#REF!</definedName>
    <definedName name="USD_EX_SUMM">#REF!</definedName>
    <definedName name="USD_Rate">[194]KPIs!$AM$2</definedName>
    <definedName name="usd6ml">#REF!</definedName>
    <definedName name="USEABLE">[104]Do_not_delete_this_tab!$C$30</definedName>
    <definedName name="useNotes">#REF!</definedName>
    <definedName name="User">#REF!</definedName>
    <definedName name="Users">#REF!</definedName>
    <definedName name="useText">#REF!</definedName>
    <definedName name="USP">[152]Variables!$B$4</definedName>
    <definedName name="usrCat">#REF!</definedName>
    <definedName name="usrNext1Period">#REF!</definedName>
    <definedName name="usrNext1Qtr">#REF!</definedName>
    <definedName name="usrNext1Year">#REF!</definedName>
    <definedName name="usrNext2Period">#REF!</definedName>
    <definedName name="usrNext2Qtr">#REF!</definedName>
    <definedName name="usrNext2Year">#REF!</definedName>
    <definedName name="usrNext3Period">#REF!</definedName>
    <definedName name="usrNext3Qtr">#REF!</definedName>
    <definedName name="usrNext3Year">#REF!</definedName>
    <definedName name="usrNext4Period">#REF!</definedName>
    <definedName name="usrNext4Qtr">#REF!</definedName>
    <definedName name="usrNext4Year">#REF!</definedName>
    <definedName name="usrNext5Period">#REF!</definedName>
    <definedName name="usrNext5Year">#REF!</definedName>
    <definedName name="usrNoteFlag">#REF!</definedName>
    <definedName name="usrNoteRange">#REF!</definedName>
    <definedName name="usrperiod">[195]Ref!$A$4</definedName>
    <definedName name="usrPrior10Period">#REF!</definedName>
    <definedName name="usrPrior11Period">#REF!</definedName>
    <definedName name="usrPrior1Period">[196]Ref!$A$7</definedName>
    <definedName name="usrPrior1Qtr">#REF!</definedName>
    <definedName name="usrPrior1Year">[195]Ref!$A$34</definedName>
    <definedName name="usrPrior2Period">[195]Ref!$A$8</definedName>
    <definedName name="usrPrior2Qtr">#REF!</definedName>
    <definedName name="usrPrior2Year">#REF!</definedName>
    <definedName name="usrPrior3Period">[195]Ref!$A$9</definedName>
    <definedName name="usrPrior3Qtr">#REF!</definedName>
    <definedName name="usrPrior3Year">#REF!</definedName>
    <definedName name="usrPrior4Period">#REF!</definedName>
    <definedName name="usrPrior4Year">#REF!</definedName>
    <definedName name="usrPrior5Period">#REF!</definedName>
    <definedName name="usrPrior5Year">#REF!</definedName>
    <definedName name="usrPrior6Period">#REF!</definedName>
    <definedName name="usrPrior7Period">#REF!</definedName>
    <definedName name="usrPrior8Period">#REF!</definedName>
    <definedName name="usrPrior9Period">#REF!</definedName>
    <definedName name="usrQtr">#REF!</definedName>
    <definedName name="usrUnit">[197]Ref!$A$2</definedName>
    <definedName name="usrUnitDesc">#REF!</definedName>
    <definedName name="UsrVin">#REF!</definedName>
    <definedName name="usrWholeYear">[196]Ref!$A$6</definedName>
    <definedName name="usryear">[195]Ref!$A$5</definedName>
    <definedName name="USSD_HLR_SCP">[59]Input!$O$18</definedName>
    <definedName name="utdsl_pl">'[70]AN-2K'!$P$22:$T$28</definedName>
    <definedName name="Util">#REF!</definedName>
    <definedName name="utkjd" hidden="1">{"page1",#N/A,FALSE,"Feuil1";"page2",#N/A,FALSE,"Feuil1";"page3",#N/A,FALSE,"Feuil1";"page4",#N/A,FALSE,"Feuil1"}</definedName>
    <definedName name="UU_control" hidden="1">{"'August 2000'!$A$1:$J$101"}</definedName>
    <definedName name="uzkfj">#REF!</definedName>
    <definedName name="uzuitzt" hidden="1">{#N/A,#N/A,FALSE,"Production 1"}</definedName>
    <definedName name="v">#REF!</definedName>
    <definedName name="V.35">'[5]Prod ver 2.0&amp;2.1'!#REF!</definedName>
    <definedName name="vae">#REF!</definedName>
    <definedName name="vae_9">#REF!</definedName>
    <definedName name="VAL">#REF!</definedName>
    <definedName name="Values_Entered">IF(Loan_Amount*Interest_Rate*Loan_Years*Loan_Start&gt;0,1,0)</definedName>
    <definedName name="Var._Distribution">'[8]#REF'!$B$31:$P$31</definedName>
    <definedName name="Var._Selling">'[8]#REF'!$B$35:$P$35</definedName>
    <definedName name="Var._Warehousing">'[8]#REF'!$B$33:$P$33</definedName>
    <definedName name="Variable_Distribution">#REF!</definedName>
    <definedName name="VAT">#REF!</definedName>
    <definedName name="vay">#REF!</definedName>
    <definedName name="vay_9">#REF!</definedName>
    <definedName name="vbnm">#REF!</definedName>
    <definedName name="vbv">#REF!</definedName>
    <definedName name="vbv_9">#REF!</definedName>
    <definedName name="vc">#REF!</definedName>
    <definedName name="vcf">#REF!</definedName>
    <definedName name="vcf_9">#REF!</definedName>
    <definedName name="vDesktopview">#REF!</definedName>
    <definedName name="vdp">#REF!</definedName>
    <definedName name="vdp_9">#REF!</definedName>
    <definedName name="veb">#REF!</definedName>
    <definedName name="veb_9">#REF!</definedName>
    <definedName name="VectorAssetsSales">#REF!</definedName>
    <definedName name="VectorCapEx">#REF!</definedName>
    <definedName name="VectorEquityInterests">#REF!</definedName>
    <definedName name="VectorExtraItems">#REF!</definedName>
    <definedName name="VectorFxdCost">#REF!</definedName>
    <definedName name="VectorMinorityInt">#REF!</definedName>
    <definedName name="VectorOpEx">#REF!</definedName>
    <definedName name="VectorOtherAssets">#REF!</definedName>
    <definedName name="VectorOtherCurAssets">#REF!</definedName>
    <definedName name="VectorOtherCurLiabs">#REF!</definedName>
    <definedName name="VectorOtherExpenses">#REF!</definedName>
    <definedName name="VectorOtherInterest">#REF!</definedName>
    <definedName name="VectorOtherInvestments">#REF!</definedName>
    <definedName name="VectorOtherLtLiabs">#REF!</definedName>
    <definedName name="VectorRevenue">#REF!</definedName>
    <definedName name="vee">IF([65]!Loan_Amount*[65]!Interest_Rate*[65]!Loan_Years*[65]!Loan_Start&gt;0,1,0)</definedName>
    <definedName name="veg">#REF!</definedName>
    <definedName name="veg_9">#REF!</definedName>
    <definedName name="vége">[0]!vége</definedName>
    <definedName name="Vendor">#REF!</definedName>
    <definedName name="Venfin">#REF!</definedName>
    <definedName name="vep">#REF!</definedName>
    <definedName name="vep_9">#REF!</definedName>
    <definedName name="ver16_3">'[70]Switch V16'!$K$22:$P$61</definedName>
    <definedName name="ver16_4">'[70]Switch V16'!$Q$22:$V$102</definedName>
    <definedName name="version_r8flex">[10]Calculation!$E$14</definedName>
    <definedName name="vev">#REF!</definedName>
    <definedName name="vev_9">#REF!</definedName>
    <definedName name="vey">#REF!</definedName>
    <definedName name="vey_9">#REF!</definedName>
    <definedName name="vfa">#REF!</definedName>
    <definedName name="vfa_9">#REF!</definedName>
    <definedName name="VFormula">#REF!</definedName>
    <definedName name="via">#REF!</definedName>
    <definedName name="via_9">#REF!</definedName>
    <definedName name="vio">#REF!</definedName>
    <definedName name="vio_9">#REF!</definedName>
    <definedName name="VLC">#REF!</definedName>
    <definedName name="VLL">#REF!</definedName>
    <definedName name="VLR">#REF!</definedName>
    <definedName name="VMOH">#REF!</definedName>
    <definedName name="VMOH_Cost_Kg___Channo">#REF!</definedName>
    <definedName name="VMOH_Cost_Kg___Pune">#REF!</definedName>
    <definedName name="VMOH_Cost_Kg__New_Plant">#REF!</definedName>
    <definedName name="VMOH_KG_All_India">#REF!</definedName>
    <definedName name="Vms_ms_orig">#REF!</definedName>
    <definedName name="VMS_New_Name_v">#REF!</definedName>
    <definedName name="VMS_New_Price_a">#REF!</definedName>
    <definedName name="VMs_per_HDT">[47]Storage!$C$36</definedName>
    <definedName name="VMs_Per_Location">[47]Storage!$C$15</definedName>
    <definedName name="Vms_pstn">#REF!</definedName>
    <definedName name="VMS_Redundancy">[69]Calc!$I$17</definedName>
    <definedName name="Vms_tot">#REF!</definedName>
    <definedName name="VMSC_conn">[59]Input!$J$15</definedName>
    <definedName name="VMSGOS">#REF!</definedName>
    <definedName name="VMSMHT">#REF!</definedName>
    <definedName name="VMSnodeamt">#REF!</definedName>
    <definedName name="VMSnodenmbr">#REF!</definedName>
    <definedName name="VMSQty">#REF!</definedName>
    <definedName name="VMSsubfraction">#REF!</definedName>
    <definedName name="VMStrafficpersub">#REF!</definedName>
    <definedName name="vmv">#REF!</definedName>
    <definedName name="vmv_9">#REF!</definedName>
    <definedName name="vnd">#REF!</definedName>
    <definedName name="vnd_9">#REF!</definedName>
    <definedName name="Vol_all">#REF!</definedName>
    <definedName name="Vol_allIndia">#REF!</definedName>
    <definedName name="Vol_Channo_Production">#REF!</definedName>
    <definedName name="Vol_Faridabad_Production">#REF!</definedName>
    <definedName name="Vol_Khopoli_Production">#REF!</definedName>
    <definedName name="Vol_New_Co_Pack__UC">#REF!</definedName>
    <definedName name="Vol_New_Plant">#REF!</definedName>
    <definedName name="Vol_Pune_Production">#REF!</definedName>
    <definedName name="vPrinterview">#REF!</definedName>
    <definedName name="vpx">#REF!</definedName>
    <definedName name="vpx_9">#REF!</definedName>
    <definedName name="vrn">#REF!</definedName>
    <definedName name="vrn_9">#REF!</definedName>
    <definedName name="VSATS">#REF!</definedName>
    <definedName name="vsp">#REF!</definedName>
    <definedName name="vsp_9">#REF!</definedName>
    <definedName name="vva">#REF!</definedName>
    <definedName name="vva_9">#REF!</definedName>
    <definedName name="w" hidden="1">{"vi1",#N/A,FALSE,"Financial Statements";"vi2",#N/A,FALSE,"Financial Statements";#N/A,#N/A,FALSE,"DCF"}</definedName>
    <definedName name="w4t" hidden="1">{"assets",#N/A,FALSE,"CONS9703";"liab",#N/A,FALSE,"CONS9703";"pl",#N/A,FALSE,"CONS9703"}</definedName>
    <definedName name="wa" hidden="1">{"assets",#N/A,FALSE,"CONS9703";"liab",#N/A,FALSE,"CONS9703";"pl",#N/A,FALSE,"CONS9703"}</definedName>
    <definedName name="WACC">#REF!</definedName>
    <definedName name="waf" hidden="1">{#N/A,#N/A,FALSE,"Production 1"}</definedName>
    <definedName name="Wall_Displays">'[54]NW RTU'!#REF!</definedName>
    <definedName name="WarehousingExpense">0.0085</definedName>
    <definedName name="Warranty">'[19]SPS DETAIL'!#REF!</definedName>
    <definedName name="Warranty_in_yrs">'[19]SPS DETAIL'!#REF!</definedName>
    <definedName name="was.cf." hidden="1">{"page1",#N/A,FALSE,"Feuil1";"page2",#N/A,FALSE,"Feuil1";"page3",#N/A,FALSE,"Feuil1";"page4",#N/A,FALSE,"Feuil1"}</definedName>
    <definedName name="wasboh" hidden="1">{"page1",#N/A,FALSE,"Feuil1";"page2",#N/A,FALSE,"Feuil1";"page3",#N/A,FALSE,"Feuil1";"page4",#N/A,FALSE,"Feuil1"}</definedName>
    <definedName name="waspol" hidden="1">{"page1",#N/A,FALSE,"Feuil1";"page2",#N/A,FALSE,"Feuil1";"page3",#N/A,FALSE,"Feuil1";"page4",#N/A,FALSE,"Feuil1"}</definedName>
    <definedName name="WBname">#REF!</definedName>
    <definedName name="WCAccrued">#REF!</definedName>
    <definedName name="wcDaysPerYear">#REF!</definedName>
    <definedName name="wcint">#REF!</definedName>
    <definedName name="WCInventory">#REF!</definedName>
    <definedName name="WCPayable">#REF!</definedName>
    <definedName name="WCReceivable">#REF!</definedName>
    <definedName name="WCTotal">#REF!</definedName>
    <definedName name="WdrDSR">#REF!</definedName>
    <definedName name="we">[198]form26!#REF!</definedName>
    <definedName name="web_spc_PLPc">#REF!</definedName>
    <definedName name="web_spc_PLPc2">#REF!</definedName>
    <definedName name="WEDQWDQ" hidden="1">{"FORNDV",#N/A,FALSE,"Sheet1"}</definedName>
    <definedName name="Welfare_Vehicle">'[84]Indirect expenses'!#REF!</definedName>
    <definedName name="wersja_jezyk">#REF!</definedName>
    <definedName name="West">#REF!</definedName>
    <definedName name="wewe" hidden="1">{#N/A,#N/A,TRUE,"pd_SSS";#N/A,#N/A,TRUE,"fo_SSS";#N/A,#N/A,TRUE,"eqpt_SSS";#N/A,#N/A,TRUE,"ftrs_SSS"}</definedName>
    <definedName name="wewfdr">'[199]C STD Altern. 1'!$C$96:$R$109</definedName>
    <definedName name="WFD">#REF!</definedName>
    <definedName name="WFDMRM">#REF!</definedName>
    <definedName name="WFDMUS">#REF!</definedName>
    <definedName name="WFUS">#REF!</definedName>
    <definedName name="WFUSDM">#REF!</definedName>
    <definedName name="WFUSRM">#REF!</definedName>
    <definedName name="wgj">#REF!</definedName>
    <definedName name="WGO">#REF!</definedName>
    <definedName name="Wheeling">#REF!</definedName>
    <definedName name="Wheeling_I">#REF!</definedName>
    <definedName name="where">#REF!</definedName>
    <definedName name="whereboh">#REF!</definedName>
    <definedName name="wherekft">#REF!</definedName>
    <definedName name="wherekner">#REF!</definedName>
    <definedName name="wherepol">#REF!</definedName>
    <definedName name="Wireless">#REF!</definedName>
    <definedName name="Withdrawal_of_profit">#REF!</definedName>
    <definedName name="WKSHT">#REF!</definedName>
    <definedName name="WKSHT___0">#REF!</definedName>
    <definedName name="WKSHT___1">#N/A</definedName>
    <definedName name="wkstns">'[54]NW RTU'!#REF!</definedName>
    <definedName name="WLSSPIC">#REF!</definedName>
    <definedName name="WMH">#REF!</definedName>
    <definedName name="WNG">#REF!</definedName>
    <definedName name="wnnnnboh" hidden="1">{#N/A,#N/A,FALSE,"Production 1"}</definedName>
    <definedName name="Wolfgang">#REF!</definedName>
    <definedName name="Working2">{#N/A,#N/A,TRUE,"Staffnos &amp; cost"}</definedName>
    <definedName name="Workstation_Server">'[54]NW RTU'!#REF!</definedName>
    <definedName name="WPN">#REF!</definedName>
    <definedName name="WQEQWEDQW" hidden="1">{"FORNDV",#N/A,FALSE,"Sheet1"}</definedName>
    <definedName name="wr" hidden="1">{#N/A,#N/A,FALSE,"COMP"}</definedName>
    <definedName name="wra" hidden="1">{"page1",#N/A,FALSE,"Feuil1";"page2",#N/A,FALSE,"Feuil1";"page3",#N/A,FALSE,"Feuil1";"page4",#N/A,FALSE,"Feuil1"}</definedName>
    <definedName name="wre"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WRI" hidden="1">{#N/A,#N/A,FALSE,"COMP"}</definedName>
    <definedName name="wrn" hidden="1">{#N/A,#N/A,FALSE,"DCF Summary";#N/A,#N/A,FALSE,"Casema";#N/A,#N/A,FALSE,"Casema NoTel";#N/A,#N/A,FALSE,"UK";#N/A,#N/A,FALSE,"RCF";#N/A,#N/A,FALSE,"Intercable CZ";#N/A,#N/A,FALSE,"Interkabel P"}</definedName>
    <definedName name="wrn.1abc." localSheetId="29" hidden="1">{#N/A,#N/A,FALSE,"Sheet7"}</definedName>
    <definedName name="wrn.1abc." hidden="1">{#N/A,#N/A,FALSE,"Sheet7"}</definedName>
    <definedName name="wrn.2abc." localSheetId="29" hidden="1">{#N/A,#N/A,FALSE,"Sheet7"}</definedName>
    <definedName name="wrn.2abc." hidden="1">{#N/A,#N/A,FALSE,"Sheet7"}</definedName>
    <definedName name="wrn.abc." localSheetId="29" hidden="1">{#N/A,#N/A,FALSE,"Sheet7"}</definedName>
    <definedName name="wrn.abc." hidden="1">{#N/A,#N/A,FALSE,"Sheet7"}</definedName>
    <definedName name="wrn.apt1." hidden="1">{#N/A,#N/A,FALSE,"Summary"}</definedName>
    <definedName name="wrn.AR._.Meeting._.Schedules."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wrn.B.SHEET." hidden="1">{#N/A,#N/A,FALSE,"COMICRO";#N/A,#N/A,FALSE,"BALSCH";#N/A,#N/A,FALSE,"GLASS";#N/A,#N/A,FALSE,"DEPRE";#N/A,#N/A,FALSE,"A&amp;MCUR";#N/A,#N/A,FALSE,"AGEANAlysis";#N/A,#N/A,FALSE,"CHECKS";#N/A,#N/A,FALSE,"CHECKS"}</definedName>
    <definedName name="wrn.Balance._.Sheet._.Set." hidden="1">{"Balance Sheet",#N/A,FALSE,"bsheet";"Assets Schedule",#N/A,FALSE,"bsheet";"Notes",#N/A,FALSE,"bsheet";"Abstract",#N/A,FALSE,"bsheet";"Cash Flow",#N/A,FALSE,"bsheet";"groupings",#N/A,FALSE,"bsheet";"Stocks",#N/A,FALSE,"bsheet";"Trial",#N/A,FALSE,"bsheet"}</definedName>
    <definedName name="wrn.Basic._.Report." hidden="1">{#N/A,#N/A,FALSE,"New Depr Sch-150% DB";#N/A,#N/A,FALSE,"Cash Flows RLP";#N/A,#N/A,FALSE,"IRR";#N/A,#N/A,FALSE,"Proforma IS";#N/A,#N/A,FALSE,"Assumptions"}</definedName>
    <definedName name="wrn.CALL._.SUCCESS._.RATE." hidden="1">{#N/A,#N/A,TRUE,"TOTALS";#N/A,#N/A,TRUE,"ROUTES"}</definedName>
    <definedName name="wrn.cf." hidden="1">{"page1",#N/A,FALSE,"Feuil1";"page2",#N/A,FALSE,"Feuil1";"page3",#N/A,FALSE,"Feuil1";"page4",#N/A,FALSE,"Feuil1"}</definedName>
    <definedName name="wrn.clientcopy." hidden="1">{"Multiples_clientcopy",#N/A,FALSE,"Multiples";"Adjustments_clientcopy",#N/A,FALSE,"Adjustments to Multiples";"GrowthAdj_clientcopy",#N/A,FALSE,"Growth Adjustments";"RiskAdj_clientcopy",#N/A,FALSE,"Risk Adjustments ";"MarginAdj_clientcopy",#N/A,FALSE,"Margin Adjustments";"Regression_clientcopy",#N/A,FALSE,"Regression";"Ratios_clientcopy",#N/A,FALSE,"Ratios"}</definedName>
    <definedName name="wrn.Complete." hidden="1">{#N/A,#N/A,TRUE,"DCF Summary";#N/A,#N/A,TRUE,"Casema";#N/A,#N/A,TRUE,"UK";#N/A,#N/A,TRUE,"RCF";#N/A,#N/A,TRUE,"Intercable CZ";#N/A,#N/A,TRUE,"Interkabel P";#N/A,#N/A,TRUE,"LBO-Total";#N/A,#N/A,TRUE,"LBO-Casema"}</definedName>
    <definedName name="wrn.Complete._.Report." hidden="1">{#N/A,#N/A,FALSE,"Assumptions";#N/A,#N/A,FALSE,"Proforma IS";#N/A,#N/A,FALSE,"Cash Flows RLP";#N/A,#N/A,FALSE,"IRR";#N/A,#N/A,FALSE,"New Depr Sch-150% DB";#N/A,#N/A,FALSE,"Comments"}</definedName>
    <definedName name="wrn.Complete._.Spreadsheet." hidden="1">{"Complete Spreadsheet",#N/A,FALSE,"BASIC"}</definedName>
    <definedName name="wrn.Computation._.3CD._.Details." hidden="1">{"Computation Tax",#N/A,FALSE,"43B";"Dep I.Tax",#N/A,FALSE,"43B";"I Tax Losses",#N/A,FALSE,"43B";"Annex-III 3CD",#N/A,FALSE,"43B";"Cash Payments",#N/A,FALSE,"43B";"43B",#N/A,FALSE,"43B"}</definedName>
    <definedName name="wrn.Customer._.with._.Site._.Equipment." hidden="1">{"Customer with Site Equipment",#N/A,FALSE,"BASIC"}</definedName>
    <definedName name="wrn.Customer._.with._.Site._.Pricing." hidden="1">{"Customer with Site Pricing",#N/A,FALSE,"BASIC"}</definedName>
    <definedName name="wrn.DCF._.Only." hidden="1">{#N/A,#N/A,FALSE,"DCF Summary";#N/A,#N/A,FALSE,"Casema";#N/A,#N/A,FALSE,"Casema NoTel";#N/A,#N/A,FALSE,"UK";#N/A,#N/A,FALSE,"RCF";#N/A,#N/A,FALSE,"Intercable CZ";#N/A,#N/A,FALSE,"Interkabel P"}</definedName>
    <definedName name="wrn.Equipment._.List." hidden="1">{"Equipment List",#N/A,FALSE,"BASIC"}</definedName>
    <definedName name="wrn.fc." hidden="1">{"letter",#N/A,FALSE,"Letter";"amort",#N/A,FALSE,"Amort"}</definedName>
    <definedName name="wrn.filecopy." hidden="1">{"Multiples_filecopy",#N/A,FALSE,"Multiples";"Adjustments_filecopy",#N/A,FALSE,"Adjustments to Multiples";"GrowthAdj_filecopy",#N/A,FALSE,"Growth Adjustments";"RiskAdj_filecopy",#N/A,FALSE,"Risk Adjustments ";"MarginAdj_filecopy",#N/A,FALSE,"Margin Adjustments";"Regression_filecopy",#N/A,FALSE,"Regression";"Ratios_filecopy",#N/A,FALSE,"Ratios"}</definedName>
    <definedName name="wrn.FORM1." hidden="1">{#N/A,#N/A,FALSE,"COMP"}</definedName>
    <definedName name="wrn.FORNDV." hidden="1">{"FORNDV",#N/A,FALSE,"Sheet1"}</definedName>
    <definedName name="wrn.FS." hidden="1">{"assets",#N/A,FALSE,"CONS9703";"liab",#N/A,FALSE,"CONS9703";"pl",#N/A,FALSE,"CONS9703"}</definedName>
    <definedName name="wrn.Ful._.Set." hidden="1">{"Bsheet",#N/A,FALSE,"Details";"P&amp;L",#N/A,FALSE,"Details";"Schedule",#N/A,FALSE,"Details";"Details",#N/A,FALSE,"Details"}</definedName>
    <definedName name="wrn.Full._.Set." hidden="1">{"Bsheet",#N/A,FALSE,"Details";"P&amp;l",#N/A,FALSE,"Details";"Schedule",#N/A,FALSE,"Details";"Details",#N/A,FALSE,"Details";"Annexue II",#N/A,FALSE,"Details";"Branch Bs",#N/A,FALSE,"Details";"Branch PL",#N/A,FALSE,"Details"}</definedName>
    <definedName name="wrn.Full._.view." hidden="1">{"Full view",#N/A,FALSE,"Market view";"Full view",#N/A,FALSE,"Market view"}</definedName>
    <definedName name="wrn.imprim." hidden="1">{#N/A,#N/A,FALSE,"Feuil";#N/A,#N/A,FALSE,"Feuil (2)";#N/A,#N/A,FALSE,"Feuil (3)";#N/A,#N/A,FALSE,"Feuil (4)";#N/A,#N/A,FALSE,"Feuil (5)";#N/A,#N/A,FALSE,"Feuil (6)";#N/A,#N/A,FALSE,"Feuil (7)";#N/A,#N/A,FALSE,"Feuil (8)";#N/A,#N/A,FALSE,"Feuil (9)";#N/A,#N/A,FALSE,"Feuil (10)";#N/A,#N/A,FALSE,"Feuil (11)";#N/A,#N/A,FALSE,"Feuil (12)";#N/A,#N/A,FALSE,"Feuil (13)";#N/A,#N/A,FALSE,"Feuil (14)";#N/A,#N/A,FALSE,"Feuil (15)";#N/A,#N/A,FALSE,"Feuil (16)"}</definedName>
    <definedName name="wrn.MNGT." localSheetId="29" hidden="1">{#N/A,#N/A,TRUE,"KOCH P&amp;L";#N/A,#N/A,TRUE,"sumpl";#N/A,#N/A,TRUE,"2000";#N/A,#N/A,TRUE,"2001";#N/A,#N/A,TRUE,"2002";#N/A,#N/A,TRUE,"2003 ";#N/A,#N/A,TRUE,"brg comm";#N/A,#N/A,TRUE,"lsm comm"}</definedName>
    <definedName name="wrn.MNGT." hidden="1">{#N/A,#N/A,TRUE,"KOCH P&amp;L";#N/A,#N/A,TRUE,"sumpl";#N/A,#N/A,TRUE,"2000";#N/A,#N/A,TRUE,"2001";#N/A,#N/A,TRUE,"2002";#N/A,#N/A,TRUE,"2003 ";#N/A,#N/A,TRUE,"brg comm";#N/A,#N/A,TRUE,"lsm comm"}</definedName>
    <definedName name="wrn.msc._.sw._.feat._.summary." hidden="1">{"msc sw feat summary",#N/A,FALSE,"MSC SW Features v. 1.1."}</definedName>
    <definedName name="wrn.n." hidden="1">{#N/A,#N/A,FALSE,"Production 1"}</definedName>
    <definedName name="wrn.Outlook._.Report." hidden="1">{#N/A,#N/A,FALSE,"Outlook for Month ";#N/A,#N/A,FALSE,"Risk for Month ";#N/A,#N/A,FALSE,"Upside for Month"}</definedName>
    <definedName name="wrn.plstatement." hidden="1">{#N/A,#N/A,FALSE,"Profit &amp; Loss statement"}</definedName>
    <definedName name="wrn.Print." hidden="1">{"vi1",#N/A,FALSE,"Financial Statements";"vi2",#N/A,FALSE,"Financial Statements";#N/A,#N/A,FALSE,"DCF"}</definedName>
    <definedName name="wrn.Quantity." hidden="1">{#N/A,#N/A,FALSE,"MONTHLY "}</definedName>
    <definedName name="wrn.report." hidden="1">{"summary",#N/A,FALSE,"2000 vs 1999";"detail",#N/A,FALSE,"2000 vs 1999"}</definedName>
    <definedName name="wrn.report.1" hidden="1">{"summary",#N/A,FALSE,"2000 vs 1999";"detail",#N/A,FALSE,"2000 vs 1999"}</definedName>
    <definedName name="wrn.report.2" hidden="1">{"summary",#N/A,FALSE,"2000 vs 1999";"detail",#N/A,FALSE,"2000 vs 1999"}</definedName>
    <definedName name="wrn.report.3" hidden="1">{"summary",#N/A,FALSE,"2000 vs 1999";"detail",#N/A,FALSE,"2000 vs 1999"}</definedName>
    <definedName name="wrn.report.4" hidden="1">{"summary",#N/A,FALSE,"2000 vs 1999";"detail",#N/A,FALSE,"2000 vs 1999"}</definedName>
    <definedName name="wrn.report.5" hidden="1">{"summary",#N/A,FALSE,"2000 vs 1999";"detail",#N/A,FALSE,"2000 vs 1999"}</definedName>
    <definedName name="wrn.report.6" hidden="1">{"summary",#N/A,FALSE,"2000 vs 1999";"detail",#N/A,FALSE,"2000 vs 1999"}</definedName>
    <definedName name="wrn.report.new" hidden="1">{"summary",#N/A,FALSE,"2000 vs 1999";"detail",#N/A,FALSE,"2000 vs 1999"}</definedName>
    <definedName name="wrn.report.new.1" hidden="1">{"summary",#N/A,FALSE,"2000 vs 1999";"detail",#N/A,FALSE,"2000 vs 1999"}</definedName>
    <definedName name="wrn.report.new.5" hidden="1">{"summary",#N/A,FALSE,"2000 vs 1999";"detail",#N/A,FALSE,"2000 vs 1999"}</definedName>
    <definedName name="wrn.report.new1" hidden="1">{"summary",#N/A,FALSE,"2000 vs 1999";"detail",#N/A,FALSE,"2000 vs 1999"}</definedName>
    <definedName name="wrn.report.new2" hidden="1">{"summary",#N/A,FALSE,"2000 vs 1999";"detail",#N/A,FALSE,"2000 vs 1999"}</definedName>
    <definedName name="wrn.report1" hidden="1">{"summary",#N/A,FALSE,"2000 vs 1999";"detail",#N/A,FALSE,"2000 vs 1999"}</definedName>
    <definedName name="wrn.results." hidden="1">{#N/A,#N/A,TRUE,"BALSCH";#N/A,#N/A,TRUE,"COMICRO";#N/A,#N/A,TRUE,"CHECKS";#N/A,#N/A,TRUE,"GLASS";#N/A,#N/A,TRUE,"DEPRE";#N/A,#N/A,TRUE,"A&amp;MCUR";#N/A,#N/A,TRUE,"AGEANAlysis";#N/A,#N/A,TRUE,"CHECKS"}</definedName>
    <definedName name="wrn.RPT." hidden="1">{#N/A,#N/A,FALSE,"TOTFINAL";#N/A,#N/A,FALSE,"FINPLAN";#N/A,#N/A,FALSE,"TOTMOTADJ";#N/A,#N/A,FALSE,"tieEQ";#N/A,#N/A,FALSE,"G";#N/A,#N/A,FALSE,"ELIMS";#N/A,#N/A,FALSE,"NEXTEL ADJ";#N/A,#N/A,FALSE,"MIMS";#N/A,#N/A,FALSE,"LMPS";#N/A,#N/A,FALSE,"CNSS";#N/A,#N/A,FALSE,"CSS";#N/A,#N/A,FALSE,"MCG";#N/A,#N/A,FALSE,"AECS";#N/A,#N/A,FALSE,"SPS";#N/A,#N/A,FALSE,"CORP"}</definedName>
    <definedName name="wrn.sss." hidden="1">{#N/A,#N/A,TRUE,"pd_SSS";#N/A,#N/A,TRUE,"fo_SSS";#N/A,#N/A,TRUE,"eqpt_SSS";#N/A,#N/A,TRUE,"ftrs_SSS"}</definedName>
    <definedName name="wrn.Staff._.cost1998." hidden="1">{#N/A,#N/A,TRUE,"Staffnos &amp; cost"}</definedName>
    <definedName name="wrn.Staff._.cost1998._1" hidden="1">{#N/A,#N/A,TRUE,"Staffnos &amp; cost"}</definedName>
    <definedName name="wrn.Staff._.cost1998._2" hidden="1">{#N/A,#N/A,TRUE,"Staffnos &amp; cost"}</definedName>
    <definedName name="wrn.Staff._.cost1998._3" hidden="1">{#N/A,#N/A,TRUE,"Staffnos &amp; cost"}</definedName>
    <definedName name="wrn.Staff._.cost1998._4" hidden="1">{#N/A,#N/A,TRUE,"Staffnos &amp; cost"}</definedName>
    <definedName name="wrn.Staff._.cost1998._5" hidden="1">{#N/A,#N/A,TRUE,"Staffnos &amp; cost"}</definedName>
    <definedName name="wrn.Staffcost." hidden="1">{#N/A,#N/A,FALSE,"Staffnos &amp; cost"}</definedName>
    <definedName name="wrn.Staffcost._1" hidden="1">{#N/A,#N/A,FALSE,"Staffnos &amp; cost"}</definedName>
    <definedName name="wrn.Staffcost._2" hidden="1">{#N/A,#N/A,FALSE,"Staffnos &amp; cost"}</definedName>
    <definedName name="wrn.Staffcost._3" hidden="1">{#N/A,#N/A,FALSE,"Staffnos &amp; cost"}</definedName>
    <definedName name="wrn.Staffcost._4" hidden="1">{#N/A,#N/A,FALSE,"Staffnos &amp; cost"}</definedName>
    <definedName name="wrn.Staffcost._5" hidden="1">{#N/A,#N/A,FALSE,"Staffnos &amp; cost"}</definedName>
    <definedName name="wrn.subbs." hidden="1">{#N/A,#N/A,FALSE,"BS9703PET";#N/A,#N/A,FALSE,"BS9703KNE";#N/A,#N/A,FALSE,"BS9703KRP";#N/A,#N/A,FALSE,"BS9703POL"}</definedName>
    <definedName name="wrn.TOTAL._.WIRELESS." hidden="1">{"WIRELESS INCOME STATEMENT",#N/A,FALSE,"SUMMARY";#N/A,#N/A,FALSE,"Gross Profit"}</definedName>
    <definedName name="wrn.vd." hidden="1">{#N/A,#N/A,TRUE,"BT M200 da 10x20"}</definedName>
    <definedName name="wrn.WorkBook._.Print."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wrn1.abc" localSheetId="29" hidden="1">{#N/A,#N/A,FALSE,"Sheet7"}</definedName>
    <definedName name="wrn1.abc" hidden="1">{#N/A,#N/A,FALSE,"Sheet7"}</definedName>
    <definedName name="wrn1.FORM1." hidden="1">{#N/A,#N/A,FALSE,"COMP"}</definedName>
    <definedName name="wrn2.FORM1." hidden="1">{#N/A,#N/A,FALSE,"COMP"}</definedName>
    <definedName name="wrn2pol" hidden="1">{"page1",#N/A,FALSE,"Feuil1";"page2",#N/A,FALSE,"Feuil1";"page3",#N/A,FALSE,"Feuil1";"page4",#N/A,FALSE,"Feuil1"}</definedName>
    <definedName name="wrn3.FORM1." hidden="1">{#N/A,#N/A,FALSE,"COMP"}</definedName>
    <definedName name="wrn3pol" hidden="1">{"assets",#N/A,FALSE,"CONS9703";"liab",#N/A,FALSE,"CONS9703";"pl",#N/A,FALSE,"CONS9703"}</definedName>
    <definedName name="wrn4pol" hidden="1">{#N/A,#N/A,FALSE,"Production 1"}</definedName>
    <definedName name="wrn5pol" hidden="1">{#N/A,#N/A,FALSE,"BS9703PET";#N/A,#N/A,FALSE,"BS9703KNE";#N/A,#N/A,FALSE,"BS9703KRP";#N/A,#N/A,FALSE,"BS9703POL"}</definedName>
    <definedName name="wrnboh" hidden="1">{"page1",#N/A,FALSE,"Feuil1";"page2",#N/A,FALSE,"Feuil1";"page3",#N/A,FALSE,"Feuil1";"page4",#N/A,FALSE,"Feuil1"}</definedName>
    <definedName name="wrnboh1" hidden="1">{"assets",#N/A,FALSE,"CONS9703";"liab",#N/A,FALSE,"CONS9703";"pl",#N/A,FALSE,"CONS9703"}</definedName>
    <definedName name="wrnsubbboh" hidden="1">{#N/A,#N/A,FALSE,"BS9703PET";#N/A,#N/A,FALSE,"BS9703KNE";#N/A,#N/A,FALSE,"BS9703KRP";#N/A,#N/A,FALSE,"BS9703POL"}</definedName>
    <definedName name="wrzw" hidden="1">{#N/A,#N/A,FALSE,"BS9703PET";#N/A,#N/A,FALSE,"BS9703KNE";#N/A,#N/A,FALSE,"BS9703KRP";#N/A,#N/A,FALSE,"BS9703POL"}</definedName>
    <definedName name="wsedfrtghyj">#REF!</definedName>
    <definedName name="WSname">#REF!</definedName>
    <definedName name="wsokfj">#REF!</definedName>
    <definedName name="Wt_XRate_Exp">[170]Basic_Assumptions!#REF!</definedName>
    <definedName name="wvu.COMBQTR." hidden="1">{TRUE,TRUE,-1.25,-15.5,484.5,276.75,FALSE,TRUE,TRUE,TRUE,0,1,#N/A,1,#N/A,5.792,15.6,1,FALSE,FALSE,3,TRUE,1,FALSE,100,"Swvu.COMBQTR.","ACwvu.COMBQTR.",#N/A,FALSE,FALSE,0.5,0.5,1,1,2,"&amp;L&amp;F
&amp;A&amp;R&amp;D
&amp;T","",TRUE,FALSE,FALSE,FALSE,1,85,#N/A,#N/A,"=R1C1:R32C9",FALSE,#N/A,#N/A,FALSE,FALSE,TRUE,1,65532,65532,FALSE,FALSE,TRUE,TRUE,TRUE}</definedName>
    <definedName name="wvu.DM3DOBACK." hidden="1">{TRUE,TRUE,-2.75,-17,484.5,255,FALSE,FALSE,TRUE,TRUE,0,1,#N/A,134,#N/A,8.17105263157895,18.9333333333333,1,FALSE,FALSE,3,TRUE,1,FALSE,75,"Swvu.DM3DOBACK.","ACwvu.DM3DOBACK.",#N/A,FALSE,FALSE,0.25,0.25,0.5,0.5,2,"&amp;L&amp;F
&amp;A&amp;R&amp;D
&amp;T","",TRUE,FALSE,FALSE,FALSE,1,45,#N/A,#N/A,"=R1C1:R152C18",FALSE,#N/A,#N/A,FALSE,FALSE,FALSE,1,4294967292,300,FALSE,FALSE,TRUE,TRUE,TRUE}</definedName>
    <definedName name="wvu.DMGBACK." hidden="1">{TRUE,TRUE,13,16,599.4,316.2,FALSE,FALSE,TRUE,TRUE,0,1,#N/A,1,#N/A,11.3720930232558,24.8421052631579,1,FALSE,FALSE,1,TRUE,1,FALSE,75,"Swvu.DMGBACK.","ACwvu.DMGBACK.",#N/A,FALSE,FALSE,0.5,0.5,0.5,0.5,2,"&amp;L&amp;F
&amp;A&amp;R&amp;D
&amp;T","",TRUE,FALSE,FALSE,FALSE,1,50,#N/A,#N/A,"=R1C1:R158C18",FALSE,#N/A,#N/A,FALSE,FALSE,FALSE,1,4294967292,300,FALSE,FALSE,TRUE,TRUE,TRUE}</definedName>
    <definedName name="wvu.DMGBBACK." hidden="1">{TRUE,TRUE,13,16,599.4,316.2,FALSE,FALSE,TRUE,TRUE,0,1,#N/A,128,#N/A,10.9651162790698,24.8421052631579,1,FALSE,FALSE,1,TRUE,1,FALSE,75,"Swvu.DMGBBACK.","ACwvu.DMGBBACK.",#N/A,FALSE,FALSE,0.25,0.25,0.5,0.5,2,"&amp;L&amp;F&amp;R&amp;D
&amp;T","",TRUE,FALSE,FALSE,FALSE,1,51,#N/A,#N/A,"=R1C1:R158C18",FALSE,#N/A,#N/A,FALSE,FALSE,FALSE,1,4294967292,300,FALSE,FALSE,TRUE,TRUE,TRUE}</definedName>
    <definedName name="wvu.DMGGBACK." hidden="1">{TRUE,TRUE,13,16,599.4,316.2,FALSE,FALSE,TRUE,TRUE,0,1,6,2,8,1,6,4,TRUE,TRUE,1,TRUE,1,TRUE,75,"Swvu.DMGGBACK.","ACwvu.DMGGBACK.",#N/A,FALSE,FALSE,0.5,0.5,0.5,0.5,2,"&amp;L&amp;F
&amp;A&amp;R&amp;D
&amp;T","",TRUE,FALSE,FALSE,FALSE,1,50,#N/A,#N/A,"=R1C1:R158C18",FALSE,#N/A,#N/A,FALSE,FALSE,FALSE,1,4294967292,300,FALSE,FALSE,TRUE,TRUE,TRUE}</definedName>
    <definedName name="wvu.DMGNBACK." hidden="1">{TRUE,TRUE,-2.75,-17,604.5,380.25,FALSE,FALSE,TRUE,TRUE,0,1,#N/A,1,#N/A,10.6315789473684,30.2666666666667,1,FALSE,FALSE,3,TRUE,1,FALSE,75,"Swvu.DMGNBACK.","ACwvu.DMGNBACK.",#N/A,FALSE,FALSE,0.75,0.75,0.5,0.5,2,"&amp;L&amp;F
&amp;A&amp;R&amp;D
&amp;T","",TRUE,FALSE,FALSE,FALSE,1,45,#N/A,#N/A,"=R1C1:R160C18",FALSE,#N/A,#N/A,FALSE,FALSE,FALSE,1,4294967292,300,FALSE,FALSE,TRUE,TRUE,TRUE}</definedName>
    <definedName name="wvu.DMPSBACK." hidden="1">{TRUE,TRUE,-2.75,-17,484.5,255,FALSE,FALSE,TRUE,TRUE,0,1,#N/A,1,#N/A,7.48684210526316,18.9333333333333,1,FALSE,FALSE,3,TRUE,1,FALSE,75,"Swvu.DMPSBACK.","ACwvu.DMPSBACK.",#N/A,FALSE,FALSE,0.5,0.5,0.5,0.5,2,"&amp;L&amp;F
&amp;A&amp;R&amp;D
&amp;T","",TRUE,FALSE,FALSE,FALSE,1,45,#N/A,#N/A,"=R1C1:R160C18",FALSE,#N/A,#N/A,FALSE,FALSE,FALSE,1,4294967292,300,FALSE,FALSE,TRUE,TRUE,TRUE}</definedName>
    <definedName name="wvu.dmsnback." hidden="1">{TRUE,TRUE,-2.75,-17,604.5,380.25,FALSE,FALSE,TRUE,TRUE,0,1,#N/A,1,#N/A,10.3026315789474,30.2666666666667,1,FALSE,FALSE,3,TRUE,1,FALSE,75,"Swvu.dmsnback.","ACwvu.dmsnback.",#N/A,FALSE,FALSE,0.25,0.25,0.5,0.5,2,"&amp;L&amp;F
&amp;A&amp;R&amp;D
&amp;T","",TRUE,FALSE,FALSE,FALSE,1,50,#N/A,#N/A,"=R1C1:R161C18",FALSE,#N/A,#N/A,FALSE,FALSE,FALSE,1,4294967292,300,FALSE,FALSE,TRUE,TRUE,TRUE}</definedName>
    <definedName name="wvu.DMSUMMARY." hidden="1">{TRUE,TRUE,-2.75,-17,483,253.5,FALSE,FALSE,TRUE,TRUE,0,1,#N/A,120,#N/A,6.48936170212766,18.8,1,FALSE,FALSE,3,TRUE,1,FALSE,75,"Swvu.DMSUMMARY.","ACwvu.DMSUMMARY.",#N/A,FALSE,FALSE,0.5,0.5,0.5,0.5,2,"&amp;L&amp;""Arial,Regular""&amp;F
&amp;A&amp;R&amp;D
&amp;T","",TRUE,FALSE,FALSE,FALSE,1,44,#N/A,#N/A,"=R1C1:R138C20",FALSE,#N/A,#N/A,FALSE,FALSE,FALSE,1,4294967292,4294967292,FALSE,FALSE,TRUE,TRUE,TRUE}</definedName>
    <definedName name="wvu.QUARTERS." hidden="1">{TRUE,TRUE,-2.75,-17,483,253.5,FALSE,TRUE,TRUE,TRUE,0,4,#N/A,91,#N/A,6,18.8,1,FALSE,FALSE,3,TRUE,1,FALSE,75,"Swvu.QUARTERS.","ACwvu.QUARTERS.",#N/A,FALSE,FALSE,0.5,0.5,1,1,2,"&amp;L&amp;""Arial,Regular""&amp;F
&amp;A&amp;R&amp;D
&amp;T","",TRUE,FALSE,FALSE,FALSE,1,85,#N/A,#N/A,"=R1C1:R100C9",FALSE,#N/A,#N/A,FALSE,FALSE,FALSE,1,4294967292,4294967292,FALSE,FALSE,TRUE,TRUE,TRUE}</definedName>
    <definedName name="ww" hidden="1">[180]TREND!$F$639:$Q$639</definedName>
    <definedName name="x">#REF!</definedName>
    <definedName name="x___0">#N/A</definedName>
    <definedName name="x___1">#N/A</definedName>
    <definedName name="X_Terminals">'[54]NW RTU'!#REF!</definedName>
    <definedName name="X_Terms">#REF!</definedName>
    <definedName name="x_users">#REF!</definedName>
    <definedName name="X.25_SW">[47]Requirements!$G$42</definedName>
    <definedName name="XAxis">#REF!</definedName>
    <definedName name="xer">#REF!</definedName>
    <definedName name="xer_9">#REF!</definedName>
    <definedName name="XFormula">#REF!</definedName>
    <definedName name="xfx">#REF!</definedName>
    <definedName name="xfx_9">#REF!</definedName>
    <definedName name="xitem">#REF!</definedName>
    <definedName name="xitem_9">#REF!</definedName>
    <definedName name="xoe">#REF!</definedName>
    <definedName name="xoe_9">#REF!</definedName>
    <definedName name="XP">[200]factor!$C$14</definedName>
    <definedName name="XPM_2P">'[19]SPS DETAIL'!#REF!</definedName>
    <definedName name="XPM_3P">'[19]SPS DETAIL'!#REF!</definedName>
    <definedName name="xpr">#REF!</definedName>
    <definedName name="xpr_9">#REF!</definedName>
    <definedName name="XREF_COLUMN_1" localSheetId="10" hidden="1">#REF!</definedName>
    <definedName name="XREF_COLUMN_1" hidden="1">#REF!</definedName>
    <definedName name="XREF_COLUMN_10" hidden="1">#REF!</definedName>
    <definedName name="XREF_COLUMN_11" hidden="1">#REF!</definedName>
    <definedName name="XREF_COLUMN_12" hidden="1">#REF!</definedName>
    <definedName name="XREF_COLUMN_13" hidden="1">#REF!</definedName>
    <definedName name="XREF_COLUMN_14" hidden="1">#REF!</definedName>
    <definedName name="XREF_COLUMN_15" hidden="1">#REF!</definedName>
    <definedName name="XREF_COLUMN_16" hidden="1">#REF!</definedName>
    <definedName name="XREF_COLUMN_17" hidden="1">#REF!</definedName>
    <definedName name="XREF_COLUMN_18" hidden="1">#REF!</definedName>
    <definedName name="XREF_COLUMN_19" hidden="1">#REF!</definedName>
    <definedName name="XREF_COLUMN_2" localSheetId="10" hidden="1">#REF!</definedName>
    <definedName name="XREF_COLUMN_2" hidden="1">#REF!</definedName>
    <definedName name="XREF_COLUMN_20" hidden="1">#REF!</definedName>
    <definedName name="XREF_COLUMN_21" hidden="1">#REF!</definedName>
    <definedName name="XREF_COLUMN_22" hidden="1">#REF!</definedName>
    <definedName name="XREF_COLUMN_24" hidden="1">#REF!</definedName>
    <definedName name="XREF_COLUMN_25" hidden="1">#REF!</definedName>
    <definedName name="XREF_COLUMN_27" hidden="1">#REF!</definedName>
    <definedName name="XREF_COLUMN_28" hidden="1">#REF!</definedName>
    <definedName name="XREF_COLUMN_29" hidden="1">#REF!</definedName>
    <definedName name="XREF_COLUMN_3" hidden="1">#REF!</definedName>
    <definedName name="XREF_COLUMN_32" hidden="1">#REF!</definedName>
    <definedName name="XREF_COLUMN_33" hidden="1">#REF!</definedName>
    <definedName name="XREF_COLUMN_34" hidden="1">#REF!</definedName>
    <definedName name="XREF_COLUMN_36" hidden="1">#REF!</definedName>
    <definedName name="XREF_COLUMN_37" hidden="1">#REF!</definedName>
    <definedName name="XREF_COLUMN_38" hidden="1">#REF!</definedName>
    <definedName name="XREF_COLUMN_4" hidden="1">#REF!</definedName>
    <definedName name="XREF_COLUMN_5" hidden="1">#REF!</definedName>
    <definedName name="XREF_COLUMN_6" hidden="1">#REF!</definedName>
    <definedName name="XREF_COLUMN_7" hidden="1">#REF!</definedName>
    <definedName name="XREF_COLUMN_8" hidden="1">#REF!</definedName>
    <definedName name="XREF_COLUMN_9" hidden="1">#REF!</definedName>
    <definedName name="XRefActiveRow" localSheetId="10" hidden="1">#REF!</definedName>
    <definedName name="XRefActiveRow" hidden="1">#REF!</definedName>
    <definedName name="XRefColumnsCount" localSheetId="10" hidden="1">2</definedName>
    <definedName name="XRefColumnsCount" hidden="1">12</definedName>
    <definedName name="XRefCopy1" localSheetId="10" hidden="1">#REF!</definedName>
    <definedName name="XRefCopy1" hidden="1">#REF!</definedName>
    <definedName name="XRefCopy10" hidden="1">#REF!</definedName>
    <definedName name="XRefCopy10Row" hidden="1">#REF!</definedName>
    <definedName name="XRefCopy11Row" hidden="1">#REF!</definedName>
    <definedName name="XRefCopy12" hidden="1">#REF!</definedName>
    <definedName name="XRefCopy12Row" hidden="1">#REF!</definedName>
    <definedName name="XRefCopy13" hidden="1">#REF!</definedName>
    <definedName name="XRefCopy133" hidden="1">#REF!</definedName>
    <definedName name="XRefCopy133Row" hidden="1">[201]XREF!#REF!</definedName>
    <definedName name="XRefCopy13Row" hidden="1">[202]XREF!#REF!</definedName>
    <definedName name="XRefCopy14" hidden="1">#REF!</definedName>
    <definedName name="XRefCopy14Row" hidden="1">[202]XREF!#REF!</definedName>
    <definedName name="XRefCopy15" hidden="1">#REF!</definedName>
    <definedName name="XRefCopy15Row" hidden="1">[202]XREF!#REF!</definedName>
    <definedName name="XRefCopy16" hidden="1">#REF!</definedName>
    <definedName name="XRefCopy16Row" hidden="1">[202]XREF!#REF!</definedName>
    <definedName name="XRefCopy17" hidden="1">#REF!</definedName>
    <definedName name="XRefCopy17Row" hidden="1">[202]XREF!#REF!</definedName>
    <definedName name="XRefCopy18" hidden="1">#REF!</definedName>
    <definedName name="XRefCopy181" hidden="1">#REF!</definedName>
    <definedName name="XRefCopy182" hidden="1">#REF!</definedName>
    <definedName name="XRefCopy183" hidden="1">#REF!</definedName>
    <definedName name="XRefCopy186" hidden="1">#REF!</definedName>
    <definedName name="XRefCopy188" hidden="1">#REF!</definedName>
    <definedName name="XRefCopy189" hidden="1">#REF!</definedName>
    <definedName name="XRefCopy18Row" hidden="1">[202]XREF!#REF!</definedName>
    <definedName name="XRefCopy19" hidden="1">#REF!</definedName>
    <definedName name="XRefCopy190" hidden="1">#REF!</definedName>
    <definedName name="XRefCopy191" hidden="1">#REF!</definedName>
    <definedName name="XRefCopy192" hidden="1">#REF!</definedName>
    <definedName name="XRefCopy193" hidden="1">#REF!</definedName>
    <definedName name="XRefCopy194" hidden="1">#REF!</definedName>
    <definedName name="XRefCopy195" hidden="1">#REF!</definedName>
    <definedName name="XRefCopy196" hidden="1">#REF!</definedName>
    <definedName name="XRefCopy197" hidden="1">#REF!</definedName>
    <definedName name="XRefCopy198" hidden="1">#REF!</definedName>
    <definedName name="XRefCopy199" hidden="1">#REF!</definedName>
    <definedName name="XRefCopy19Row" hidden="1">[202]XREF!#REF!</definedName>
    <definedName name="XRefCopy1Row" localSheetId="10" hidden="1">#REF!</definedName>
    <definedName name="XRefCopy1Row" hidden="1">[203]XREF!#REF!</definedName>
    <definedName name="XRefCopy2" localSheetId="10" hidden="1">#REF!</definedName>
    <definedName name="XRefCopy2" hidden="1">#REF!</definedName>
    <definedName name="XRefCopy20" hidden="1">#REF!</definedName>
    <definedName name="XRefCopy200" hidden="1">#REF!</definedName>
    <definedName name="XRefCopy201" hidden="1">#REF!</definedName>
    <definedName name="XRefCopy202" hidden="1">#REF!</definedName>
    <definedName name="XRefCopy203" hidden="1">#REF!</definedName>
    <definedName name="XRefCopy204" hidden="1">#REF!</definedName>
    <definedName name="XRefCopy205" hidden="1">#REF!</definedName>
    <definedName name="XRefCopy207" hidden="1">#REF!</definedName>
    <definedName name="XRefCopy208" hidden="1">#REF!</definedName>
    <definedName name="XRefCopy209" hidden="1">#REF!</definedName>
    <definedName name="XRefCopy20Row" hidden="1">[202]XREF!#REF!</definedName>
    <definedName name="XRefCopy21" hidden="1">#REF!</definedName>
    <definedName name="XRefCopy210" hidden="1">#REF!</definedName>
    <definedName name="XRefCopy211" hidden="1">#REF!</definedName>
    <definedName name="XRefCopy212" hidden="1">#REF!</definedName>
    <definedName name="XRefCopy213" hidden="1">#REF!</definedName>
    <definedName name="XRefCopy214" hidden="1">#REF!</definedName>
    <definedName name="XRefCopy215" hidden="1">#REF!</definedName>
    <definedName name="XRefCopy216" hidden="1">#REF!</definedName>
    <definedName name="XRefCopy217" hidden="1">#REF!</definedName>
    <definedName name="XRefCopy218" hidden="1">#REF!</definedName>
    <definedName name="XRefCopy219" hidden="1">#REF!</definedName>
    <definedName name="XRefCopy21Row" hidden="1">[202]XREF!#REF!</definedName>
    <definedName name="XRefCopy22" hidden="1">#REF!</definedName>
    <definedName name="XRefCopy220" hidden="1">#REF!</definedName>
    <definedName name="XRefCopy221" hidden="1">#REF!</definedName>
    <definedName name="XRefCopy222" hidden="1">#REF!</definedName>
    <definedName name="XRefCopy223" hidden="1">#REF!</definedName>
    <definedName name="XRefCopy224" hidden="1">#REF!</definedName>
    <definedName name="XRefCopy225" hidden="1">#REF!</definedName>
    <definedName name="XRefCopy226" hidden="1">#REF!</definedName>
    <definedName name="XRefCopy228" hidden="1">#REF!</definedName>
    <definedName name="XRefCopy22Row" hidden="1">[202]XREF!#REF!</definedName>
    <definedName name="XRefCopy23" hidden="1">'[202]Cash flow details'!#REF!</definedName>
    <definedName name="XRefCopy230" hidden="1">#REF!</definedName>
    <definedName name="XRefCopy23Row" hidden="1">[202]XREF!#REF!</definedName>
    <definedName name="XRefCopy24" hidden="1">#REF!</definedName>
    <definedName name="XRefCopy25" hidden="1">'[204]Cash flow details'!#REF!</definedName>
    <definedName name="XRefCopy28" hidden="1">'[202]Cash flow details'!#REF!</definedName>
    <definedName name="XRefCopy28Row" hidden="1">#REF!</definedName>
    <definedName name="XRefCopy29" hidden="1">'[202]Cash flow details'!#REF!</definedName>
    <definedName name="XRefCopy29Row" hidden="1">[202]XREF!#REF!</definedName>
    <definedName name="XRefCopy2Row" localSheetId="10" hidden="1">#REF!</definedName>
    <definedName name="XRefCopy2Row" hidden="1">[203]XREF!#REF!</definedName>
    <definedName name="XRefCopy3" localSheetId="10" hidden="1">#REF!</definedName>
    <definedName name="XRefCopy3" hidden="1">#REF!</definedName>
    <definedName name="XRefCopy30" hidden="1">'[204]Cash flow details'!#REF!</definedName>
    <definedName name="XRefCopy31" hidden="1">'[204]Cash flow details'!#REF!</definedName>
    <definedName name="XRefCopy31Row" hidden="1">[202]XREF!#REF!</definedName>
    <definedName name="XRefCopy32" hidden="1">#REF!</definedName>
    <definedName name="XRefCopy32Row" hidden="1">#REF!</definedName>
    <definedName name="XRefCopy33" hidden="1">#REF!</definedName>
    <definedName name="XRefCopy33Row" hidden="1">#REF!</definedName>
    <definedName name="XRefCopy34" hidden="1">#REF!</definedName>
    <definedName name="XRefCopy34Row" hidden="1">#REF!</definedName>
    <definedName name="XRefCopy35" hidden="1">#REF!</definedName>
    <definedName name="XRefCopy35Row" hidden="1">[202]XREF!#REF!</definedName>
    <definedName name="XRefCopy36" hidden="1">#REF!</definedName>
    <definedName name="XRefCopy37" hidden="1">#REF!</definedName>
    <definedName name="XRefCopy38" hidden="1">#REF!</definedName>
    <definedName name="XRefCopy39" hidden="1">'[204]Cash flow details'!#REF!</definedName>
    <definedName name="XRefCopy3Row" localSheetId="10" hidden="1">#REF!</definedName>
    <definedName name="XRefCopy3Row" hidden="1">[203]XREF!#REF!</definedName>
    <definedName name="XRefCopy4" localSheetId="10" hidden="1">#REF!</definedName>
    <definedName name="XRefCopy4" hidden="1">#REF!</definedName>
    <definedName name="XRefCopy41Row" hidden="1">[202]XREF!#REF!</definedName>
    <definedName name="XRefCopy42Row" hidden="1">[202]XREF!#REF!</definedName>
    <definedName name="XRefCopy43" hidden="1">'[204]Cash flow details'!#REF!</definedName>
    <definedName name="XRefCopy44" hidden="1">'[204]Cash flow details'!#REF!</definedName>
    <definedName name="XRefCopy44Row" hidden="1">#REF!</definedName>
    <definedName name="XRefCopy47" hidden="1">'[201]Breakup Value Working'!#REF!</definedName>
    <definedName name="XRefCopy48Row" hidden="1">#REF!</definedName>
    <definedName name="XRefCopy49" hidden="1">#REF!</definedName>
    <definedName name="XRefCopy49Row" hidden="1">#REF!</definedName>
    <definedName name="XRefCopy4Row" localSheetId="10" hidden="1">#REF!</definedName>
    <definedName name="XRefCopy4Row" hidden="1">[203]XREF!#REF!</definedName>
    <definedName name="XRefCopy5" localSheetId="10" hidden="1">#REF!</definedName>
    <definedName name="XRefCopy5" hidden="1">#REF!</definedName>
    <definedName name="XRefCopy50" hidden="1">'[201]Breakup Value Working'!#REF!</definedName>
    <definedName name="XRefCopy50Row" hidden="1">#REF!</definedName>
    <definedName name="XRefCopy51" hidden="1">'[201]Breakup Value Working'!#REF!</definedName>
    <definedName name="XRefCopy51Row" hidden="1">#REF!</definedName>
    <definedName name="XRefCopy52" hidden="1">'[201]Breakup Value Working'!#REF!</definedName>
    <definedName name="XRefCopy52Row" hidden="1">#REF!</definedName>
    <definedName name="XRefCopy53" hidden="1">'[201]Breakup Value Working'!#REF!</definedName>
    <definedName name="XRefCopy53Row" hidden="1">#REF!</definedName>
    <definedName name="XRefCopy54" hidden="1">#REF!</definedName>
    <definedName name="XRefCopy54Row" hidden="1">#REF!</definedName>
    <definedName name="XRefCopy55" hidden="1">'[201]Breakup Value Working'!#REF!</definedName>
    <definedName name="XRefCopy55Row" hidden="1">#REF!</definedName>
    <definedName name="XRefCopy56" hidden="1">'[201]Breakup Value Working'!#REF!</definedName>
    <definedName name="XRefCopy56Row" hidden="1">#REF!</definedName>
    <definedName name="XRefCopy57" hidden="1">#REF!</definedName>
    <definedName name="XRefCopy57Row" hidden="1">#REF!</definedName>
    <definedName name="XRefCopy58" hidden="1">'[201]Breakup Value Working'!#REF!</definedName>
    <definedName name="XRefCopy58Row" hidden="1">#REF!</definedName>
    <definedName name="XRefCopy59" hidden="1">'[201]Breakup Value Working'!#REF!</definedName>
    <definedName name="XRefCopy59Row" hidden="1">#REF!</definedName>
    <definedName name="XRefCopy5Row" localSheetId="10" hidden="1">#REF!</definedName>
    <definedName name="XRefCopy5Row" hidden="1">[203]XREF!#REF!</definedName>
    <definedName name="XRefCopy6" localSheetId="10" hidden="1">#REF!</definedName>
    <definedName name="XRefCopy6" hidden="1">#REF!</definedName>
    <definedName name="XRefCopy60Row" hidden="1">#REF!</definedName>
    <definedName name="XRefCopy61Row" hidden="1">#REF!</definedName>
    <definedName name="XRefCopy6Row" localSheetId="10" hidden="1">#REF!</definedName>
    <definedName name="XRefCopy6Row" hidden="1">[203]XREF!#REF!</definedName>
    <definedName name="XRefCopy7" localSheetId="10" hidden="1">#REF!</definedName>
    <definedName name="XRefCopy7" hidden="1">#REF!</definedName>
    <definedName name="XRefCopy7Row" localSheetId="10" hidden="1">#REF!</definedName>
    <definedName name="XRefCopy7Row" hidden="1">#REF!</definedName>
    <definedName name="XRefCopy8" hidden="1">#REF!</definedName>
    <definedName name="XRefCopy8Row" hidden="1">#REF!</definedName>
    <definedName name="XRefCopy9" hidden="1">#REF!</definedName>
    <definedName name="XRefCopy91" hidden="1">#REF!</definedName>
    <definedName name="XRefCopy91Row" hidden="1">#REF!</definedName>
    <definedName name="XRefCopy9Row" hidden="1">#REF!</definedName>
    <definedName name="XRefCopyRangeCount" localSheetId="10" hidden="1">7</definedName>
    <definedName name="XRefCopyRangeCount" hidden="1">64</definedName>
    <definedName name="XRefPaste1" localSheetId="10" hidden="1">#REF!</definedName>
    <definedName name="XRefPaste1" hidden="1">#REF!</definedName>
    <definedName name="XRefPaste10" hidden="1">'[204]Cash flow details'!#REF!</definedName>
    <definedName name="XRefPaste100" hidden="1">#REF!</definedName>
    <definedName name="XRefPaste100Row" hidden="1">#REF!</definedName>
    <definedName name="XRefPaste101" hidden="1">#REF!</definedName>
    <definedName name="XRefPaste101Row" hidden="1">#REF!</definedName>
    <definedName name="XRefPaste102" hidden="1">#REF!</definedName>
    <definedName name="XRefPaste102Row" hidden="1">#REF!</definedName>
    <definedName name="XRefPaste103" hidden="1">#REF!</definedName>
    <definedName name="XRefPaste103Row" hidden="1">#REF!</definedName>
    <definedName name="XRefPaste10Row" hidden="1">[202]XREF!#REF!</definedName>
    <definedName name="XRefPaste11" hidden="1">'[205]CMA Sampling Apr-Jun'!#REF!</definedName>
    <definedName name="XRefPaste11Row" hidden="1">[202]XREF!#REF!</definedName>
    <definedName name="XRefPaste12" hidden="1">[206]Intelenet!#REF!</definedName>
    <definedName name="XRefPaste12Row" hidden="1">[202]XREF!#REF!</definedName>
    <definedName name="XRefPaste13" hidden="1">'[202]Cash flow details'!#REF!</definedName>
    <definedName name="XRefPaste13Row" hidden="1">[202]XREF!#REF!</definedName>
    <definedName name="XRefPaste14" hidden="1">[207]SITEL!#REF!</definedName>
    <definedName name="XRefPaste14Row" hidden="1">[202]XREF!#REF!</definedName>
    <definedName name="XRefPaste15" hidden="1">#REF!</definedName>
    <definedName name="XRefPaste15Row" hidden="1">[202]XREF!#REF!</definedName>
    <definedName name="XRefPaste16" hidden="1">'[202]Cash flow details'!#REF!</definedName>
    <definedName name="XRefPaste16Row" hidden="1">[202]XREF!#REF!</definedName>
    <definedName name="XRefPaste17" hidden="1">'[202]Cash flow details'!#REF!</definedName>
    <definedName name="XRefPaste17Row" hidden="1">[202]XREF!#REF!</definedName>
    <definedName name="XRefPaste18" hidden="1">'[202]Cash flow details'!#REF!</definedName>
    <definedName name="XRefPaste18Row" hidden="1">[202]XREF!#REF!</definedName>
    <definedName name="XRefPaste19" hidden="1">#REF!</definedName>
    <definedName name="XRefPaste19Row" hidden="1">[202]XREF!#REF!</definedName>
    <definedName name="XRefPaste1Row" localSheetId="10" hidden="1">#REF!</definedName>
    <definedName name="XRefPaste1Row" hidden="1">[203]XREF!#REF!</definedName>
    <definedName name="XRefPaste2" localSheetId="10" hidden="1">#REF!</definedName>
    <definedName name="XRefPaste2" hidden="1">#REF!</definedName>
    <definedName name="XRefPaste20" hidden="1">#REF!</definedName>
    <definedName name="XRefPaste21" hidden="1">#REF!</definedName>
    <definedName name="XRefPaste22" hidden="1">#REF!</definedName>
    <definedName name="XRefPaste22Row" hidden="1">[202]XREF!#REF!</definedName>
    <definedName name="XRefPaste23" hidden="1">#REF!</definedName>
    <definedName name="XRefPaste23Row" hidden="1">[202]XREF!#REF!</definedName>
    <definedName name="XRefPaste24" hidden="1">#REF!</definedName>
    <definedName name="XRefPaste25" hidden="1">#REF!</definedName>
    <definedName name="XRefPaste25Row" hidden="1">[202]XREF!#REF!</definedName>
    <definedName name="XRefPaste26" hidden="1">#REF!</definedName>
    <definedName name="XRefPaste27" hidden="1">#REF!</definedName>
    <definedName name="XRefPaste28" hidden="1">#REF!</definedName>
    <definedName name="XRefPaste29" hidden="1">#REF!</definedName>
    <definedName name="XRefPaste2Row" localSheetId="10" hidden="1">#REF!</definedName>
    <definedName name="XRefPaste2Row" hidden="1">[203]XREF!#REF!</definedName>
    <definedName name="XRefPaste3" localSheetId="10" hidden="1">#REF!</definedName>
    <definedName name="XRefPaste3" hidden="1">#REF!</definedName>
    <definedName name="XRefPaste30" hidden="1">#REF!</definedName>
    <definedName name="XRefPaste31" hidden="1">#REF!</definedName>
    <definedName name="XRefPaste31Row" hidden="1">[202]XREF!#REF!</definedName>
    <definedName name="XRefPaste32" hidden="1">#REF!</definedName>
    <definedName name="XRefPaste32Row" hidden="1">[202]XREF!#REF!</definedName>
    <definedName name="XRefPaste33" hidden="1">#REF!</definedName>
    <definedName name="XRefPaste34" hidden="1">#REF!</definedName>
    <definedName name="XRefPaste34Row" hidden="1">#REF!</definedName>
    <definedName name="XRefPaste35" hidden="1">'[201]Breakup Value Working'!#REF!</definedName>
    <definedName name="XRefPaste35Row" hidden="1">#REF!</definedName>
    <definedName name="XRefPaste36" hidden="1">#REF!</definedName>
    <definedName name="XRefPaste36Row" hidden="1">#REF!</definedName>
    <definedName name="XRefPaste37" hidden="1">#REF!</definedName>
    <definedName name="XRefPaste37Row" hidden="1">#REF!</definedName>
    <definedName name="XRefPaste38" hidden="1">#REF!</definedName>
    <definedName name="XRefPaste38Row" hidden="1">#REF!</definedName>
    <definedName name="XRefPaste3Row" localSheetId="10" hidden="1">#REF!</definedName>
    <definedName name="XRefPaste3Row" hidden="1">#REF!</definedName>
    <definedName name="XRefPaste4" localSheetId="10" hidden="1">#REF!</definedName>
    <definedName name="XRefPaste4" hidden="1">'[201]Breakup Value Working'!#REF!</definedName>
    <definedName name="XRefPaste4Row" localSheetId="10" hidden="1">#REF!</definedName>
    <definedName name="XRefPaste4Row" hidden="1">[203]XREF!#REF!</definedName>
    <definedName name="XRefPaste5" localSheetId="10" hidden="1">#REF!</definedName>
    <definedName name="XRefPaste5" hidden="1">'[201]Breakup Value Working'!#REF!</definedName>
    <definedName name="XRefPaste5Row" localSheetId="10" hidden="1">#REF!</definedName>
    <definedName name="XRefPaste5Row" hidden="1">#REF!</definedName>
    <definedName name="XRefPaste6" localSheetId="10" hidden="1">#REF!</definedName>
    <definedName name="XRefPaste6" hidden="1">'[201]Breakup Value Working'!#REF!</definedName>
    <definedName name="XRefPaste6Row" localSheetId="10" hidden="1">#REF!</definedName>
    <definedName name="XRefPaste6Row" hidden="1">#REF!</definedName>
    <definedName name="XRefPaste7" localSheetId="10" hidden="1">#REF!</definedName>
    <definedName name="XRefPaste7" hidden="1">'[201]Breakup Value Working'!#REF!</definedName>
    <definedName name="XRefPaste77" hidden="1">#REF!</definedName>
    <definedName name="XRefPaste79" hidden="1">#REF!</definedName>
    <definedName name="XRefPaste7Row" localSheetId="10" hidden="1">#REF!</definedName>
    <definedName name="XRefPaste7Row" hidden="1">#REF!</definedName>
    <definedName name="XRefPaste8" localSheetId="10" hidden="1">#REF!</definedName>
    <definedName name="XRefPaste8" hidden="1">'[201]Breakup Value Working'!#REF!</definedName>
    <definedName name="XRefPaste85" hidden="1">#REF!</definedName>
    <definedName name="XRefPaste86" hidden="1">#REF!</definedName>
    <definedName name="XRefPaste87" hidden="1">#REF!</definedName>
    <definedName name="XRefPaste88" hidden="1">#REF!</definedName>
    <definedName name="XRefPaste89" hidden="1">#REF!</definedName>
    <definedName name="XRefPaste8Row" localSheetId="10" hidden="1">#REF!</definedName>
    <definedName name="XRefPaste8Row" hidden="1">#REF!</definedName>
    <definedName name="XRefPaste9" hidden="1">#REF!</definedName>
    <definedName name="XRefPaste90" hidden="1">#REF!</definedName>
    <definedName name="XRefPaste91" hidden="1">#REF!</definedName>
    <definedName name="XRefPaste93" hidden="1">#REF!</definedName>
    <definedName name="XRefPaste93Row" hidden="1">#REF!</definedName>
    <definedName name="XRefPaste94" hidden="1">#REF!</definedName>
    <definedName name="XRefPaste94Row" hidden="1">#REF!</definedName>
    <definedName name="XRefPaste95" hidden="1">#REF!</definedName>
    <definedName name="XRefPaste95Row" hidden="1">#REF!</definedName>
    <definedName name="XRefPaste96" hidden="1">#REF!</definedName>
    <definedName name="XRefPaste96Row" hidden="1">#REF!</definedName>
    <definedName name="XRefPaste97" hidden="1">#REF!</definedName>
    <definedName name="XRefPaste97Row" hidden="1">#REF!</definedName>
    <definedName name="XRefPaste98" hidden="1">#REF!</definedName>
    <definedName name="XRefPaste98Row" hidden="1">#REF!</definedName>
    <definedName name="XRefPaste99" hidden="1">#REF!</definedName>
    <definedName name="XRefPaste99Row" hidden="1">#REF!</definedName>
    <definedName name="XRefPaste9Row" hidden="1">[202]XREF!#REF!</definedName>
    <definedName name="XRefPasteRangeCount" localSheetId="10" hidden="1">8</definedName>
    <definedName name="XRefPasteRangeCount" hidden="1">35</definedName>
    <definedName name="xunits">#REF!</definedName>
    <definedName name="xunits_9">#REF!</definedName>
    <definedName name="XXX">#REF!</definedName>
    <definedName name="xxxxxxxxx" hidden="1">[208]H!#REF!</definedName>
    <definedName name="xyz">#REF!</definedName>
    <definedName name="y">#REF!</definedName>
    <definedName name="Y32_">#REF!</definedName>
    <definedName name="Y3OPSauto_upsell">#REF!</definedName>
    <definedName name="Y3Res_upsell">#REF!</definedName>
    <definedName name="YALL">#REF!</definedName>
    <definedName name="yarn">#REF!</definedName>
    <definedName name="YAxis">#REF!</definedName>
    <definedName name="ycvb" hidden="1">{#N/A,#N/A,FALSE,"Production 1"}</definedName>
    <definedName name="YE">#REF!</definedName>
    <definedName name="year">#REF!</definedName>
    <definedName name="YEAR_TO__RS_M_">#REF!</definedName>
    <definedName name="YearEnd">#REF!</definedName>
    <definedName name="YearStart1">#REF!</definedName>
    <definedName name="YearStart2">#REF!</definedName>
    <definedName name="YearStart3">#REF!</definedName>
    <definedName name="YearStart4">#REF!</definedName>
    <definedName name="YearStart5">#REF!</definedName>
    <definedName name="YearStart6">#REF!</definedName>
    <definedName name="YearStart7">#REF!</definedName>
    <definedName name="YEGU">#REF!</definedName>
    <definedName name="yen">#REF!</definedName>
    <definedName name="yen1">#REF!</definedName>
    <definedName name="YESL">#REF!</definedName>
    <definedName name="YEWB">#REF!</definedName>
    <definedName name="YEX">#REF!</definedName>
    <definedName name="yForeignDebt">#REF!</definedName>
    <definedName name="YFormula">#REF!</definedName>
    <definedName name="YHO">#REF!</definedName>
    <definedName name="yLTDebt">#REF!</definedName>
    <definedName name="YN">#REF!</definedName>
    <definedName name="YN_1">#REF!</definedName>
    <definedName name="YN_2">#REF!</definedName>
    <definedName name="YN_3">#REF!</definedName>
    <definedName name="YNBH">#REF!</definedName>
    <definedName name="YNCH">#REF!</definedName>
    <definedName name="YNDL">#REF!</definedName>
    <definedName name="YNHP">#REF!</definedName>
    <definedName name="YNHR">#REF!</definedName>
    <definedName name="YNJK">#REF!</definedName>
    <definedName name="YNMP">#REF!</definedName>
    <definedName name="YNNP">#REF!</definedName>
    <definedName name="YNPB">#REF!</definedName>
    <definedName name="YNRJ">#REF!</definedName>
    <definedName name="YNUK">#REF!</definedName>
    <definedName name="YOPSauto_upsell">#REF!</definedName>
    <definedName name="YORR">#REF!</definedName>
    <definedName name="YoY_Growth">#REF!</definedName>
    <definedName name="YS">#REF!</definedName>
    <definedName name="YSHY">#REF!</definedName>
    <definedName name="YSKN">#REF!</definedName>
    <definedName name="YSKR">#REF!</definedName>
    <definedName name="YSTN">#REF!</definedName>
    <definedName name="ytd">[105]LINK!$I$1</definedName>
    <definedName name="YTD_Actual">[209]DEL!$I$6:$T$6</definedName>
    <definedName name="YTD_Months">[209]DEL!#REF!</definedName>
    <definedName name="YTDA">#REF!</definedName>
    <definedName name="ytdsalecs">#REF!</definedName>
    <definedName name="ytdsalekg">#REF!</definedName>
    <definedName name="YW">#REF!</definedName>
    <definedName name="YWGJ">#REF!</definedName>
    <definedName name="YWGO">#REF!</definedName>
    <definedName name="YWMH">#REF!</definedName>
    <definedName name="YWNG">#REF!</definedName>
    <definedName name="YWPN">#REF!</definedName>
    <definedName name="yxxx" hidden="1">{"page1",#N/A,FALSE,"Feuil1";"page2",#N/A,FALSE,"Feuil1";"page3",#N/A,FALSE,"Feuil1";"page4",#N/A,FALSE,"Feuil1"}</definedName>
    <definedName name="yyy">#REF!</definedName>
    <definedName name="z" localSheetId="10">#REF!</definedName>
    <definedName name="z">'17'!$F$1</definedName>
    <definedName name="Z_5EC7122A_2F1A_11D9_A08B_000129091764_.wvu.Cols" hidden="1">#REF!</definedName>
    <definedName name="Z_5EC7122A_2F1A_11D9_A08B_000129091764_.wvu.Rows" hidden="1">#REF!,#REF!</definedName>
    <definedName name="Z_DC41D810_DAD8_11D2_A4E1_00105AF280E4_.wvu.Cols" hidden="1">#REF!,#REF!,#REF!,#REF!,#REF!</definedName>
    <definedName name="Z_DC41D810_DAD8_11D2_A4E1_00105AF280E4_.wvu.PrintTitles" hidden="1">#REF!</definedName>
    <definedName name="Z_E6126772_F657_4F83_85E2_49F7AE79C80F_.wvu.Cols" hidden="1">[210]Accounts!#REF!</definedName>
    <definedName name="Z_E6126772_F657_4F83_85E2_49F7AE79C80F_.wvu.PrintArea" hidden="1">'[211]BS and Subschedule'!$A$1:$D$45,'[211]Sch 4 Fixed Assets Schedule'!$A$6:$K$18,'[211]BS and Subschedule'!#REF!,'[211]P&amp;L Schedules 11-15'!#REF!,'[211]BS and Subschedule'!$A$46:$D$464,'[211]BS and Subschedule'!$H$1:$M$45</definedName>
    <definedName name="Z_E6126772_F657_4F83_85E2_49F7AE79C80F_.wvu.Rows" hidden="1">[212]Notes!#REF!</definedName>
    <definedName name="zero">0</definedName>
    <definedName name="zgcttt" hidden="1">{"assets",#N/A,FALSE,"CONS9703";"liab",#N/A,FALSE,"CONS9703";"pl",#N/A,FALSE,"CONS9703"}</definedName>
    <definedName name="zgjc" hidden="1">{#N/A,#N/A,FALSE,"BS9703PET";#N/A,#N/A,FALSE,"BS9703KNE";#N/A,#N/A,FALSE,"BS9703KRP";#N/A,#N/A,FALSE,"BS9703POL"}</definedName>
    <definedName name="zidduz" hidden="1">{"page1",#N/A,FALSE,"Feuil1";"page2",#N/A,FALSE,"Feuil1";"page3",#N/A,FALSE,"Feuil1";"page4",#N/A,FALSE,"Feuil1"}</definedName>
    <definedName name="zj" hidden="1">{"assets",#N/A,FALSE,"CONS9703";"liab",#N/A,FALSE,"CONS9703";"pl",#N/A,FALSE,"CONS9703"}</definedName>
    <definedName name="ZORR">#REF!</definedName>
    <definedName name="ZP">#REF!</definedName>
    <definedName name="ZS" hidden="1">{"summary",#N/A,FALSE,"2000 vs 1999";"detail",#N/A,FALSE,"2000 vs 1999"}</definedName>
    <definedName name="ztigdn">#REF!</definedName>
    <definedName name="ztrus" hidden="1">{#N/A,#N/A,FALSE,"Production 1"}</definedName>
    <definedName name="zudz">#REF!</definedName>
    <definedName name="zuifdh" hidden="1">{"assets",#N/A,FALSE,"CONS9703";"liab",#N/A,FALSE,"CONS9703";"pl",#N/A,FALSE,"CONS9703"}</definedName>
    <definedName name="zuk" hidden="1">{"page1",#N/A,FALSE,"Feuil1";"page2",#N/A,FALSE,"Feuil1";"page3",#N/A,FALSE,"Feuil1";"page4",#N/A,FALSE,"Feuil1"}</definedName>
    <definedName name="zuoddu" hidden="1">{"page1",#N/A,FALSE,"Feuil1";"page2",#N/A,FALSE,"Feuil1";"page3",#N/A,FALSE,"Feuil1";"page4",#N/A,FALSE,"Feuil1"}</definedName>
    <definedName name="zuss">#REF!</definedName>
    <definedName name="zx" hidden="1">{TRUE,TRUE,-2.75,-17,483,253.5,FALSE,TRUE,TRUE,TRUE,0,4,#N/A,91,#N/A,6,18.8,1,FALSE,FALSE,3,TRUE,1,FALSE,75,"Swvu.QUARTERS.","ACwvu.QUARTERS.",#N/A,FALSE,FALSE,0.5,0.5,1,1,2,"&amp;L&amp;""Arial,Regular""&amp;F
&amp;A&amp;R&amp;D
&amp;T","",TRUE,FALSE,FALSE,FALSE,1,85,#N/A,#N/A,"=R1C1:R100C9",FALSE,#N/A,#N/A,FALSE,FALSE,FALSE,1,4294967292,4294967292,FALSE,FALSE,TRUE,TRUE,TRUE}</definedName>
    <definedName name="zz">#REF!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29" i="8" l="1"/>
  <c r="O29" i="8"/>
  <c r="Q10" i="8"/>
  <c r="P22" i="8"/>
  <c r="Q28" i="8" s="1"/>
  <c r="O22" i="8"/>
  <c r="N13" i="8"/>
  <c r="O13" i="8"/>
  <c r="S11" i="8" s="1"/>
  <c r="P11" i="8"/>
  <c r="P12" i="8"/>
  <c r="P10" i="8"/>
  <c r="P13" i="8" s="1"/>
  <c r="Q11" i="8" s="1"/>
  <c r="A17" i="30"/>
  <c r="A14" i="30"/>
  <c r="A15" i="30" s="1"/>
  <c r="A16" i="30" s="1"/>
  <c r="A4" i="30"/>
  <c r="A5" i="30"/>
  <c r="A6" i="30"/>
  <c r="A7" i="30"/>
  <c r="A8" i="30"/>
  <c r="A9" i="30" s="1"/>
  <c r="A10" i="30" s="1"/>
  <c r="A11" i="30" s="1"/>
  <c r="A12" i="30" s="1"/>
  <c r="A13" i="30" s="1"/>
  <c r="A3" i="30"/>
  <c r="Q19" i="8" l="1"/>
  <c r="Q21" i="8"/>
  <c r="Q20" i="8"/>
  <c r="Q26" i="8"/>
  <c r="Q27" i="8"/>
  <c r="Q12" i="8"/>
  <c r="S10" i="8"/>
  <c r="S12" i="8"/>
  <c r="B44" i="28"/>
  <c r="C42" i="28"/>
  <c r="C44" i="28" s="1"/>
  <c r="F24" i="28"/>
  <c r="E24" i="28"/>
  <c r="B24" i="28"/>
  <c r="F21" i="28"/>
  <c r="E21" i="28"/>
  <c r="B21" i="28"/>
  <c r="E18" i="28"/>
  <c r="F13" i="28"/>
  <c r="F44" i="28" s="1"/>
  <c r="D13" i="28"/>
  <c r="D44" i="28" s="1"/>
  <c r="C13" i="28"/>
  <c r="B13" i="28"/>
  <c r="D12" i="28"/>
  <c r="F6" i="28"/>
  <c r="E6" i="28"/>
  <c r="E13" i="28" s="1"/>
  <c r="E44" i="28" s="1"/>
  <c r="C21" i="27" l="1"/>
  <c r="C20" i="27"/>
  <c r="C23" i="27" s="1"/>
  <c r="J17" i="27"/>
  <c r="K15" i="27"/>
  <c r="J15" i="27"/>
  <c r="C15" i="27"/>
  <c r="B15" i="27"/>
  <c r="I15" i="27" s="1"/>
  <c r="J14" i="27"/>
  <c r="G14" i="27"/>
  <c r="H14" i="27" s="1"/>
  <c r="C14" i="27"/>
  <c r="B14" i="27"/>
  <c r="I8" i="27"/>
  <c r="I10" i="27" s="1"/>
  <c r="G8" i="27"/>
  <c r="B8" i="27"/>
  <c r="B10" i="27" s="1"/>
  <c r="J7" i="27"/>
  <c r="J8" i="27" s="1"/>
  <c r="J10" i="27" s="1"/>
  <c r="I7" i="27"/>
  <c r="H7" i="27"/>
  <c r="G7" i="27"/>
  <c r="F7" i="27"/>
  <c r="F8" i="27" s="1"/>
  <c r="F10" i="27" s="1"/>
  <c r="F17" i="27" s="1"/>
  <c r="D7" i="27"/>
  <c r="D8" i="27" s="1"/>
  <c r="D10" i="27" s="1"/>
  <c r="D17" i="27" s="1"/>
  <c r="C7" i="27"/>
  <c r="C8" i="27" s="1"/>
  <c r="C10" i="27" s="1"/>
  <c r="C17" i="27" l="1"/>
  <c r="C18" i="27" s="1"/>
  <c r="H8" i="27"/>
  <c r="H10" i="27" s="1"/>
  <c r="B23" i="27"/>
  <c r="G20" i="27"/>
  <c r="H20" i="27" s="1"/>
  <c r="H23" i="27" s="1"/>
  <c r="B17" i="27"/>
  <c r="I17" i="27" s="1"/>
  <c r="G21" i="27"/>
  <c r="H21" i="27" s="1"/>
  <c r="G10" i="27"/>
  <c r="C22" i="27"/>
  <c r="K7" i="27"/>
  <c r="K8" i="27" s="1"/>
  <c r="K10" i="27" s="1"/>
  <c r="K17" i="27" s="1"/>
  <c r="G22" i="27"/>
  <c r="H22" i="27" s="1"/>
  <c r="G15" i="27"/>
  <c r="G17" i="27" l="1"/>
  <c r="H17" i="27" s="1"/>
  <c r="H15" i="27"/>
  <c r="G4" i="26" s="1"/>
  <c r="E18" i="26" s="1"/>
  <c r="G5" i="26"/>
  <c r="G6" i="26" s="1"/>
  <c r="G7" i="26"/>
  <c r="G8" i="26" s="1"/>
  <c r="G9" i="26"/>
  <c r="G10" i="26" s="1"/>
  <c r="G11" i="26"/>
  <c r="G13" i="26" s="1"/>
  <c r="D16" i="26" s="1"/>
  <c r="E16" i="26" s="1"/>
  <c r="G14" i="26"/>
  <c r="G15" i="26" s="1"/>
  <c r="D17" i="26"/>
  <c r="E17" i="26"/>
  <c r="D18" i="26"/>
  <c r="H23" i="25" l="1"/>
  <c r="B23" i="25"/>
  <c r="D18" i="25"/>
  <c r="F17" i="25"/>
  <c r="G17" i="25" s="1"/>
  <c r="E17" i="25"/>
  <c r="D17" i="25"/>
  <c r="C17" i="25"/>
  <c r="B17" i="25"/>
  <c r="H16" i="25"/>
  <c r="I16" i="25" s="1"/>
  <c r="G16" i="25"/>
  <c r="E16" i="25"/>
  <c r="C16" i="25"/>
  <c r="I15" i="25"/>
  <c r="G15" i="25"/>
  <c r="E15" i="25"/>
  <c r="C15" i="25"/>
  <c r="I14" i="25"/>
  <c r="G14" i="25"/>
  <c r="E14" i="25"/>
  <c r="C14" i="25"/>
  <c r="O13" i="25"/>
  <c r="N13" i="25"/>
  <c r="M13" i="25"/>
  <c r="O12" i="25"/>
  <c r="O14" i="25" s="1"/>
  <c r="H13" i="25" s="1"/>
  <c r="I13" i="25" s="1"/>
  <c r="N12" i="25"/>
  <c r="N14" i="25" s="1"/>
  <c r="F13" i="25" s="1"/>
  <c r="G13" i="25" s="1"/>
  <c r="M12" i="25"/>
  <c r="M14" i="25" s="1"/>
  <c r="D13" i="25" s="1"/>
  <c r="E13" i="25" s="1"/>
  <c r="I12" i="25"/>
  <c r="G12" i="25"/>
  <c r="E12" i="25"/>
  <c r="C12" i="25"/>
  <c r="O11" i="25"/>
  <c r="N11" i="25"/>
  <c r="M11" i="25"/>
  <c r="I11" i="25"/>
  <c r="G11" i="25"/>
  <c r="E11" i="25"/>
  <c r="O10" i="25"/>
  <c r="N10" i="25"/>
  <c r="M10" i="25"/>
  <c r="I10" i="25"/>
  <c r="G10" i="25"/>
  <c r="E10" i="25"/>
  <c r="B10" i="25"/>
  <c r="C10" i="25" s="1"/>
  <c r="I9" i="25"/>
  <c r="G9" i="25"/>
  <c r="E9" i="25"/>
  <c r="C9" i="25"/>
  <c r="I8" i="25"/>
  <c r="G8" i="25"/>
  <c r="E8" i="25"/>
  <c r="C8" i="25"/>
  <c r="H17" i="25" l="1"/>
  <c r="I17" i="25" s="1"/>
  <c r="B11" i="25"/>
  <c r="C11" i="25" s="1"/>
  <c r="E48" i="24" l="1"/>
  <c r="BC46" i="24"/>
  <c r="BB46" i="24"/>
  <c r="BA46" i="24"/>
  <c r="AW46" i="24"/>
  <c r="AT46" i="24"/>
  <c r="AM46" i="24"/>
  <c r="AI46" i="24"/>
  <c r="AH46" i="24"/>
  <c r="AG46" i="24"/>
  <c r="AF46" i="24"/>
  <c r="AO46" i="24" s="1"/>
  <c r="AC46" i="24"/>
  <c r="Z46" i="24"/>
  <c r="V46" i="24"/>
  <c r="U46" i="24"/>
  <c r="L46" i="24"/>
  <c r="Q46" i="24" s="1"/>
  <c r="G46" i="24"/>
  <c r="D46" i="24"/>
  <c r="I46" i="24" s="1"/>
  <c r="C46" i="24"/>
  <c r="B46" i="24"/>
  <c r="A46" i="24"/>
  <c r="BJ45" i="24"/>
  <c r="BC45" i="24"/>
  <c r="BB45" i="24"/>
  <c r="BA45" i="24"/>
  <c r="AM45" i="24"/>
  <c r="AI45" i="24"/>
  <c r="AH45" i="24"/>
  <c r="AG45" i="24"/>
  <c r="V45" i="24"/>
  <c r="U45" i="24"/>
  <c r="AF45" i="24" s="1"/>
  <c r="AO45" i="24" s="1"/>
  <c r="AZ45" i="24" s="1"/>
  <c r="L45" i="24"/>
  <c r="D45" i="24"/>
  <c r="C45" i="24"/>
  <c r="B45" i="24"/>
  <c r="A45" i="24"/>
  <c r="BJ44" i="24"/>
  <c r="BC44" i="24"/>
  <c r="BB44" i="24"/>
  <c r="BA44" i="24"/>
  <c r="AI44" i="24"/>
  <c r="AH44" i="24"/>
  <c r="AG44" i="24"/>
  <c r="V44" i="24"/>
  <c r="U44" i="24"/>
  <c r="AF44" i="24" s="1"/>
  <c r="AO44" i="24" s="1"/>
  <c r="AZ44" i="24" s="1"/>
  <c r="L44" i="24"/>
  <c r="D44" i="24"/>
  <c r="C44" i="24"/>
  <c r="B44" i="24"/>
  <c r="A44" i="24"/>
  <c r="BC43" i="24"/>
  <c r="BB43" i="24"/>
  <c r="BA43" i="24"/>
  <c r="AW43" i="24"/>
  <c r="AT43" i="24"/>
  <c r="AI43" i="24"/>
  <c r="AH43" i="24"/>
  <c r="AG43" i="24"/>
  <c r="AF43" i="24"/>
  <c r="AO43" i="24" s="1"/>
  <c r="AC43" i="24"/>
  <c r="Z43" i="24"/>
  <c r="V43" i="24"/>
  <c r="U43" i="24"/>
  <c r="L43" i="24"/>
  <c r="Q43" i="24" s="1"/>
  <c r="G43" i="24"/>
  <c r="D43" i="24"/>
  <c r="I43" i="24" s="1"/>
  <c r="C43" i="24"/>
  <c r="B43" i="24"/>
  <c r="A43" i="24"/>
  <c r="BC42" i="24"/>
  <c r="BB42" i="24"/>
  <c r="BA42" i="24"/>
  <c r="AW42" i="24"/>
  <c r="AT42" i="24"/>
  <c r="AO42" i="24"/>
  <c r="AZ42" i="24" s="1"/>
  <c r="AI42" i="24"/>
  <c r="AH42" i="24"/>
  <c r="AG42" i="24"/>
  <c r="AF42" i="24"/>
  <c r="V42" i="24"/>
  <c r="U42" i="24"/>
  <c r="L42" i="24"/>
  <c r="Q42" i="24" s="1"/>
  <c r="G42" i="24"/>
  <c r="D42" i="24"/>
  <c r="I42" i="24" s="1"/>
  <c r="C42" i="24"/>
  <c r="B42" i="24"/>
  <c r="A42" i="24"/>
  <c r="BC41" i="24"/>
  <c r="BB41" i="24"/>
  <c r="BA41" i="24"/>
  <c r="AW41" i="24"/>
  <c r="AT41" i="24"/>
  <c r="AI41" i="24"/>
  <c r="AH41" i="24"/>
  <c r="AG41" i="24"/>
  <c r="Z41" i="24"/>
  <c r="V41" i="24"/>
  <c r="AC41" i="24" s="1"/>
  <c r="U41" i="24"/>
  <c r="AF41" i="24" s="1"/>
  <c r="AO41" i="24" s="1"/>
  <c r="Q41" i="24"/>
  <c r="L41" i="24"/>
  <c r="I41" i="24"/>
  <c r="G41" i="24"/>
  <c r="D41" i="24"/>
  <c r="C41" i="24"/>
  <c r="B41" i="24"/>
  <c r="A41" i="24"/>
  <c r="B34" i="24"/>
  <c r="A33" i="24"/>
  <c r="A32" i="24"/>
  <c r="A31" i="24"/>
  <c r="BK23" i="24"/>
  <c r="BD23" i="24"/>
  <c r="AT23" i="24"/>
  <c r="Z23" i="24"/>
  <c r="AB9" i="24" s="1"/>
  <c r="Q23" i="24"/>
  <c r="S9" i="24" s="1"/>
  <c r="G23" i="24"/>
  <c r="BK15" i="24"/>
  <c r="BL6" i="24" s="1"/>
  <c r="BL7" i="24" s="1"/>
  <c r="BD15" i="24"/>
  <c r="AT15" i="24"/>
  <c r="AT20" i="24" s="1"/>
  <c r="AV6" i="24" s="1"/>
  <c r="Z15" i="24"/>
  <c r="Q15" i="24"/>
  <c r="G15" i="24"/>
  <c r="G20" i="24" s="1"/>
  <c r="I6" i="24" s="1"/>
  <c r="BK14" i="24"/>
  <c r="BD14" i="24"/>
  <c r="AT14" i="24"/>
  <c r="AU5" i="24" s="1"/>
  <c r="AU8" i="24" s="1"/>
  <c r="Z14" i="24"/>
  <c r="Q14" i="24"/>
  <c r="G14" i="24"/>
  <c r="G19" i="24" s="1"/>
  <c r="BK13" i="24"/>
  <c r="BD13" i="24"/>
  <c r="AT13" i="24"/>
  <c r="Z13" i="24"/>
  <c r="Z18" i="24" s="1"/>
  <c r="Q13" i="24"/>
  <c r="Q18" i="24" s="1"/>
  <c r="G13" i="24"/>
  <c r="BM9" i="24"/>
  <c r="BL9" i="24"/>
  <c r="BK9" i="24"/>
  <c r="BJ9" i="24"/>
  <c r="BI9" i="24"/>
  <c r="BH9" i="24"/>
  <c r="BF9" i="24"/>
  <c r="BE9" i="24"/>
  <c r="BD9" i="24"/>
  <c r="BG46" i="24" s="1"/>
  <c r="BC9" i="24"/>
  <c r="BB9" i="24"/>
  <c r="BA9" i="24"/>
  <c r="AZ9" i="24"/>
  <c r="AY9" i="24"/>
  <c r="AV9" i="24"/>
  <c r="AU9" i="24"/>
  <c r="AT9" i="24"/>
  <c r="AS9" i="24"/>
  <c r="AR9" i="24"/>
  <c r="AQ9" i="24"/>
  <c r="AP9" i="24"/>
  <c r="AO9" i="24"/>
  <c r="AF9" i="24"/>
  <c r="AA9" i="24"/>
  <c r="Z9" i="24"/>
  <c r="Y9" i="24"/>
  <c r="X9" i="24"/>
  <c r="W9" i="24"/>
  <c r="V9" i="24"/>
  <c r="U9" i="24"/>
  <c r="R9" i="24"/>
  <c r="Q9" i="24"/>
  <c r="P9" i="24"/>
  <c r="O9" i="24"/>
  <c r="N9" i="24"/>
  <c r="M9" i="24"/>
  <c r="L9" i="24"/>
  <c r="K9" i="24"/>
  <c r="I9" i="24"/>
  <c r="H9" i="24"/>
  <c r="G9" i="24"/>
  <c r="F9" i="24"/>
  <c r="E9" i="24"/>
  <c r="D9" i="24"/>
  <c r="C9" i="24"/>
  <c r="B9" i="24"/>
  <c r="Y8" i="24"/>
  <c r="P8" i="24"/>
  <c r="AQ7" i="24"/>
  <c r="K7" i="24"/>
  <c r="B7" i="24"/>
  <c r="BJ6" i="24"/>
  <c r="BJ7" i="24" s="1"/>
  <c r="BI6" i="24"/>
  <c r="BI7" i="24" s="1"/>
  <c r="BH6" i="24"/>
  <c r="BK6" i="24" s="1"/>
  <c r="BE6" i="24"/>
  <c r="BD6" i="24"/>
  <c r="BG43" i="24" s="1"/>
  <c r="BC6" i="24"/>
  <c r="BC7" i="24" s="1"/>
  <c r="BB6" i="24"/>
  <c r="BA6" i="24"/>
  <c r="BA7" i="24" s="1"/>
  <c r="AZ6" i="24"/>
  <c r="AZ7" i="24" s="1"/>
  <c r="AY6" i="24"/>
  <c r="AT6" i="24"/>
  <c r="AT7" i="24" s="1"/>
  <c r="AS6" i="24"/>
  <c r="AR6" i="24"/>
  <c r="AR7" i="24" s="1"/>
  <c r="AQ6" i="24"/>
  <c r="AP6" i="24"/>
  <c r="AP7" i="24" s="1"/>
  <c r="AO6" i="24"/>
  <c r="AO7" i="24" s="1"/>
  <c r="AJ6" i="24"/>
  <c r="AM43" i="24" s="1"/>
  <c r="AI6" i="24"/>
  <c r="AH6" i="24"/>
  <c r="AG6" i="24"/>
  <c r="AF6" i="24"/>
  <c r="AA6" i="24"/>
  <c r="AA7" i="24" s="1"/>
  <c r="Y6" i="24"/>
  <c r="Y7" i="24" s="1"/>
  <c r="X6" i="24"/>
  <c r="X7" i="24" s="1"/>
  <c r="W6" i="24"/>
  <c r="W7" i="24" s="1"/>
  <c r="V6" i="24"/>
  <c r="U6" i="24"/>
  <c r="R6" i="24"/>
  <c r="R7" i="24" s="1"/>
  <c r="P6" i="24"/>
  <c r="P7" i="24" s="1"/>
  <c r="O6" i="24"/>
  <c r="O7" i="24" s="1"/>
  <c r="N6" i="24"/>
  <c r="N7" i="24" s="1"/>
  <c r="M6" i="24"/>
  <c r="L6" i="24"/>
  <c r="K6" i="24"/>
  <c r="H6" i="24"/>
  <c r="G6" i="24"/>
  <c r="F6" i="24"/>
  <c r="F7" i="24" s="1"/>
  <c r="E6" i="24"/>
  <c r="E7" i="24" s="1"/>
  <c r="D6" i="24"/>
  <c r="C6" i="24"/>
  <c r="B6" i="24"/>
  <c r="BL5" i="24"/>
  <c r="BL8" i="24" s="1"/>
  <c r="BJ5" i="24"/>
  <c r="BJ8" i="24" s="1"/>
  <c r="BI5" i="24"/>
  <c r="BH5" i="24"/>
  <c r="BK5" i="24" s="1"/>
  <c r="BK8" i="24" s="1"/>
  <c r="BE5" i="24"/>
  <c r="BE7" i="24" s="1"/>
  <c r="BB5" i="24"/>
  <c r="BB8" i="24" s="1"/>
  <c r="BA5" i="24"/>
  <c r="BA8" i="24" s="1"/>
  <c r="AZ5" i="24"/>
  <c r="AZ8" i="24" s="1"/>
  <c r="AY5" i="24"/>
  <c r="AS5" i="24"/>
  <c r="AS7" i="24" s="1"/>
  <c r="AR5" i="24"/>
  <c r="AR8" i="24" s="1"/>
  <c r="AQ5" i="24"/>
  <c r="AQ8" i="24" s="1"/>
  <c r="AP5" i="24"/>
  <c r="AT5" i="24" s="1"/>
  <c r="AO5" i="24"/>
  <c r="AI5" i="24"/>
  <c r="AH5" i="24"/>
  <c r="AG5" i="24"/>
  <c r="AG7" i="24" s="1"/>
  <c r="AF5" i="24"/>
  <c r="AJ5" i="24" s="1"/>
  <c r="AM42" i="24" s="1"/>
  <c r="AA5" i="24"/>
  <c r="AA8" i="24" s="1"/>
  <c r="Y5" i="24"/>
  <c r="X5" i="24"/>
  <c r="X8" i="24" s="1"/>
  <c r="W5" i="24"/>
  <c r="W8" i="24" s="1"/>
  <c r="V5" i="24"/>
  <c r="V7" i="24" s="1"/>
  <c r="U5" i="24"/>
  <c r="Z5" i="24" s="1"/>
  <c r="R5" i="24"/>
  <c r="R8" i="24" s="1"/>
  <c r="P5" i="24"/>
  <c r="O5" i="24"/>
  <c r="O8" i="24" s="1"/>
  <c r="N5" i="24"/>
  <c r="N8" i="24" s="1"/>
  <c r="M5" i="24"/>
  <c r="M8" i="24" s="1"/>
  <c r="L5" i="24"/>
  <c r="L8" i="24" s="1"/>
  <c r="K5" i="24"/>
  <c r="Q5" i="24" s="1"/>
  <c r="Q8" i="24" s="1"/>
  <c r="H5" i="24"/>
  <c r="H8" i="24" s="1"/>
  <c r="F5" i="24"/>
  <c r="F8" i="24" s="1"/>
  <c r="E5" i="24"/>
  <c r="E8" i="24" s="1"/>
  <c r="D5" i="24"/>
  <c r="D8" i="24" s="1"/>
  <c r="C5" i="24"/>
  <c r="C8" i="24" s="1"/>
  <c r="B5" i="24"/>
  <c r="G5" i="24" s="1"/>
  <c r="BL4" i="24"/>
  <c r="BJ4" i="24"/>
  <c r="BI4" i="24"/>
  <c r="BI8" i="24" s="1"/>
  <c r="BH4" i="24"/>
  <c r="BK4" i="24" s="1"/>
  <c r="BK18" i="24" s="1"/>
  <c r="BE4" i="24"/>
  <c r="BC4" i="24"/>
  <c r="BC8" i="24" s="1"/>
  <c r="BB4" i="24"/>
  <c r="BA4" i="24"/>
  <c r="AZ4" i="24"/>
  <c r="AY4" i="24"/>
  <c r="BD4" i="24" s="1"/>
  <c r="BG41" i="24" s="1"/>
  <c r="AU4" i="24"/>
  <c r="AS4" i="24"/>
  <c r="AR4" i="24"/>
  <c r="AQ4" i="24"/>
  <c r="AP4" i="24"/>
  <c r="AO4" i="24"/>
  <c r="AT4" i="24" s="1"/>
  <c r="AI4" i="24"/>
  <c r="AH4" i="24"/>
  <c r="AG4" i="24"/>
  <c r="AF4" i="24"/>
  <c r="AJ4" i="24" s="1"/>
  <c r="AM41" i="24" s="1"/>
  <c r="AA4" i="24"/>
  <c r="Z4" i="24"/>
  <c r="Y4" i="24"/>
  <c r="X4" i="24"/>
  <c r="W4" i="24"/>
  <c r="V4" i="24"/>
  <c r="U4" i="24"/>
  <c r="R4" i="24"/>
  <c r="Q4" i="24"/>
  <c r="P4" i="24"/>
  <c r="O4" i="24"/>
  <c r="N4" i="24"/>
  <c r="M4" i="24"/>
  <c r="L4" i="24"/>
  <c r="K4" i="24"/>
  <c r="K8" i="24" s="1"/>
  <c r="H4" i="24"/>
  <c r="H7" i="24" s="1"/>
  <c r="F4" i="24"/>
  <c r="E4" i="24"/>
  <c r="D4" i="24"/>
  <c r="C4" i="24"/>
  <c r="B4" i="24"/>
  <c r="B8" i="24" s="1"/>
  <c r="S4" i="24" l="1"/>
  <c r="I5" i="24"/>
  <c r="AT8" i="24"/>
  <c r="Q19" i="24"/>
  <c r="BK7" i="24"/>
  <c r="BM4" i="24"/>
  <c r="AT18" i="24"/>
  <c r="BK19" i="24"/>
  <c r="BJ43" i="24"/>
  <c r="AZ43" i="24"/>
  <c r="BJ46" i="24"/>
  <c r="AZ46" i="24"/>
  <c r="Z19" i="24"/>
  <c r="Z8" i="24"/>
  <c r="BD18" i="24"/>
  <c r="AZ41" i="24"/>
  <c r="BJ41" i="24"/>
  <c r="AB4" i="24"/>
  <c r="BB7" i="24"/>
  <c r="AS8" i="24"/>
  <c r="G4" i="24"/>
  <c r="G18" i="24" s="1"/>
  <c r="G22" i="24" s="1"/>
  <c r="AU6" i="24"/>
  <c r="AU7" i="24" s="1"/>
  <c r="BE8" i="24"/>
  <c r="BD5" i="24"/>
  <c r="Q6" i="24"/>
  <c r="Z6" i="24"/>
  <c r="Z7" i="24" s="1"/>
  <c r="C7" i="24"/>
  <c r="L7" i="24"/>
  <c r="U7" i="24"/>
  <c r="AF7" i="24"/>
  <c r="AJ7" i="24" s="1"/>
  <c r="AM44" i="24" s="1"/>
  <c r="BH8" i="24"/>
  <c r="BD20" i="24"/>
  <c r="BF6" i="24" s="1"/>
  <c r="D7" i="24"/>
  <c r="M7" i="24"/>
  <c r="U8" i="24"/>
  <c r="AO8" i="24"/>
  <c r="AT19" i="24"/>
  <c r="BK20" i="24"/>
  <c r="BM6" i="24" s="1"/>
  <c r="BJ42" i="24"/>
  <c r="BH7" i="24"/>
  <c r="V8" i="24"/>
  <c r="AP8" i="24"/>
  <c r="AT22" i="24" l="1"/>
  <c r="AV5" i="24"/>
  <c r="BM5" i="24"/>
  <c r="BK22" i="24"/>
  <c r="BK21" i="24"/>
  <c r="BX4" i="24"/>
  <c r="Q7" i="24"/>
  <c r="Q20" i="24"/>
  <c r="S6" i="24" s="1"/>
  <c r="G7" i="24"/>
  <c r="AV4" i="24"/>
  <c r="AT21" i="24"/>
  <c r="Z20" i="24"/>
  <c r="AB6" i="24" s="1"/>
  <c r="AB7" i="24" s="1"/>
  <c r="BG42" i="24"/>
  <c r="BD8" i="24"/>
  <c r="BG45" i="24" s="1"/>
  <c r="BD19" i="24"/>
  <c r="G21" i="24"/>
  <c r="I4" i="24"/>
  <c r="I7" i="24" s="1"/>
  <c r="BD7" i="24"/>
  <c r="BG44" i="24" s="1"/>
  <c r="Q22" i="24"/>
  <c r="S5" i="24"/>
  <c r="S8" i="24" s="1"/>
  <c r="BD21" i="24"/>
  <c r="BF4" i="24"/>
  <c r="G8" i="24"/>
  <c r="Z22" i="24"/>
  <c r="AB5" i="24"/>
  <c r="AB8" i="24" s="1"/>
  <c r="BM7" i="24"/>
  <c r="BX6" i="24"/>
  <c r="Q21" i="24"/>
  <c r="BM8" i="24" l="1"/>
  <c r="I8" i="24"/>
  <c r="AV8" i="24"/>
  <c r="AV7" i="24"/>
  <c r="BD22" i="24"/>
  <c r="BF5" i="24"/>
  <c r="S7" i="24"/>
  <c r="Z21" i="24"/>
  <c r="BF8" i="24" l="1"/>
  <c r="BF7" i="24"/>
  <c r="BX5" i="24"/>
  <c r="B201" i="23" l="1"/>
  <c r="C201" i="23" s="1"/>
  <c r="B108" i="23"/>
  <c r="C108" i="23" s="1"/>
  <c r="C103" i="23"/>
  <c r="B101" i="23"/>
  <c r="C101" i="23" s="1"/>
  <c r="E38" i="23"/>
  <c r="C38" i="23"/>
  <c r="I35" i="23"/>
  <c r="H35" i="23"/>
  <c r="I34" i="23"/>
  <c r="H34" i="23"/>
  <c r="H33" i="23"/>
  <c r="H32" i="23"/>
  <c r="H31" i="23"/>
  <c r="D31" i="23"/>
  <c r="J32" i="23" s="1"/>
  <c r="I32" i="23" s="1"/>
  <c r="I30" i="23"/>
  <c r="H30" i="23"/>
  <c r="I31" i="23" s="1"/>
  <c r="H29" i="23"/>
  <c r="H28" i="23"/>
  <c r="I29" i="23" s="1"/>
  <c r="H27" i="23"/>
  <c r="I28" i="23" s="1"/>
  <c r="I26" i="23"/>
  <c r="H26" i="23"/>
  <c r="I27" i="23" s="1"/>
  <c r="H25" i="23"/>
  <c r="J24" i="23"/>
  <c r="H24" i="23"/>
  <c r="D24" i="23"/>
  <c r="F24" i="23" s="1"/>
  <c r="I25" i="23" s="1"/>
  <c r="F23" i="23" s="1"/>
  <c r="C22" i="23"/>
  <c r="F21" i="23" s="1"/>
  <c r="F20" i="23" s="1"/>
  <c r="C39" i="23" s="1"/>
  <c r="F19" i="23"/>
  <c r="H13" i="23"/>
  <c r="D13" i="23"/>
  <c r="C12" i="23"/>
  <c r="C11" i="23"/>
  <c r="I3" i="23" s="1"/>
  <c r="I13" i="23" s="1"/>
  <c r="C10" i="23"/>
  <c r="C8" i="23"/>
  <c r="C7" i="23"/>
  <c r="C6" i="23"/>
  <c r="C5" i="23"/>
  <c r="C4" i="23"/>
  <c r="C13" i="23" s="1"/>
  <c r="J4" i="23" s="1"/>
  <c r="C3" i="23"/>
  <c r="D32" i="23" l="1"/>
  <c r="D25" i="23"/>
  <c r="D26" i="23" s="1"/>
  <c r="C40" i="23"/>
  <c r="C42" i="23" s="1"/>
  <c r="F26" i="23"/>
  <c r="J27" i="23"/>
  <c r="D27" i="23"/>
  <c r="J26" i="23"/>
  <c r="J22" i="23"/>
  <c r="J23" i="23" s="1"/>
  <c r="D22" i="23" s="1"/>
  <c r="F22" i="23" s="1"/>
  <c r="F32" i="23"/>
  <c r="C15" i="23"/>
  <c r="J25" i="23"/>
  <c r="I15" i="23"/>
  <c r="I24" i="23"/>
  <c r="F31" i="23"/>
  <c r="F25" i="23"/>
  <c r="I38" i="23" l="1"/>
  <c r="J33" i="23"/>
  <c r="I33" i="23" s="1"/>
  <c r="I39" i="23" s="1"/>
  <c r="I40" i="23" s="1"/>
  <c r="I42" i="23" s="1"/>
  <c r="D33" i="23"/>
  <c r="J28" i="23"/>
  <c r="F27" i="23"/>
  <c r="D28" i="23"/>
  <c r="D34" i="23" l="1"/>
  <c r="F33" i="23"/>
  <c r="J34" i="23"/>
  <c r="J29" i="23"/>
  <c r="D29" i="23"/>
  <c r="F28" i="23"/>
  <c r="F34" i="23" l="1"/>
  <c r="J35" i="23"/>
  <c r="D30" i="23"/>
  <c r="C36" i="23" s="1"/>
  <c r="F29" i="23"/>
  <c r="J30" i="23"/>
  <c r="F30" i="23" l="1"/>
  <c r="J31" i="23"/>
  <c r="I36" i="23" s="1"/>
  <c r="T160" i="22" l="1"/>
  <c r="S160" i="22"/>
  <c r="K160" i="22"/>
  <c r="J160" i="22"/>
  <c r="I160" i="22"/>
  <c r="H160" i="22"/>
  <c r="B154" i="22"/>
  <c r="O152" i="22"/>
  <c r="O153" i="22" s="1"/>
  <c r="O154" i="22" s="1"/>
  <c r="O151" i="22"/>
  <c r="D151" i="22"/>
  <c r="D152" i="22" s="1"/>
  <c r="D153" i="22" s="1"/>
  <c r="O149" i="22"/>
  <c r="M149" i="22"/>
  <c r="M150" i="22" s="1"/>
  <c r="M151" i="22" s="1"/>
  <c r="M152" i="22" s="1"/>
  <c r="M153" i="22" s="1"/>
  <c r="M154" i="22" s="1"/>
  <c r="L149" i="22"/>
  <c r="L150" i="22" s="1"/>
  <c r="L151" i="22" s="1"/>
  <c r="L152" i="22" s="1"/>
  <c r="L153" i="22" s="1"/>
  <c r="L154" i="22" s="1"/>
  <c r="K149" i="22"/>
  <c r="S148" i="22"/>
  <c r="O148" i="22"/>
  <c r="M148" i="22"/>
  <c r="L148" i="22"/>
  <c r="K148" i="22"/>
  <c r="K147" i="22"/>
  <c r="T144" i="22"/>
  <c r="S144" i="22"/>
  <c r="R144" i="22"/>
  <c r="Q144" i="22"/>
  <c r="P144" i="22"/>
  <c r="K144" i="22"/>
  <c r="J144" i="22"/>
  <c r="I144" i="22"/>
  <c r="H144" i="22"/>
  <c r="G144" i="22"/>
  <c r="F144" i="22"/>
  <c r="E144" i="22"/>
  <c r="D144" i="22"/>
  <c r="T138" i="22"/>
  <c r="S138" i="22"/>
  <c r="K138" i="22"/>
  <c r="J138" i="22"/>
  <c r="I138" i="22"/>
  <c r="H138" i="22"/>
  <c r="B132" i="22"/>
  <c r="T130" i="22"/>
  <c r="O130" i="22"/>
  <c r="M130" i="22"/>
  <c r="M131" i="22" s="1"/>
  <c r="L130" i="22"/>
  <c r="L131" i="22" s="1"/>
  <c r="D126" i="22"/>
  <c r="M119" i="22"/>
  <c r="M118" i="22"/>
  <c r="M117" i="22"/>
  <c r="M116" i="22"/>
  <c r="M115" i="22"/>
  <c r="G115" i="22"/>
  <c r="G116" i="22" s="1"/>
  <c r="G117" i="22" s="1"/>
  <c r="G118" i="22" s="1"/>
  <c r="G119" i="22" s="1"/>
  <c r="M112" i="22"/>
  <c r="B112" i="22"/>
  <c r="B131" i="22" s="1"/>
  <c r="B152" i="22" s="1"/>
  <c r="R111" i="22"/>
  <c r="M111" i="22"/>
  <c r="L111" i="22"/>
  <c r="B111" i="22"/>
  <c r="M109" i="22"/>
  <c r="R108" i="22"/>
  <c r="R109" i="22" s="1"/>
  <c r="M108" i="22"/>
  <c r="M107" i="22"/>
  <c r="M106" i="22"/>
  <c r="M105" i="22"/>
  <c r="L104" i="22"/>
  <c r="M104" i="22" s="1"/>
  <c r="D104" i="22"/>
  <c r="M103" i="22"/>
  <c r="R95" i="22"/>
  <c r="G93" i="22"/>
  <c r="G94" i="22" s="1"/>
  <c r="G95" i="22" s="1"/>
  <c r="D93" i="22"/>
  <c r="B93" i="22"/>
  <c r="B91" i="22"/>
  <c r="O89" i="22"/>
  <c r="B89" i="22"/>
  <c r="B128" i="22" s="1"/>
  <c r="D73" i="22"/>
  <c r="B73" i="22"/>
  <c r="G72" i="22"/>
  <c r="G73" i="22" s="1"/>
  <c r="G74" i="22" s="1"/>
  <c r="G75" i="22" s="1"/>
  <c r="G76" i="22" s="1"/>
  <c r="G77" i="22" s="1"/>
  <c r="B72" i="22"/>
  <c r="B70" i="22"/>
  <c r="O68" i="22"/>
  <c r="B68" i="22"/>
  <c r="B69" i="22" s="1"/>
  <c r="O53" i="22"/>
  <c r="M53" i="22"/>
  <c r="L53" i="22"/>
  <c r="G50" i="22"/>
  <c r="G49" i="22"/>
  <c r="G51" i="22" s="1"/>
  <c r="B49" i="22"/>
  <c r="M48" i="22"/>
  <c r="L48" i="22"/>
  <c r="D48" i="22"/>
  <c r="B48" i="22"/>
  <c r="M34" i="22"/>
  <c r="M35" i="22" s="1"/>
  <c r="M36" i="22" s="1"/>
  <c r="M37" i="22" s="1"/>
  <c r="M33" i="22"/>
  <c r="R32" i="22"/>
  <c r="Q32" i="22"/>
  <c r="O32" i="22"/>
  <c r="L32" i="22"/>
  <c r="G32" i="22"/>
  <c r="G33" i="22" s="1"/>
  <c r="G34" i="22" s="1"/>
  <c r="G35" i="22" s="1"/>
  <c r="G36" i="22" s="1"/>
  <c r="G37" i="22" s="1"/>
  <c r="D32" i="22"/>
  <c r="B32" i="22"/>
  <c r="B52" i="22" s="1"/>
  <c r="G29" i="22"/>
  <c r="D29" i="22"/>
  <c r="B29" i="22"/>
  <c r="D28" i="22"/>
  <c r="R27" i="22"/>
  <c r="O27" i="22"/>
  <c r="O28" i="22" s="1"/>
  <c r="M27" i="22"/>
  <c r="M28" i="22" s="1"/>
  <c r="M29" i="22" s="1"/>
  <c r="M30" i="22" s="1"/>
  <c r="M31" i="22" s="1"/>
  <c r="G27" i="22"/>
  <c r="R26" i="22"/>
  <c r="O26" i="22"/>
  <c r="M26" i="22"/>
  <c r="L26" i="22"/>
  <c r="L27" i="22" s="1"/>
  <c r="L28" i="22" s="1"/>
  <c r="L29" i="22" s="1"/>
  <c r="B130" i="22" l="1"/>
  <c r="B150" i="22"/>
  <c r="B151" i="22" s="1"/>
  <c r="B90" i="22"/>
  <c r="BO19" i="21" l="1"/>
  <c r="CP19" i="21" s="1"/>
  <c r="DQ19" i="21" s="1"/>
  <c r="U19" i="21"/>
  <c r="BO18" i="21"/>
  <c r="CP18" i="21" s="1"/>
  <c r="DQ18" i="21" s="1"/>
  <c r="U18" i="21"/>
  <c r="BO17" i="21"/>
  <c r="CP17" i="21" s="1"/>
  <c r="DQ17" i="21" s="1"/>
  <c r="U17" i="21"/>
  <c r="DQ14" i="21"/>
  <c r="BO9" i="21"/>
  <c r="CP9" i="21" s="1"/>
  <c r="DQ9" i="21" s="1"/>
  <c r="U9" i="21"/>
  <c r="BO8" i="21"/>
  <c r="CP8" i="21" s="1"/>
  <c r="DQ8" i="21" s="1"/>
  <c r="U8" i="21"/>
  <c r="BO7" i="21"/>
  <c r="CP7" i="21" s="1"/>
  <c r="DQ7" i="21" s="1"/>
  <c r="U7" i="21"/>
  <c r="BO6" i="21"/>
  <c r="CP6" i="21" s="1"/>
  <c r="DQ6" i="21" s="1"/>
  <c r="U6" i="21"/>
  <c r="CP1" i="21"/>
  <c r="DQ1" i="21" s="1"/>
  <c r="H53" i="20" l="1"/>
  <c r="G53" i="20"/>
  <c r="H52" i="20"/>
  <c r="G52" i="20"/>
  <c r="H51" i="20"/>
  <c r="G51" i="20"/>
  <c r="F51" i="20"/>
  <c r="E51" i="20"/>
  <c r="D51" i="20"/>
  <c r="C51" i="20"/>
  <c r="H50" i="20"/>
  <c r="G50" i="20"/>
  <c r="F50" i="20"/>
  <c r="E50" i="20"/>
  <c r="D50" i="20"/>
  <c r="C50" i="20"/>
  <c r="C52" i="20" s="1"/>
  <c r="H49" i="20"/>
  <c r="G49" i="20"/>
  <c r="H48" i="20"/>
  <c r="G48" i="20"/>
  <c r="F48" i="20"/>
  <c r="E48" i="20"/>
  <c r="D48" i="20"/>
  <c r="C48" i="20"/>
  <c r="H47" i="20"/>
  <c r="G47" i="20"/>
  <c r="F47" i="20"/>
  <c r="E47" i="20"/>
  <c r="D47" i="20"/>
  <c r="C47" i="20"/>
  <c r="H46" i="20"/>
  <c r="G46" i="20"/>
  <c r="H45" i="20"/>
  <c r="G45" i="20"/>
  <c r="F45" i="20"/>
  <c r="E45" i="20"/>
  <c r="D45" i="20"/>
  <c r="C45" i="20"/>
  <c r="H44" i="20"/>
  <c r="G44" i="20"/>
  <c r="F44" i="20"/>
  <c r="E44" i="20"/>
  <c r="D44" i="20"/>
  <c r="C44" i="20"/>
  <c r="H40" i="20"/>
  <c r="G40" i="20"/>
  <c r="H39" i="20"/>
  <c r="G39" i="20"/>
  <c r="H38" i="20"/>
  <c r="G38" i="20"/>
  <c r="F38" i="20"/>
  <c r="E38" i="20"/>
  <c r="D38" i="20"/>
  <c r="C38" i="20"/>
  <c r="H37" i="20"/>
  <c r="G37" i="20"/>
  <c r="F37" i="20"/>
  <c r="E37" i="20"/>
  <c r="D37" i="20"/>
  <c r="C37" i="20"/>
  <c r="H36" i="20"/>
  <c r="G36" i="20"/>
  <c r="H35" i="20"/>
  <c r="G35" i="20"/>
  <c r="F35" i="20"/>
  <c r="E35" i="20"/>
  <c r="D35" i="20"/>
  <c r="C35" i="20"/>
  <c r="H34" i="20"/>
  <c r="G34" i="20"/>
  <c r="F34" i="20"/>
  <c r="E34" i="20"/>
  <c r="E36" i="20" s="1"/>
  <c r="D34" i="20"/>
  <c r="C34" i="20"/>
  <c r="H33" i="20"/>
  <c r="G33" i="20"/>
  <c r="H32" i="20"/>
  <c r="G32" i="20"/>
  <c r="F32" i="20"/>
  <c r="E32" i="20"/>
  <c r="D32" i="20"/>
  <c r="C32" i="20"/>
  <c r="H31" i="20"/>
  <c r="G31" i="20"/>
  <c r="F31" i="20"/>
  <c r="E31" i="20"/>
  <c r="D31" i="20"/>
  <c r="C31" i="20"/>
  <c r="C33" i="20" s="1"/>
  <c r="H27" i="20"/>
  <c r="H26" i="20"/>
  <c r="E25" i="20"/>
  <c r="G25" i="20" s="1"/>
  <c r="D25" i="20"/>
  <c r="H24" i="20"/>
  <c r="G24" i="20"/>
  <c r="F24" i="20"/>
  <c r="E24" i="20"/>
  <c r="D24" i="20"/>
  <c r="C24" i="20"/>
  <c r="H23" i="20"/>
  <c r="G23" i="20"/>
  <c r="F23" i="20"/>
  <c r="C23" i="20"/>
  <c r="H22" i="20"/>
  <c r="G21" i="20"/>
  <c r="H20" i="20"/>
  <c r="F20" i="20"/>
  <c r="E20" i="20"/>
  <c r="D20" i="20"/>
  <c r="C20" i="20"/>
  <c r="H19" i="20"/>
  <c r="F19" i="20"/>
  <c r="E19" i="20"/>
  <c r="D19" i="20"/>
  <c r="C19" i="20"/>
  <c r="C22" i="20" s="1"/>
  <c r="H18" i="20"/>
  <c r="G17" i="20"/>
  <c r="E17" i="20"/>
  <c r="H16" i="20"/>
  <c r="F16" i="20"/>
  <c r="G16" i="20" s="1"/>
  <c r="E16" i="20"/>
  <c r="D16" i="20"/>
  <c r="C16" i="20"/>
  <c r="L15" i="20"/>
  <c r="H15" i="20"/>
  <c r="F15" i="20"/>
  <c r="F18" i="20" s="1"/>
  <c r="E15" i="20"/>
  <c r="D15" i="20"/>
  <c r="D18" i="20" s="1"/>
  <c r="C15" i="20"/>
  <c r="N7" i="20"/>
  <c r="M7" i="20"/>
  <c r="L7" i="20"/>
  <c r="K7" i="20"/>
  <c r="J7" i="20"/>
  <c r="I7" i="20"/>
  <c r="H7" i="20"/>
  <c r="G7" i="20"/>
  <c r="F7" i="20"/>
  <c r="E7" i="20"/>
  <c r="D7" i="20"/>
  <c r="C7" i="20"/>
  <c r="N6" i="20"/>
  <c r="M6" i="20"/>
  <c r="L6" i="20"/>
  <c r="K6" i="20"/>
  <c r="J6" i="20"/>
  <c r="I6" i="20"/>
  <c r="H6" i="20"/>
  <c r="G6" i="20"/>
  <c r="F6" i="20"/>
  <c r="E6" i="20"/>
  <c r="D6" i="20"/>
  <c r="C6" i="20"/>
  <c r="N5" i="20"/>
  <c r="M5" i="20"/>
  <c r="L5" i="20"/>
  <c r="K5" i="20"/>
  <c r="J5" i="20"/>
  <c r="I5" i="20"/>
  <c r="H5" i="20"/>
  <c r="G5" i="20"/>
  <c r="F5" i="20"/>
  <c r="E5" i="20"/>
  <c r="D5" i="20"/>
  <c r="C5" i="20"/>
  <c r="C1" i="20"/>
  <c r="F26" i="20" l="1"/>
  <c r="C26" i="20"/>
  <c r="C18" i="20"/>
  <c r="C27" i="20" s="1"/>
  <c r="E18" i="20"/>
  <c r="G15" i="20"/>
  <c r="E22" i="20"/>
  <c r="C39" i="20"/>
  <c r="C40" i="20" s="1"/>
  <c r="C46" i="20"/>
  <c r="E49" i="20"/>
  <c r="F22" i="20"/>
  <c r="F27" i="20" s="1"/>
  <c r="I22" i="20" s="1"/>
  <c r="E52" i="20"/>
  <c r="C36" i="20"/>
  <c r="E39" i="20"/>
  <c r="E46" i="20"/>
  <c r="E33" i="20"/>
  <c r="E40" i="20" s="1"/>
  <c r="C49" i="20"/>
  <c r="C53" i="20" s="1"/>
  <c r="E23" i="20"/>
  <c r="E26" i="20" s="1"/>
  <c r="D33" i="20"/>
  <c r="D36" i="20"/>
  <c r="D39" i="20"/>
  <c r="D46" i="20"/>
  <c r="D49" i="20"/>
  <c r="D52" i="20"/>
  <c r="F33" i="20"/>
  <c r="F36" i="20"/>
  <c r="F39" i="20"/>
  <c r="F46" i="20"/>
  <c r="F49" i="20"/>
  <c r="F52" i="20"/>
  <c r="G18" i="20"/>
  <c r="G19" i="20"/>
  <c r="G20" i="20"/>
  <c r="D22" i="20"/>
  <c r="D23" i="20"/>
  <c r="E53" i="20" l="1"/>
  <c r="E27" i="20"/>
  <c r="D40" i="20"/>
  <c r="D26" i="20"/>
  <c r="F40" i="20"/>
  <c r="J36" i="20"/>
  <c r="I26" i="20"/>
  <c r="J33" i="20"/>
  <c r="G22" i="20"/>
  <c r="I25" i="20"/>
  <c r="I17" i="20"/>
  <c r="I16" i="20"/>
  <c r="I24" i="20"/>
  <c r="I23" i="20"/>
  <c r="I21" i="20"/>
  <c r="I15" i="20"/>
  <c r="D53" i="20"/>
  <c r="F53" i="20"/>
  <c r="I20" i="20"/>
  <c r="I19" i="20"/>
  <c r="I49" i="20"/>
  <c r="I18" i="20"/>
  <c r="J44" i="20" l="1"/>
  <c r="J51" i="20"/>
  <c r="J48" i="20"/>
  <c r="J45" i="20"/>
  <c r="J50" i="20"/>
  <c r="J47" i="20"/>
  <c r="J46" i="20"/>
  <c r="J52" i="20"/>
  <c r="J53" i="20" s="1"/>
  <c r="I38" i="20"/>
  <c r="I35" i="20"/>
  <c r="I37" i="20"/>
  <c r="I32" i="20"/>
  <c r="I31" i="20"/>
  <c r="I34" i="20"/>
  <c r="I39" i="20"/>
  <c r="I33" i="20"/>
  <c r="D27" i="20"/>
  <c r="G26" i="20"/>
  <c r="J49" i="20"/>
  <c r="I36" i="20"/>
  <c r="J40" i="20"/>
  <c r="J37" i="20"/>
  <c r="J34" i="20"/>
  <c r="J31" i="20"/>
  <c r="J38" i="20"/>
  <c r="J35" i="20"/>
  <c r="J32" i="20"/>
  <c r="I51" i="20"/>
  <c r="I48" i="20"/>
  <c r="I50" i="20"/>
  <c r="I45" i="20"/>
  <c r="I44" i="20"/>
  <c r="I47" i="20"/>
  <c r="J39" i="20"/>
  <c r="I52" i="20"/>
  <c r="I27" i="20"/>
  <c r="I46" i="20"/>
  <c r="I40" i="20" l="1"/>
  <c r="J17" i="20"/>
  <c r="J16" i="20"/>
  <c r="J24" i="20"/>
  <c r="J21" i="20"/>
  <c r="J15" i="20"/>
  <c r="J20" i="20"/>
  <c r="J25" i="20"/>
  <c r="J19" i="20"/>
  <c r="J18" i="20"/>
  <c r="G27" i="20"/>
  <c r="J22" i="20"/>
  <c r="J23" i="20"/>
  <c r="I53" i="20"/>
  <c r="J26" i="20"/>
  <c r="J27" i="20" s="1"/>
  <c r="AI52" i="19" l="1"/>
  <c r="AI54" i="19" s="1"/>
  <c r="AE52" i="19"/>
  <c r="AF52" i="19" s="1"/>
  <c r="AI51" i="19"/>
  <c r="AG51" i="19"/>
  <c r="AH51" i="19" s="1"/>
  <c r="AJ51" i="19" s="1"/>
  <c r="AF51" i="19"/>
  <c r="AE51" i="19"/>
  <c r="AI50" i="19"/>
  <c r="AE50" i="19"/>
  <c r="AI49" i="19"/>
  <c r="AE49" i="19"/>
  <c r="AF49" i="19" s="1"/>
  <c r="AI48" i="19"/>
  <c r="AE48" i="19"/>
  <c r="AI47" i="19"/>
  <c r="AG47" i="19"/>
  <c r="AF47" i="19"/>
  <c r="AE47" i="19"/>
  <c r="AI46" i="19"/>
  <c r="AE46" i="19"/>
  <c r="H46" i="19"/>
  <c r="G46" i="19"/>
  <c r="F46" i="19"/>
  <c r="E46" i="19"/>
  <c r="D46" i="19"/>
  <c r="C46" i="19"/>
  <c r="AI45" i="19"/>
  <c r="AG45" i="19"/>
  <c r="AF45" i="19"/>
  <c r="AE45" i="19"/>
  <c r="F45" i="19"/>
  <c r="E45" i="19"/>
  <c r="D45" i="19"/>
  <c r="C45" i="19"/>
  <c r="H45" i="19" s="1"/>
  <c r="AI44" i="19"/>
  <c r="AE44" i="19"/>
  <c r="H44" i="19"/>
  <c r="G44" i="19"/>
  <c r="F44" i="19"/>
  <c r="E44" i="19"/>
  <c r="D44" i="19"/>
  <c r="C44" i="19"/>
  <c r="AI43" i="19"/>
  <c r="AE43" i="19"/>
  <c r="AF43" i="19" s="1"/>
  <c r="F43" i="19"/>
  <c r="E43" i="19"/>
  <c r="D43" i="19"/>
  <c r="C43" i="19"/>
  <c r="H43" i="19" s="1"/>
  <c r="AI42" i="19"/>
  <c r="AE42" i="19"/>
  <c r="H42" i="19"/>
  <c r="G42" i="19"/>
  <c r="F42" i="19"/>
  <c r="E42" i="19"/>
  <c r="D42" i="19"/>
  <c r="C42" i="19"/>
  <c r="AI41" i="19"/>
  <c r="AI53" i="19" s="1"/>
  <c r="AE41" i="19"/>
  <c r="AE53" i="19" s="1"/>
  <c r="F41" i="19"/>
  <c r="F47" i="19" s="1"/>
  <c r="E41" i="19"/>
  <c r="E47" i="19" s="1"/>
  <c r="D41" i="19"/>
  <c r="D47" i="19" s="1"/>
  <c r="C41" i="19"/>
  <c r="H41" i="19" s="1"/>
  <c r="F27" i="19"/>
  <c r="E27" i="19"/>
  <c r="D27" i="19"/>
  <c r="C27" i="19"/>
  <c r="H27" i="19" s="1"/>
  <c r="S26" i="19"/>
  <c r="M26" i="19"/>
  <c r="F26" i="19"/>
  <c r="E26" i="19"/>
  <c r="D26" i="19"/>
  <c r="C26" i="19"/>
  <c r="G26" i="19" s="1"/>
  <c r="S25" i="19"/>
  <c r="O25" i="19"/>
  <c r="N25" i="19"/>
  <c r="M25" i="19"/>
  <c r="L25" i="19"/>
  <c r="Q25" i="19" s="1"/>
  <c r="K25" i="19"/>
  <c r="F25" i="19"/>
  <c r="E25" i="19"/>
  <c r="D25" i="19"/>
  <c r="C25" i="19"/>
  <c r="G25" i="19" s="1"/>
  <c r="S24" i="19"/>
  <c r="O24" i="19"/>
  <c r="N24" i="19"/>
  <c r="M24" i="19"/>
  <c r="L24" i="19"/>
  <c r="Q24" i="19" s="1"/>
  <c r="K24" i="19"/>
  <c r="F24" i="19"/>
  <c r="E24" i="19"/>
  <c r="D24" i="19"/>
  <c r="C24" i="19"/>
  <c r="G24" i="19" s="1"/>
  <c r="S23" i="19"/>
  <c r="O23" i="19"/>
  <c r="N23" i="19"/>
  <c r="M23" i="19"/>
  <c r="L23" i="19"/>
  <c r="Q23" i="19" s="1"/>
  <c r="K23" i="19"/>
  <c r="F23" i="19"/>
  <c r="E23" i="19"/>
  <c r="D23" i="19"/>
  <c r="C23" i="19"/>
  <c r="G23" i="19" s="1"/>
  <c r="S22" i="19"/>
  <c r="O22" i="19"/>
  <c r="N22" i="19"/>
  <c r="M22" i="19"/>
  <c r="L22" i="19"/>
  <c r="Q22" i="19" s="1"/>
  <c r="K22" i="19"/>
  <c r="F22" i="19"/>
  <c r="F28" i="19" s="1"/>
  <c r="E22" i="19"/>
  <c r="E28" i="19" s="1"/>
  <c r="D22" i="19"/>
  <c r="D28" i="19" s="1"/>
  <c r="C22" i="19"/>
  <c r="G22" i="19" s="1"/>
  <c r="S21" i="19"/>
  <c r="O21" i="19"/>
  <c r="N21" i="19"/>
  <c r="M21" i="19"/>
  <c r="L21" i="19"/>
  <c r="Q21" i="19" s="1"/>
  <c r="K21" i="19"/>
  <c r="S20" i="19"/>
  <c r="P20" i="19"/>
  <c r="O20" i="19"/>
  <c r="O26" i="19" s="1"/>
  <c r="N20" i="19"/>
  <c r="N26" i="19" s="1"/>
  <c r="M20" i="19"/>
  <c r="L20" i="19"/>
  <c r="L26" i="19" s="1"/>
  <c r="K20" i="19"/>
  <c r="T19" i="19"/>
  <c r="U19" i="19" s="1"/>
  <c r="O13" i="19"/>
  <c r="S11" i="19"/>
  <c r="O11" i="19"/>
  <c r="S10" i="19"/>
  <c r="P10" i="19"/>
  <c r="O10" i="19"/>
  <c r="Q10" i="19" s="1"/>
  <c r="N10" i="19"/>
  <c r="M10" i="19"/>
  <c r="L10" i="19"/>
  <c r="U10" i="19" s="1"/>
  <c r="K10" i="19"/>
  <c r="F10" i="19"/>
  <c r="E10" i="19"/>
  <c r="D10" i="19"/>
  <c r="G10" i="19" s="1"/>
  <c r="C10" i="19"/>
  <c r="T10" i="19" s="1"/>
  <c r="S9" i="19"/>
  <c r="P9" i="19"/>
  <c r="O9" i="19"/>
  <c r="Q9" i="19" s="1"/>
  <c r="N9" i="19"/>
  <c r="M9" i="19"/>
  <c r="L9" i="19"/>
  <c r="U9" i="19" s="1"/>
  <c r="K9" i="19"/>
  <c r="F9" i="19"/>
  <c r="E9" i="19"/>
  <c r="D9" i="19"/>
  <c r="G9" i="19" s="1"/>
  <c r="C9" i="19"/>
  <c r="T9" i="19" s="1"/>
  <c r="S8" i="19"/>
  <c r="P8" i="19"/>
  <c r="O8" i="19"/>
  <c r="Q8" i="19" s="1"/>
  <c r="N8" i="19"/>
  <c r="M8" i="19"/>
  <c r="L8" i="19"/>
  <c r="U8" i="19" s="1"/>
  <c r="K8" i="19"/>
  <c r="F8" i="19"/>
  <c r="E8" i="19"/>
  <c r="D8" i="19"/>
  <c r="G8" i="19" s="1"/>
  <c r="C8" i="19"/>
  <c r="T8" i="19" s="1"/>
  <c r="S7" i="19"/>
  <c r="P7" i="19"/>
  <c r="O7" i="19"/>
  <c r="Q7" i="19" s="1"/>
  <c r="N7" i="19"/>
  <c r="M7" i="19"/>
  <c r="L7" i="19"/>
  <c r="U7" i="19" s="1"/>
  <c r="K7" i="19"/>
  <c r="F7" i="19"/>
  <c r="E7" i="19"/>
  <c r="D7" i="19"/>
  <c r="G7" i="19" s="1"/>
  <c r="C7" i="19"/>
  <c r="T7" i="19" s="1"/>
  <c r="S6" i="19"/>
  <c r="P6" i="19"/>
  <c r="O6" i="19"/>
  <c r="Q6" i="19" s="1"/>
  <c r="N6" i="19"/>
  <c r="M6" i="19"/>
  <c r="L6" i="19"/>
  <c r="U6" i="19" s="1"/>
  <c r="K6" i="19"/>
  <c r="F6" i="19"/>
  <c r="E6" i="19"/>
  <c r="D6" i="19"/>
  <c r="G6" i="19" s="1"/>
  <c r="C6" i="19"/>
  <c r="T6" i="19" s="1"/>
  <c r="S5" i="19"/>
  <c r="P5" i="19"/>
  <c r="O5" i="19"/>
  <c r="Q5" i="19" s="1"/>
  <c r="N5" i="19"/>
  <c r="N11" i="19" s="1"/>
  <c r="M5" i="19"/>
  <c r="M11" i="19" s="1"/>
  <c r="L5" i="19"/>
  <c r="L11" i="19" s="1"/>
  <c r="K5" i="19"/>
  <c r="F5" i="19"/>
  <c r="F11" i="19" s="1"/>
  <c r="E5" i="19"/>
  <c r="E11" i="19" s="1"/>
  <c r="D5" i="19"/>
  <c r="D11" i="19" s="1"/>
  <c r="C5" i="19"/>
  <c r="T5" i="19" s="1"/>
  <c r="U4" i="19"/>
  <c r="T4" i="19"/>
  <c r="Z76" i="18"/>
  <c r="U75" i="18"/>
  <c r="N75" i="18"/>
  <c r="I75" i="18"/>
  <c r="X74" i="18"/>
  <c r="T74" i="18"/>
  <c r="K74" i="18"/>
  <c r="J74" i="18"/>
  <c r="X73" i="18"/>
  <c r="T73" i="18"/>
  <c r="K73" i="18"/>
  <c r="J73" i="18"/>
  <c r="X72" i="18"/>
  <c r="T72" i="18"/>
  <c r="K72" i="18"/>
  <c r="J72" i="18"/>
  <c r="X71" i="18"/>
  <c r="K71" i="18"/>
  <c r="J71" i="18"/>
  <c r="X70" i="18"/>
  <c r="T70" i="18"/>
  <c r="K70" i="18"/>
  <c r="J70" i="18"/>
  <c r="X69" i="18"/>
  <c r="T69" i="18"/>
  <c r="K69" i="18"/>
  <c r="J69" i="18"/>
  <c r="X68" i="18"/>
  <c r="T68" i="18"/>
  <c r="K68" i="18"/>
  <c r="J68" i="18"/>
  <c r="X67" i="18"/>
  <c r="T67" i="18"/>
  <c r="K67" i="18"/>
  <c r="J67" i="18"/>
  <c r="X66" i="18"/>
  <c r="T66" i="18"/>
  <c r="S66" i="18"/>
  <c r="R66" i="18"/>
  <c r="K66" i="18"/>
  <c r="J66" i="18"/>
  <c r="X65" i="18"/>
  <c r="T65" i="18"/>
  <c r="K65" i="18"/>
  <c r="J65" i="18"/>
  <c r="X64" i="18"/>
  <c r="S64" i="18"/>
  <c r="T64" i="18" s="1"/>
  <c r="K64" i="18"/>
  <c r="J64" i="18"/>
  <c r="X63" i="18"/>
  <c r="T63" i="18"/>
  <c r="K63" i="18"/>
  <c r="J63" i="18"/>
  <c r="X62" i="18"/>
  <c r="S62" i="18"/>
  <c r="R62" i="18"/>
  <c r="T62" i="18" s="1"/>
  <c r="K62" i="18"/>
  <c r="J62" i="18"/>
  <c r="X61" i="18"/>
  <c r="T61" i="18"/>
  <c r="K61" i="18"/>
  <c r="J61" i="18"/>
  <c r="X60" i="18"/>
  <c r="T60" i="18"/>
  <c r="K60" i="18"/>
  <c r="J60" i="18"/>
  <c r="X59" i="18"/>
  <c r="T59" i="18"/>
  <c r="K59" i="18"/>
  <c r="J59" i="18"/>
  <c r="X58" i="18"/>
  <c r="T58" i="18"/>
  <c r="R58" i="18"/>
  <c r="K58" i="18"/>
  <c r="J58" i="18"/>
  <c r="X57" i="18"/>
  <c r="T57" i="18"/>
  <c r="K57" i="18"/>
  <c r="J57" i="18"/>
  <c r="X56" i="18"/>
  <c r="T56" i="18"/>
  <c r="K56" i="18"/>
  <c r="J56" i="18"/>
  <c r="X55" i="18"/>
  <c r="K55" i="18"/>
  <c r="J55" i="18"/>
  <c r="X54" i="18"/>
  <c r="T54" i="18"/>
  <c r="K54" i="18"/>
  <c r="J54" i="18"/>
  <c r="X53" i="18"/>
  <c r="T53" i="18"/>
  <c r="S53" i="18"/>
  <c r="R53" i="18"/>
  <c r="K53" i="18"/>
  <c r="J53" i="18"/>
  <c r="X52" i="18"/>
  <c r="T52" i="18"/>
  <c r="K52" i="18"/>
  <c r="J52" i="18"/>
  <c r="X51" i="18"/>
  <c r="T51" i="18"/>
  <c r="K51" i="18"/>
  <c r="J51" i="18"/>
  <c r="X50" i="18"/>
  <c r="S50" i="18"/>
  <c r="T50" i="18" s="1"/>
  <c r="K50" i="18"/>
  <c r="J50" i="18"/>
  <c r="H50" i="18"/>
  <c r="X49" i="18"/>
  <c r="T49" i="18"/>
  <c r="K49" i="18"/>
  <c r="J49" i="18"/>
  <c r="X48" i="18"/>
  <c r="T48" i="18"/>
  <c r="S48" i="18"/>
  <c r="R48" i="18"/>
  <c r="K48" i="18"/>
  <c r="J48" i="18"/>
  <c r="X47" i="18"/>
  <c r="T47" i="18"/>
  <c r="K47" i="18"/>
  <c r="J47" i="18"/>
  <c r="X46" i="18"/>
  <c r="S46" i="18"/>
  <c r="R46" i="18"/>
  <c r="T46" i="18" s="1"/>
  <c r="K46" i="18"/>
  <c r="J46" i="18"/>
  <c r="X45" i="18"/>
  <c r="T45" i="18"/>
  <c r="K45" i="18"/>
  <c r="J45" i="18"/>
  <c r="X44" i="18"/>
  <c r="K44" i="18"/>
  <c r="J44" i="18"/>
  <c r="X43" i="18"/>
  <c r="T43" i="18"/>
  <c r="K43" i="18"/>
  <c r="J43" i="18"/>
  <c r="X42" i="18"/>
  <c r="T42" i="18"/>
  <c r="K42" i="18"/>
  <c r="J42" i="18"/>
  <c r="X41" i="18"/>
  <c r="T41" i="18"/>
  <c r="K41" i="18"/>
  <c r="J41" i="18"/>
  <c r="X40" i="18"/>
  <c r="S40" i="18"/>
  <c r="R40" i="18"/>
  <c r="T40" i="18" s="1"/>
  <c r="K40" i="18"/>
  <c r="J40" i="18"/>
  <c r="X39" i="18"/>
  <c r="T39" i="18"/>
  <c r="K39" i="18"/>
  <c r="J39" i="18"/>
  <c r="X38" i="18"/>
  <c r="S38" i="18"/>
  <c r="R38" i="18"/>
  <c r="T38" i="18" s="1"/>
  <c r="K38" i="18"/>
  <c r="J38" i="18"/>
  <c r="X37" i="18"/>
  <c r="T37" i="18"/>
  <c r="K37" i="18"/>
  <c r="J37" i="18"/>
  <c r="X36" i="18"/>
  <c r="T36" i="18"/>
  <c r="S36" i="18"/>
  <c r="R36" i="18"/>
  <c r="K36" i="18"/>
  <c r="J36" i="18"/>
  <c r="X35" i="18"/>
  <c r="T35" i="18"/>
  <c r="K35" i="18"/>
  <c r="J35" i="18"/>
  <c r="X34" i="18"/>
  <c r="T34" i="18"/>
  <c r="K34" i="18"/>
  <c r="J34" i="18"/>
  <c r="X33" i="18"/>
  <c r="R33" i="18"/>
  <c r="T33" i="18" s="1"/>
  <c r="K33" i="18"/>
  <c r="J33" i="18"/>
  <c r="X32" i="18"/>
  <c r="K32" i="18"/>
  <c r="J32" i="18"/>
  <c r="X31" i="18"/>
  <c r="T31" i="18"/>
  <c r="K31" i="18"/>
  <c r="J31" i="18"/>
  <c r="X30" i="18"/>
  <c r="S30" i="18"/>
  <c r="R30" i="18"/>
  <c r="T30" i="18" s="1"/>
  <c r="K30" i="18"/>
  <c r="J30" i="18"/>
  <c r="X29" i="18"/>
  <c r="T29" i="18"/>
  <c r="S29" i="18"/>
  <c r="K29" i="18"/>
  <c r="J29" i="18"/>
  <c r="X28" i="18"/>
  <c r="T28" i="18"/>
  <c r="K28" i="18"/>
  <c r="J28" i="18"/>
  <c r="X27" i="18"/>
  <c r="T27" i="18"/>
  <c r="K27" i="18"/>
  <c r="J27" i="18"/>
  <c r="X26" i="18"/>
  <c r="T26" i="18"/>
  <c r="K26" i="18"/>
  <c r="J26" i="18"/>
  <c r="X25" i="18"/>
  <c r="T25" i="18"/>
  <c r="K25" i="18"/>
  <c r="J25" i="18"/>
  <c r="X24" i="18"/>
  <c r="T24" i="18"/>
  <c r="K24" i="18"/>
  <c r="J24" i="18"/>
  <c r="X23" i="18"/>
  <c r="T23" i="18"/>
  <c r="K23" i="18"/>
  <c r="J23" i="18"/>
  <c r="X22" i="18"/>
  <c r="T22" i="18"/>
  <c r="K22" i="18"/>
  <c r="J22" i="18"/>
  <c r="X21" i="18"/>
  <c r="T21" i="18"/>
  <c r="K21" i="18"/>
  <c r="J21" i="18"/>
  <c r="X20" i="18"/>
  <c r="T20" i="18"/>
  <c r="K20" i="18"/>
  <c r="J20" i="18"/>
  <c r="X19" i="18"/>
  <c r="T19" i="18"/>
  <c r="S19" i="18"/>
  <c r="K19" i="18"/>
  <c r="J19" i="18"/>
  <c r="X18" i="18"/>
  <c r="T18" i="18"/>
  <c r="K18" i="18"/>
  <c r="J18" i="18"/>
  <c r="X17" i="18"/>
  <c r="T17" i="18"/>
  <c r="S17" i="18"/>
  <c r="K17" i="18"/>
  <c r="J17" i="18"/>
  <c r="X16" i="18"/>
  <c r="T16" i="18"/>
  <c r="K16" i="18"/>
  <c r="J16" i="18"/>
  <c r="X15" i="18"/>
  <c r="K15" i="18"/>
  <c r="J15" i="18"/>
  <c r="X14" i="18"/>
  <c r="K14" i="18"/>
  <c r="J14" i="18"/>
  <c r="X13" i="18"/>
  <c r="K13" i="18"/>
  <c r="J13" i="18"/>
  <c r="X12" i="18"/>
  <c r="S12" i="18"/>
  <c r="T12" i="18" s="1"/>
  <c r="R12" i="18"/>
  <c r="K12" i="18"/>
  <c r="J12" i="18"/>
  <c r="X11" i="18"/>
  <c r="K11" i="18"/>
  <c r="J11" i="18"/>
  <c r="X10" i="18"/>
  <c r="K10" i="18"/>
  <c r="J10" i="18"/>
  <c r="X9" i="18"/>
  <c r="K9" i="18"/>
  <c r="J9" i="18"/>
  <c r="H9" i="18"/>
  <c r="X8" i="18"/>
  <c r="K8" i="18"/>
  <c r="J8" i="18"/>
  <c r="X7" i="18"/>
  <c r="T7" i="18"/>
  <c r="K7" i="18"/>
  <c r="J7" i="18"/>
  <c r="X6" i="18"/>
  <c r="H6" i="18"/>
  <c r="K6" i="18" s="1"/>
  <c r="X5" i="18"/>
  <c r="T5" i="18"/>
  <c r="K5" i="18"/>
  <c r="J5" i="18"/>
  <c r="X4" i="18"/>
  <c r="T4" i="18"/>
  <c r="K4" i="18"/>
  <c r="J4" i="18"/>
  <c r="N28" i="19" l="1"/>
  <c r="N27" i="19"/>
  <c r="E29" i="19"/>
  <c r="E30" i="19" s="1"/>
  <c r="E31" i="19" s="1"/>
  <c r="E13" i="19"/>
  <c r="E14" i="19" s="1"/>
  <c r="O12" i="19"/>
  <c r="F29" i="19"/>
  <c r="F30" i="19" s="1"/>
  <c r="F31" i="19" s="1"/>
  <c r="O28" i="19"/>
  <c r="O27" i="19"/>
  <c r="D30" i="19"/>
  <c r="D31" i="19" s="1"/>
  <c r="L13" i="19"/>
  <c r="Q11" i="19"/>
  <c r="P11" i="19"/>
  <c r="D12" i="19"/>
  <c r="D13" i="19" s="1"/>
  <c r="D14" i="19" s="1"/>
  <c r="M13" i="19"/>
  <c r="M12" i="19"/>
  <c r="D48" i="19"/>
  <c r="D49" i="19"/>
  <c r="D50" i="19" s="1"/>
  <c r="E48" i="19"/>
  <c r="E49" i="19" s="1"/>
  <c r="E50" i="19" s="1"/>
  <c r="AH43" i="19"/>
  <c r="AJ43" i="19" s="1"/>
  <c r="AG43" i="19"/>
  <c r="AG49" i="19"/>
  <c r="AJ49" i="19" s="1"/>
  <c r="AH52" i="19"/>
  <c r="AG52" i="19"/>
  <c r="N12" i="19"/>
  <c r="E12" i="19"/>
  <c r="N13" i="19"/>
  <c r="C29" i="19"/>
  <c r="Q26" i="19"/>
  <c r="P26" i="19"/>
  <c r="L28" i="19"/>
  <c r="D29" i="19"/>
  <c r="T11" i="19"/>
  <c r="F48" i="19"/>
  <c r="F49" i="19" s="1"/>
  <c r="F50" i="19" s="1"/>
  <c r="U22" i="19"/>
  <c r="U23" i="19"/>
  <c r="U24" i="19"/>
  <c r="M28" i="19"/>
  <c r="G5" i="19"/>
  <c r="Q20" i="19"/>
  <c r="U5" i="19"/>
  <c r="U11" i="19" s="1"/>
  <c r="U20" i="19"/>
  <c r="H22" i="19"/>
  <c r="H23" i="19"/>
  <c r="H24" i="19"/>
  <c r="H25" i="19"/>
  <c r="H26" i="19"/>
  <c r="U25" i="19"/>
  <c r="C11" i="19"/>
  <c r="T21" i="19"/>
  <c r="T22" i="19"/>
  <c r="T23" i="19"/>
  <c r="T24" i="19"/>
  <c r="T25" i="19"/>
  <c r="M27" i="19"/>
  <c r="AF41" i="19"/>
  <c r="AH49" i="19"/>
  <c r="C47" i="19"/>
  <c r="AE54" i="19"/>
  <c r="AH45" i="19"/>
  <c r="AJ45" i="19" s="1"/>
  <c r="AH47" i="19"/>
  <c r="AJ47" i="19" s="1"/>
  <c r="AF48" i="19"/>
  <c r="AG48" i="19" s="1"/>
  <c r="AF50" i="19"/>
  <c r="AF42" i="19"/>
  <c r="AG42" i="19" s="1"/>
  <c r="AF44" i="19"/>
  <c r="AG44" i="19" s="1"/>
  <c r="U21" i="19"/>
  <c r="F12" i="19"/>
  <c r="F13" i="19" s="1"/>
  <c r="F14" i="19" s="1"/>
  <c r="P22" i="19"/>
  <c r="P25" i="19"/>
  <c r="G27" i="19"/>
  <c r="G41" i="19"/>
  <c r="G43" i="19"/>
  <c r="G45" i="19"/>
  <c r="C28" i="19"/>
  <c r="AF46" i="19"/>
  <c r="AG46" i="19" s="1"/>
  <c r="H5" i="19"/>
  <c r="H6" i="19"/>
  <c r="H7" i="19"/>
  <c r="H8" i="19"/>
  <c r="H9" i="19"/>
  <c r="H10" i="19"/>
  <c r="P21" i="19"/>
  <c r="P23" i="19"/>
  <c r="P24" i="19"/>
  <c r="T20" i="19"/>
  <c r="H75" i="18"/>
  <c r="H76" i="18" s="1"/>
  <c r="J6" i="18"/>
  <c r="AJ52" i="19" l="1"/>
  <c r="Q13" i="19"/>
  <c r="P13" i="19"/>
  <c r="AF53" i="19"/>
  <c r="AG41" i="19"/>
  <c r="AG53" i="19" s="1"/>
  <c r="AJ44" i="19"/>
  <c r="H11" i="19"/>
  <c r="G11" i="19"/>
  <c r="AH46" i="19"/>
  <c r="AJ46" i="19" s="1"/>
  <c r="AH50" i="19"/>
  <c r="AH54" i="19" s="1"/>
  <c r="AG50" i="19"/>
  <c r="AJ50" i="19" s="1"/>
  <c r="U26" i="19"/>
  <c r="AF54" i="19"/>
  <c r="AH44" i="19"/>
  <c r="C12" i="19"/>
  <c r="C13" i="19" s="1"/>
  <c r="P28" i="19"/>
  <c r="Q28" i="19"/>
  <c r="AH42" i="19"/>
  <c r="AJ42" i="19" s="1"/>
  <c r="T26" i="19"/>
  <c r="AH48" i="19"/>
  <c r="AJ48" i="19" s="1"/>
  <c r="C30" i="19"/>
  <c r="G28" i="19"/>
  <c r="H28" i="19"/>
  <c r="H47" i="19"/>
  <c r="C48" i="19"/>
  <c r="C49" i="19" s="1"/>
  <c r="G47" i="19"/>
  <c r="L27" i="19"/>
  <c r="T27" i="19" s="1"/>
  <c r="AG54" i="19"/>
  <c r="L12" i="19"/>
  <c r="T12" i="19" s="1"/>
  <c r="T13" i="19" s="1"/>
  <c r="U13" i="19" s="1"/>
  <c r="C14" i="19" l="1"/>
  <c r="H13" i="19"/>
  <c r="G13" i="19"/>
  <c r="H49" i="19"/>
  <c r="C50" i="19"/>
  <c r="G49" i="19"/>
  <c r="H30" i="19"/>
  <c r="G30" i="19"/>
  <c r="C31" i="19"/>
  <c r="AJ54" i="19"/>
  <c r="T28" i="19"/>
  <c r="AH41" i="19"/>
  <c r="H31" i="19" l="1"/>
  <c r="G31" i="19"/>
  <c r="AH53" i="19"/>
  <c r="AJ41" i="19"/>
  <c r="AJ53" i="19" s="1"/>
  <c r="H14" i="19"/>
  <c r="G14" i="19"/>
  <c r="H50" i="19"/>
  <c r="G50" i="19"/>
  <c r="AA19" i="17" l="1"/>
  <c r="U19" i="17"/>
  <c r="O19" i="17"/>
  <c r="I19" i="17"/>
  <c r="AA18" i="17"/>
  <c r="U18" i="17"/>
  <c r="O18" i="17"/>
  <c r="I18" i="17"/>
  <c r="AA17" i="17"/>
  <c r="U17" i="17"/>
  <c r="O17" i="17"/>
  <c r="I17" i="17"/>
  <c r="AA16" i="17"/>
  <c r="U16" i="17"/>
  <c r="O16" i="17"/>
  <c r="I16" i="17"/>
  <c r="AB15" i="17"/>
  <c r="AA15" i="17"/>
  <c r="V15" i="17"/>
  <c r="U15" i="17"/>
  <c r="P15" i="17"/>
  <c r="O15" i="17"/>
  <c r="J15" i="17"/>
  <c r="I15" i="17"/>
  <c r="AB14" i="17"/>
  <c r="AA14" i="17"/>
  <c r="V14" i="17"/>
  <c r="U14" i="17"/>
  <c r="P14" i="17"/>
  <c r="O14" i="17"/>
  <c r="J14" i="17"/>
  <c r="I14" i="17"/>
  <c r="AB13" i="17"/>
  <c r="AA13" i="17"/>
  <c r="V13" i="17"/>
  <c r="U13" i="17"/>
  <c r="P13" i="17"/>
  <c r="O13" i="17"/>
  <c r="J13" i="17"/>
  <c r="I13" i="17"/>
  <c r="AC12" i="17"/>
  <c r="AB12" i="17"/>
  <c r="AA12" i="17"/>
  <c r="W12" i="17"/>
  <c r="V12" i="17"/>
  <c r="U12" i="17"/>
  <c r="Q12" i="17"/>
  <c r="P12" i="17"/>
  <c r="O12" i="17"/>
  <c r="K12" i="17"/>
  <c r="J12" i="17"/>
  <c r="I12" i="17"/>
  <c r="AC11" i="17"/>
  <c r="AB11" i="17"/>
  <c r="AA11" i="17"/>
  <c r="W11" i="17"/>
  <c r="V11" i="17"/>
  <c r="U11" i="17"/>
  <c r="Q11" i="17"/>
  <c r="P11" i="17"/>
  <c r="O11" i="17"/>
  <c r="K11" i="17"/>
  <c r="J11" i="17"/>
  <c r="I11" i="17"/>
  <c r="AC10" i="17"/>
  <c r="AB10" i="17"/>
  <c r="AA10" i="17"/>
  <c r="W10" i="17"/>
  <c r="V10" i="17"/>
  <c r="U10" i="17"/>
  <c r="Q10" i="17"/>
  <c r="P10" i="17"/>
  <c r="O10" i="17"/>
  <c r="K10" i="17"/>
  <c r="J10" i="17"/>
  <c r="I10" i="17"/>
  <c r="AC9" i="17"/>
  <c r="AB9" i="17"/>
  <c r="AA9" i="17"/>
  <c r="W9" i="17"/>
  <c r="V9" i="17"/>
  <c r="U9" i="17"/>
  <c r="Q9" i="17"/>
  <c r="P9" i="17"/>
  <c r="O9" i="17"/>
  <c r="K9" i="17"/>
  <c r="J9" i="17"/>
  <c r="I9" i="17"/>
  <c r="AD8" i="17"/>
  <c r="AC8" i="17"/>
  <c r="AB8" i="17"/>
  <c r="AA8" i="17"/>
  <c r="X8" i="17"/>
  <c r="W8" i="17"/>
  <c r="V8" i="17"/>
  <c r="U8" i="17"/>
  <c r="R8" i="17"/>
  <c r="Q8" i="17"/>
  <c r="P8" i="17"/>
  <c r="O8" i="17"/>
  <c r="L8" i="17"/>
  <c r="K8" i="17"/>
  <c r="J8" i="17"/>
  <c r="I8" i="17"/>
  <c r="B8" i="17"/>
  <c r="AD7" i="17"/>
  <c r="AC7" i="17"/>
  <c r="AB7" i="17"/>
  <c r="AA7" i="17"/>
  <c r="X7" i="17"/>
  <c r="W7" i="17"/>
  <c r="V7" i="17"/>
  <c r="U7" i="17"/>
  <c r="R7" i="17"/>
  <c r="Q7" i="17"/>
  <c r="P7" i="17"/>
  <c r="O7" i="17"/>
  <c r="L7" i="17"/>
  <c r="K7" i="17"/>
  <c r="J7" i="17"/>
  <c r="I7" i="17"/>
  <c r="B7" i="17"/>
  <c r="AD6" i="17"/>
  <c r="AC6" i="17"/>
  <c r="AB6" i="17"/>
  <c r="AA6" i="17"/>
  <c r="X6" i="17"/>
  <c r="W6" i="17"/>
  <c r="V6" i="17"/>
  <c r="U6" i="17"/>
  <c r="R6" i="17"/>
  <c r="Q6" i="17"/>
  <c r="P6" i="17"/>
  <c r="O6" i="17"/>
  <c r="L6" i="17"/>
  <c r="K6" i="17"/>
  <c r="J6" i="17"/>
  <c r="I6" i="17"/>
  <c r="H6" i="17"/>
  <c r="H7" i="17" s="1"/>
  <c r="C6" i="17"/>
  <c r="C7" i="17" s="1"/>
  <c r="C8" i="17" s="1"/>
  <c r="C9" i="17" s="1"/>
  <c r="C10" i="17" s="1"/>
  <c r="C11" i="17" s="1"/>
  <c r="C12" i="17" s="1"/>
  <c r="C13" i="17" s="1"/>
  <c r="C14" i="17" s="1"/>
  <c r="C15" i="17" s="1"/>
  <c r="C16" i="17" s="1"/>
  <c r="C17" i="17" s="1"/>
  <c r="C18" i="17" s="1"/>
  <c r="C19" i="17" s="1"/>
  <c r="B6" i="17"/>
  <c r="AD5" i="17"/>
  <c r="AC5" i="17"/>
  <c r="AB5" i="17"/>
  <c r="AA5" i="17"/>
  <c r="X5" i="17"/>
  <c r="W5" i="17"/>
  <c r="V5" i="17"/>
  <c r="U5" i="17"/>
  <c r="R5" i="17"/>
  <c r="Q5" i="17"/>
  <c r="P5" i="17"/>
  <c r="O5" i="17"/>
  <c r="N5" i="17"/>
  <c r="T5" i="17" s="1"/>
  <c r="Z5" i="17" s="1"/>
  <c r="L5" i="17"/>
  <c r="J5" i="17"/>
  <c r="I5" i="17"/>
  <c r="N4" i="17"/>
  <c r="T4" i="17" s="1"/>
  <c r="Z4" i="17" s="1"/>
  <c r="H8" i="17" l="1"/>
  <c r="N7" i="17"/>
  <c r="T7" i="17" s="1"/>
  <c r="Z7" i="17" s="1"/>
  <c r="N6" i="17"/>
  <c r="T6" i="17" s="1"/>
  <c r="Z6" i="17" s="1"/>
  <c r="N8" i="17" l="1"/>
  <c r="T8" i="17" s="1"/>
  <c r="Z8" i="17" s="1"/>
  <c r="H9" i="17"/>
  <c r="H10" i="17" l="1"/>
  <c r="N9" i="17"/>
  <c r="T9" i="17" s="1"/>
  <c r="Z9" i="17" s="1"/>
  <c r="N10" i="17" l="1"/>
  <c r="T10" i="17" s="1"/>
  <c r="Z10" i="17" s="1"/>
  <c r="H11" i="17"/>
  <c r="H12" i="17" l="1"/>
  <c r="N11" i="17"/>
  <c r="T11" i="17" s="1"/>
  <c r="Z11" i="17" s="1"/>
  <c r="N12" i="17" l="1"/>
  <c r="T12" i="17" s="1"/>
  <c r="Z12" i="17" s="1"/>
  <c r="H13" i="17"/>
  <c r="N13" i="17" l="1"/>
  <c r="T13" i="17" s="1"/>
  <c r="Z13" i="17" s="1"/>
  <c r="H14" i="17"/>
  <c r="N14" i="17" l="1"/>
  <c r="T14" i="17" s="1"/>
  <c r="Z14" i="17" s="1"/>
  <c r="H15" i="17"/>
  <c r="H16" i="17" l="1"/>
  <c r="N15" i="17"/>
  <c r="T15" i="17" s="1"/>
  <c r="Z15" i="17" s="1"/>
  <c r="N16" i="17" l="1"/>
  <c r="T16" i="17" s="1"/>
  <c r="Z16" i="17" s="1"/>
  <c r="H17" i="17"/>
  <c r="H18" i="17" l="1"/>
  <c r="N17" i="17"/>
  <c r="T17" i="17" s="1"/>
  <c r="Z17" i="17" s="1"/>
  <c r="N18" i="17" l="1"/>
  <c r="T18" i="17" s="1"/>
  <c r="Z18" i="17" s="1"/>
  <c r="H19" i="17"/>
  <c r="N19" i="17" s="1"/>
  <c r="T19" i="17" s="1"/>
  <c r="Z19" i="17" s="1"/>
  <c r="E59" i="16" l="1"/>
  <c r="D59" i="16"/>
  <c r="G59" i="16" s="1"/>
  <c r="C59" i="16"/>
  <c r="G58" i="16"/>
  <c r="G57" i="16"/>
  <c r="G56" i="16"/>
  <c r="G55" i="16"/>
  <c r="G54" i="16"/>
  <c r="G53" i="16"/>
  <c r="G52" i="16"/>
  <c r="G51" i="16"/>
  <c r="G50" i="16"/>
  <c r="G49" i="16"/>
  <c r="G48" i="16"/>
  <c r="G47" i="16"/>
  <c r="G46" i="16"/>
  <c r="G45" i="16"/>
  <c r="G44" i="16"/>
  <c r="G43" i="16"/>
  <c r="G42" i="16"/>
  <c r="G41" i="16"/>
  <c r="G40" i="16"/>
  <c r="G39" i="16"/>
  <c r="G38" i="16"/>
  <c r="G37" i="16"/>
  <c r="G36" i="16"/>
  <c r="G35" i="16"/>
  <c r="G34" i="16"/>
  <c r="G33" i="16"/>
  <c r="G32" i="16"/>
  <c r="G31" i="16"/>
  <c r="G30" i="16"/>
  <c r="G29" i="16"/>
  <c r="G28" i="16"/>
  <c r="G27" i="16"/>
  <c r="G26" i="16"/>
  <c r="G25" i="16"/>
  <c r="G24" i="16"/>
  <c r="A24" i="16"/>
  <c r="A25" i="16" s="1"/>
  <c r="A26" i="16" s="1"/>
  <c r="A27" i="16" s="1"/>
  <c r="A28" i="16" s="1"/>
  <c r="A29" i="16" s="1"/>
  <c r="A30" i="16" s="1"/>
  <c r="A31" i="16" s="1"/>
  <c r="A32" i="16" s="1"/>
  <c r="A33" i="16" s="1"/>
  <c r="A34" i="16" s="1"/>
  <c r="A35" i="16" s="1"/>
  <c r="A36" i="16" s="1"/>
  <c r="A37" i="16" s="1"/>
  <c r="A38" i="16" s="1"/>
  <c r="A39" i="16" s="1"/>
  <c r="A40" i="16" s="1"/>
  <c r="A41" i="16" s="1"/>
  <c r="A42" i="16" s="1"/>
  <c r="A43" i="16" s="1"/>
  <c r="A44" i="16" s="1"/>
  <c r="A45" i="16" s="1"/>
  <c r="A46" i="16" s="1"/>
  <c r="A47" i="16" s="1"/>
  <c r="A48" i="16" s="1"/>
  <c r="A49" i="16" s="1"/>
  <c r="A50" i="16" s="1"/>
  <c r="A51" i="16" s="1"/>
  <c r="A52" i="16" s="1"/>
  <c r="A53" i="16" s="1"/>
  <c r="A54" i="16" s="1"/>
  <c r="A55" i="16" s="1"/>
  <c r="A56" i="16" s="1"/>
  <c r="A57" i="16" s="1"/>
  <c r="A58" i="16" s="1"/>
  <c r="G23" i="16"/>
  <c r="D19" i="16"/>
  <c r="C19" i="16"/>
  <c r="F19" i="15" l="1"/>
  <c r="N17" i="15"/>
  <c r="M17" i="15"/>
  <c r="L17" i="15"/>
  <c r="K17" i="15"/>
  <c r="F17" i="15"/>
  <c r="N16" i="15"/>
  <c r="F16" i="15"/>
  <c r="N15" i="15"/>
  <c r="N14" i="15"/>
  <c r="N13" i="15"/>
  <c r="F12" i="15"/>
  <c r="N11" i="15"/>
  <c r="F10" i="15"/>
  <c r="F9" i="15"/>
  <c r="N8" i="15"/>
  <c r="F8" i="15"/>
  <c r="F7" i="15"/>
  <c r="N6" i="15"/>
  <c r="F6" i="15"/>
  <c r="N5" i="15"/>
  <c r="F5" i="15"/>
  <c r="F4" i="15"/>
  <c r="AC11" i="13" l="1"/>
  <c r="AC10" i="13"/>
  <c r="AC9" i="13"/>
  <c r="V9" i="13"/>
  <c r="AC8" i="13"/>
  <c r="V8" i="13"/>
  <c r="AC7" i="13"/>
  <c r="V7" i="13"/>
  <c r="AC6" i="13"/>
  <c r="V6" i="13"/>
  <c r="P6" i="13"/>
  <c r="V5" i="13"/>
  <c r="P5" i="13"/>
  <c r="AC4" i="13"/>
  <c r="V4" i="13"/>
  <c r="P4" i="13"/>
  <c r="AC3" i="13"/>
  <c r="V3" i="13"/>
  <c r="P3" i="13"/>
  <c r="M39" i="11" l="1"/>
  <c r="I39" i="11"/>
  <c r="E39" i="11"/>
  <c r="M36" i="11"/>
  <c r="I36" i="11"/>
  <c r="E36" i="11"/>
  <c r="M32" i="11"/>
  <c r="I32" i="11"/>
  <c r="E32" i="11"/>
  <c r="M31" i="11"/>
  <c r="I31" i="11"/>
  <c r="E31" i="11"/>
  <c r="M27" i="11"/>
  <c r="I27" i="11"/>
  <c r="E27" i="11"/>
  <c r="M25" i="11"/>
  <c r="I25" i="11"/>
  <c r="E25" i="11"/>
  <c r="M23" i="11"/>
  <c r="I23" i="11"/>
  <c r="E23" i="11"/>
  <c r="M18" i="11"/>
  <c r="I18" i="11"/>
  <c r="E18" i="11"/>
  <c r="K17" i="10" l="1"/>
  <c r="G17" i="10"/>
  <c r="K16" i="10"/>
  <c r="G16" i="10"/>
  <c r="K15" i="10"/>
  <c r="G15" i="10"/>
  <c r="K14" i="10"/>
  <c r="G14" i="10"/>
  <c r="K13" i="10"/>
  <c r="G13" i="10"/>
  <c r="K12" i="10"/>
  <c r="K11" i="10"/>
  <c r="G11" i="10"/>
  <c r="K10" i="10"/>
  <c r="G10" i="10"/>
  <c r="K9" i="10"/>
  <c r="G9" i="10"/>
  <c r="K8" i="10"/>
  <c r="G8" i="10"/>
  <c r="K7" i="10"/>
  <c r="G7" i="10"/>
  <c r="K6" i="10"/>
  <c r="G6" i="10"/>
  <c r="K5" i="10"/>
  <c r="G5" i="10"/>
  <c r="D54" i="9" l="1"/>
  <c r="E54" i="9" s="1"/>
  <c r="F54" i="9" s="1"/>
  <c r="G54" i="9" s="1"/>
  <c r="H54" i="9" s="1"/>
  <c r="I54" i="9" s="1"/>
  <c r="J54" i="9" s="1"/>
  <c r="K54" i="9" s="1"/>
  <c r="L54" i="9" s="1"/>
  <c r="M54" i="9" s="1"/>
  <c r="C37" i="9"/>
  <c r="C40" i="9" s="1"/>
  <c r="C41" i="9" s="1"/>
  <c r="C36" i="9"/>
  <c r="C33" i="9"/>
  <c r="C29" i="9"/>
  <c r="D29" i="9" s="1"/>
  <c r="E29" i="9" s="1"/>
  <c r="F29" i="9" s="1"/>
  <c r="G29" i="9" s="1"/>
  <c r="H29" i="9" s="1"/>
  <c r="I29" i="9" s="1"/>
  <c r="J29" i="9" s="1"/>
  <c r="K29" i="9" s="1"/>
  <c r="L29" i="9" s="1"/>
  <c r="M29" i="9" s="1"/>
  <c r="K22" i="9"/>
  <c r="C22" i="9"/>
  <c r="I15" i="9"/>
  <c r="F12" i="9"/>
  <c r="B3" i="9"/>
  <c r="I22" i="9" s="1"/>
  <c r="C42" i="9" l="1"/>
  <c r="J15" i="9"/>
  <c r="E22" i="9"/>
  <c r="E12" i="9"/>
  <c r="M12" i="9"/>
  <c r="H15" i="9"/>
  <c r="B22" i="9"/>
  <c r="J22" i="9"/>
  <c r="G12" i="9"/>
  <c r="D22" i="9"/>
  <c r="H12" i="9"/>
  <c r="L15" i="9"/>
  <c r="J12" i="9"/>
  <c r="J24" i="9" s="1"/>
  <c r="E15" i="9"/>
  <c r="M15" i="9"/>
  <c r="G22" i="9"/>
  <c r="C25" i="9"/>
  <c r="C15" i="9"/>
  <c r="B10" i="9"/>
  <c r="I12" i="9"/>
  <c r="I24" i="9" s="1"/>
  <c r="D15" i="9"/>
  <c r="F22" i="9"/>
  <c r="C12" i="9"/>
  <c r="F15" i="9"/>
  <c r="F24" i="9" s="1"/>
  <c r="L22" i="9"/>
  <c r="K15" i="9"/>
  <c r="K12" i="9"/>
  <c r="K24" i="9" s="1"/>
  <c r="H22" i="9"/>
  <c r="D12" i="9"/>
  <c r="D24" i="9" s="1"/>
  <c r="L12" i="9"/>
  <c r="L24" i="9" s="1"/>
  <c r="G15" i="9"/>
  <c r="B12" i="9" l="1"/>
  <c r="B13" i="9" s="1"/>
  <c r="L30" i="9"/>
  <c r="H30" i="9"/>
  <c r="K30" i="9"/>
  <c r="J30" i="9"/>
  <c r="M30" i="9"/>
  <c r="I30" i="9"/>
  <c r="E24" i="9"/>
  <c r="H24" i="9"/>
  <c r="B15" i="9"/>
  <c r="B16" i="9" s="1"/>
  <c r="B17" i="9" s="1"/>
  <c r="C31" i="9"/>
  <c r="D35" i="9" s="1"/>
  <c r="D25" i="9"/>
  <c r="C24" i="9"/>
  <c r="G24" i="9"/>
  <c r="F23" i="9" l="1"/>
  <c r="C23" i="9"/>
  <c r="E23" i="9"/>
  <c r="K23" i="9"/>
  <c r="F30" i="9"/>
  <c r="I23" i="9"/>
  <c r="L23" i="9"/>
  <c r="D23" i="9"/>
  <c r="J23" i="9"/>
  <c r="E30" i="9"/>
  <c r="H23" i="9"/>
  <c r="D30" i="9"/>
  <c r="G23" i="9"/>
  <c r="B5" i="9"/>
  <c r="C30" i="9" s="1"/>
  <c r="C34" i="9" s="1"/>
  <c r="C38" i="9" s="1"/>
  <c r="C43" i="9" s="1"/>
  <c r="B24" i="9"/>
  <c r="E25" i="9"/>
  <c r="D31" i="9"/>
  <c r="D32" i="9" l="1"/>
  <c r="C45" i="9"/>
  <c r="C47" i="9"/>
  <c r="F25" i="9"/>
  <c r="D33" i="9"/>
  <c r="D34" i="9"/>
  <c r="B23" i="9"/>
  <c r="G25" i="9" l="1"/>
  <c r="E31" i="9"/>
  <c r="E32" i="9" s="1"/>
  <c r="C50" i="9"/>
  <c r="D36" i="9"/>
  <c r="C49" i="9"/>
  <c r="D37" i="9" l="1"/>
  <c r="E35" i="9"/>
  <c r="E34" i="9"/>
  <c r="C53" i="9"/>
  <c r="H25" i="9"/>
  <c r="D38" i="9"/>
  <c r="E33" i="9"/>
  <c r="I25" i="9" l="1"/>
  <c r="E36" i="9"/>
  <c r="E38" i="9" s="1"/>
  <c r="F31" i="9"/>
  <c r="F32" i="9" s="1"/>
  <c r="D40" i="9"/>
  <c r="D41" i="9" s="1"/>
  <c r="F35" i="9" l="1"/>
  <c r="F34" i="9"/>
  <c r="D42" i="9"/>
  <c r="F33" i="9"/>
  <c r="E37" i="9"/>
  <c r="J25" i="9"/>
  <c r="D43" i="9"/>
  <c r="K25" i="9" l="1"/>
  <c r="F36" i="9"/>
  <c r="G35" i="9"/>
  <c r="F37" i="9"/>
  <c r="E40" i="9"/>
  <c r="E41" i="9" s="1"/>
  <c r="E42" i="9" s="1"/>
  <c r="G31" i="9"/>
  <c r="G32" i="9" s="1"/>
  <c r="G33" i="9" s="1"/>
  <c r="D47" i="9"/>
  <c r="D45" i="9"/>
  <c r="E43" i="9" l="1"/>
  <c r="D50" i="9"/>
  <c r="H31" i="9"/>
  <c r="H32" i="9" s="1"/>
  <c r="H33" i="9" s="1"/>
  <c r="F40" i="9"/>
  <c r="F41" i="9" s="1"/>
  <c r="D49" i="9"/>
  <c r="F38" i="9"/>
  <c r="F43" i="9" s="1"/>
  <c r="L25" i="9"/>
  <c r="G34" i="9"/>
  <c r="F45" i="9" l="1"/>
  <c r="F49" i="9" s="1"/>
  <c r="F53" i="9" s="1"/>
  <c r="F47" i="9"/>
  <c r="I31" i="9"/>
  <c r="I32" i="9" s="1"/>
  <c r="D53" i="9"/>
  <c r="E47" i="9"/>
  <c r="E45" i="9"/>
  <c r="F50" i="9"/>
  <c r="G36" i="9"/>
  <c r="M25" i="9"/>
  <c r="H34" i="9"/>
  <c r="F42" i="9"/>
  <c r="I34" i="9" l="1"/>
  <c r="E50" i="9"/>
  <c r="I33" i="9"/>
  <c r="H35" i="9"/>
  <c r="G37" i="9"/>
  <c r="G38" i="9"/>
  <c r="E49" i="9"/>
  <c r="J31" i="9" l="1"/>
  <c r="J32" i="9" s="1"/>
  <c r="J33" i="9" s="1"/>
  <c r="G40" i="9"/>
  <c r="G41" i="9" s="1"/>
  <c r="G43" i="9" s="1"/>
  <c r="E53" i="9"/>
  <c r="H36" i="9"/>
  <c r="H37" i="9" s="1"/>
  <c r="G47" i="9" l="1"/>
  <c r="G45" i="9"/>
  <c r="G50" i="9"/>
  <c r="G42" i="9"/>
  <c r="H38" i="9"/>
  <c r="I35" i="9"/>
  <c r="J34" i="9"/>
  <c r="K31" i="9"/>
  <c r="K32" i="9" s="1"/>
  <c r="I36" i="9" l="1"/>
  <c r="J35" i="9"/>
  <c r="H40" i="9"/>
  <c r="H41" i="9" s="1"/>
  <c r="K34" i="9"/>
  <c r="K33" i="9"/>
  <c r="G49" i="9"/>
  <c r="L31" i="9" l="1"/>
  <c r="L32" i="9" s="1"/>
  <c r="J36" i="9"/>
  <c r="K35" i="9"/>
  <c r="G53" i="9"/>
  <c r="I38" i="9"/>
  <c r="I37" i="9"/>
  <c r="H43" i="9"/>
  <c r="H42" i="9"/>
  <c r="K36" i="9" l="1"/>
  <c r="J38" i="9"/>
  <c r="H45" i="9"/>
  <c r="H47" i="9"/>
  <c r="H50" i="9" s="1"/>
  <c r="I40" i="9"/>
  <c r="I41" i="9" s="1"/>
  <c r="I42" i="9" s="1"/>
  <c r="J37" i="9"/>
  <c r="L34" i="9"/>
  <c r="L33" i="9"/>
  <c r="I43" i="9" l="1"/>
  <c r="H49" i="9"/>
  <c r="M31" i="9"/>
  <c r="M32" i="9" s="1"/>
  <c r="J43" i="9"/>
  <c r="J42" i="9"/>
  <c r="I47" i="9"/>
  <c r="I50" i="9" s="1"/>
  <c r="I45" i="9"/>
  <c r="I49" i="9" s="1"/>
  <c r="I53" i="9" s="1"/>
  <c r="K38" i="9"/>
  <c r="K37" i="9"/>
  <c r="J40" i="9"/>
  <c r="J41" i="9" s="1"/>
  <c r="L35" i="9"/>
  <c r="J47" i="9" l="1"/>
  <c r="J45" i="9"/>
  <c r="J49" i="9" s="1"/>
  <c r="J53" i="9" s="1"/>
  <c r="L36" i="9"/>
  <c r="M35" i="9"/>
  <c r="M36" i="9" s="1"/>
  <c r="B36" i="9" s="1"/>
  <c r="J50" i="9"/>
  <c r="M34" i="9"/>
  <c r="B32" i="9"/>
  <c r="K40" i="9"/>
  <c r="K41" i="9" s="1"/>
  <c r="M33" i="9"/>
  <c r="H53" i="9"/>
  <c r="L38" i="9" l="1"/>
  <c r="M38" i="9"/>
  <c r="K42" i="9"/>
  <c r="L37" i="9"/>
  <c r="K43" i="9"/>
  <c r="M37" i="9" l="1"/>
  <c r="L40" i="9"/>
  <c r="L41" i="9" s="1"/>
  <c r="L43" i="9"/>
  <c r="K45" i="9"/>
  <c r="K49" i="9" s="1"/>
  <c r="K53" i="9" s="1"/>
  <c r="K47" i="9"/>
  <c r="K50" i="9" s="1"/>
  <c r="L47" i="9" l="1"/>
  <c r="L45" i="9"/>
  <c r="L49" i="9" s="1"/>
  <c r="L53" i="9" s="1"/>
  <c r="L50" i="9"/>
  <c r="L42" i="9"/>
  <c r="M40" i="9" l="1"/>
  <c r="M41" i="9" s="1"/>
  <c r="M43" i="9" l="1"/>
  <c r="M42" i="9"/>
  <c r="M47" i="9" l="1"/>
  <c r="M44" i="9"/>
  <c r="M45" i="9"/>
  <c r="B45" i="9" l="1"/>
  <c r="M49" i="9"/>
  <c r="B47" i="9"/>
  <c r="M50" i="9"/>
  <c r="B50" i="9" s="1"/>
  <c r="M53" i="9" l="1"/>
  <c r="B49" i="9"/>
  <c r="B55" i="9" l="1"/>
  <c r="B53" i="9"/>
  <c r="C63" i="9" l="1"/>
  <c r="B57" i="9"/>
  <c r="C64" i="9" s="1"/>
  <c r="L15" i="7" l="1"/>
  <c r="L14" i="7"/>
  <c r="L13" i="7"/>
  <c r="L12" i="7"/>
  <c r="L11" i="7"/>
  <c r="L10" i="7"/>
  <c r="J10" i="7"/>
  <c r="J11" i="7" s="1"/>
  <c r="F10" i="7"/>
  <c r="L9" i="7"/>
  <c r="J9" i="7"/>
  <c r="M9" i="7" s="1"/>
  <c r="P9" i="7" s="1"/>
  <c r="F9" i="7"/>
  <c r="M8" i="7"/>
  <c r="P8" i="7" s="1"/>
  <c r="L8" i="7"/>
  <c r="J8" i="7"/>
  <c r="F8" i="7"/>
  <c r="L7" i="7"/>
  <c r="J7" i="7"/>
  <c r="M7" i="7" s="1"/>
  <c r="P7" i="7" s="1"/>
  <c r="F7" i="7"/>
  <c r="L6" i="7"/>
  <c r="K6" i="7"/>
  <c r="N6" i="7" s="1"/>
  <c r="J6" i="7"/>
  <c r="M6" i="7" s="1"/>
  <c r="P6" i="7" s="1"/>
  <c r="F6" i="7"/>
  <c r="I5" i="7"/>
  <c r="N3" i="7"/>
  <c r="M11" i="7" l="1"/>
  <c r="P11" i="7" s="1"/>
  <c r="J12" i="7"/>
  <c r="M10" i="7"/>
  <c r="P10" i="7" s="1"/>
  <c r="J13" i="7" l="1"/>
  <c r="M12" i="7"/>
  <c r="P12" i="7" s="1"/>
  <c r="M13" i="7" l="1"/>
  <c r="P13" i="7" s="1"/>
  <c r="J14" i="7"/>
  <c r="M14" i="7" l="1"/>
  <c r="P14" i="7" s="1"/>
  <c r="J15" i="7"/>
  <c r="M15" i="7" s="1"/>
  <c r="P15" i="7" s="1"/>
  <c r="Z40" i="2" l="1"/>
  <c r="AB34" i="2" s="1"/>
  <c r="Y40" i="2"/>
  <c r="AA39" i="2" s="1"/>
  <c r="V40" i="2"/>
  <c r="T40" i="2"/>
  <c r="V36" i="2" s="1"/>
  <c r="S40" i="2"/>
  <c r="U40" i="2" s="1"/>
  <c r="O40" i="2"/>
  <c r="Q38" i="2" s="1"/>
  <c r="N40" i="2"/>
  <c r="P35" i="2" s="1"/>
  <c r="L40" i="2"/>
  <c r="K40" i="2"/>
  <c r="J40" i="2"/>
  <c r="L32" i="2" s="1"/>
  <c r="I40" i="2"/>
  <c r="E40" i="2"/>
  <c r="G34" i="2" s="1"/>
  <c r="D40" i="2"/>
  <c r="F39" i="2" s="1"/>
  <c r="AC39" i="2"/>
  <c r="AB39" i="2"/>
  <c r="U39" i="2"/>
  <c r="Q39" i="2"/>
  <c r="P39" i="2"/>
  <c r="L39" i="2"/>
  <c r="K39" i="2"/>
  <c r="AC38" i="2"/>
  <c r="AB38" i="2"/>
  <c r="AA38" i="2"/>
  <c r="U38" i="2"/>
  <c r="K38" i="2"/>
  <c r="G38" i="2"/>
  <c r="F38" i="2"/>
  <c r="AC37" i="2"/>
  <c r="U37" i="2"/>
  <c r="Q37" i="2"/>
  <c r="L37" i="2"/>
  <c r="K37" i="2"/>
  <c r="AC36" i="2"/>
  <c r="U36" i="2"/>
  <c r="L36" i="2"/>
  <c r="K36" i="2"/>
  <c r="AC35" i="2"/>
  <c r="AB35" i="2"/>
  <c r="V35" i="2"/>
  <c r="U35" i="2"/>
  <c r="Q35" i="2"/>
  <c r="K35" i="2"/>
  <c r="F35" i="2"/>
  <c r="AC34" i="2"/>
  <c r="U34" i="2"/>
  <c r="Q34" i="2"/>
  <c r="P34" i="2"/>
  <c r="K34" i="2"/>
  <c r="AC33" i="2"/>
  <c r="AB33" i="2"/>
  <c r="V33" i="2"/>
  <c r="U33" i="2"/>
  <c r="L33" i="2"/>
  <c r="K33" i="2"/>
  <c r="G33" i="2"/>
  <c r="AC32" i="2"/>
  <c r="V32" i="2"/>
  <c r="U32" i="2"/>
  <c r="K32" i="2"/>
  <c r="AC31" i="2"/>
  <c r="AB31" i="2"/>
  <c r="U31" i="2"/>
  <c r="Q31" i="2"/>
  <c r="P31" i="2"/>
  <c r="L31" i="2"/>
  <c r="K31" i="2"/>
  <c r="G31" i="2"/>
  <c r="AC30" i="2"/>
  <c r="AB30" i="2"/>
  <c r="AA30" i="2"/>
  <c r="U30" i="2"/>
  <c r="K30" i="2"/>
  <c r="G30" i="2"/>
  <c r="F30" i="2"/>
  <c r="AC29" i="2"/>
  <c r="V29" i="2"/>
  <c r="U29" i="2"/>
  <c r="Q29" i="2"/>
  <c r="L29" i="2"/>
  <c r="K29" i="2"/>
  <c r="AC28" i="2"/>
  <c r="U28" i="2"/>
  <c r="L28" i="2"/>
  <c r="K28" i="2"/>
  <c r="AC27" i="2"/>
  <c r="AB27" i="2"/>
  <c r="AA27" i="2"/>
  <c r="V27" i="2"/>
  <c r="U27" i="2"/>
  <c r="Q27" i="2"/>
  <c r="K27" i="2"/>
  <c r="F27" i="2"/>
  <c r="AC26" i="2"/>
  <c r="U26" i="2"/>
  <c r="Q26" i="2"/>
  <c r="P26" i="2"/>
  <c r="K26" i="2"/>
  <c r="AC25" i="2"/>
  <c r="AB25" i="2"/>
  <c r="V25" i="2"/>
  <c r="U25" i="2"/>
  <c r="L25" i="2"/>
  <c r="K25" i="2"/>
  <c r="G25" i="2"/>
  <c r="AC24" i="2"/>
  <c r="V24" i="2"/>
  <c r="U24" i="2"/>
  <c r="K24" i="2"/>
  <c r="AC23" i="2"/>
  <c r="AB23" i="2"/>
  <c r="U23" i="2"/>
  <c r="Q23" i="2"/>
  <c r="P23" i="2"/>
  <c r="L23" i="2"/>
  <c r="K23" i="2"/>
  <c r="G23" i="2"/>
  <c r="AC22" i="2"/>
  <c r="AB22" i="2"/>
  <c r="AA22" i="2"/>
  <c r="U22" i="2"/>
  <c r="K22" i="2"/>
  <c r="G22" i="2"/>
  <c r="F22" i="2"/>
  <c r="AC21" i="2"/>
  <c r="V21" i="2"/>
  <c r="U21" i="2"/>
  <c r="Q21" i="2"/>
  <c r="L21" i="2"/>
  <c r="K21" i="2"/>
  <c r="AC20" i="2"/>
  <c r="U20" i="2"/>
  <c r="L20" i="2"/>
  <c r="K20" i="2"/>
  <c r="AC19" i="2"/>
  <c r="AB19" i="2"/>
  <c r="AA19" i="2"/>
  <c r="V19" i="2"/>
  <c r="U19" i="2"/>
  <c r="Q19" i="2"/>
  <c r="K19" i="2"/>
  <c r="G19" i="2"/>
  <c r="F19" i="2"/>
  <c r="AC18" i="2"/>
  <c r="U18" i="2"/>
  <c r="Q18" i="2"/>
  <c r="P18" i="2"/>
  <c r="K18" i="2"/>
  <c r="AC17" i="2"/>
  <c r="AB17" i="2"/>
  <c r="V17" i="2"/>
  <c r="U17" i="2"/>
  <c r="L17" i="2"/>
  <c r="K17" i="2"/>
  <c r="G17" i="2"/>
  <c r="AC16" i="2"/>
  <c r="V16" i="2"/>
  <c r="U16" i="2"/>
  <c r="K16" i="2"/>
  <c r="AC15" i="2"/>
  <c r="AB15" i="2"/>
  <c r="U15" i="2"/>
  <c r="Q15" i="2"/>
  <c r="P15" i="2"/>
  <c r="L15" i="2"/>
  <c r="K15" i="2"/>
  <c r="G15" i="2"/>
  <c r="AC14" i="2"/>
  <c r="AB14" i="2"/>
  <c r="AA14" i="2"/>
  <c r="U14" i="2"/>
  <c r="K14" i="2"/>
  <c r="G14" i="2"/>
  <c r="F14" i="2"/>
  <c r="AC13" i="2"/>
  <c r="V13" i="2"/>
  <c r="U13" i="2"/>
  <c r="Q13" i="2"/>
  <c r="L13" i="2"/>
  <c r="K13" i="2"/>
  <c r="AC12" i="2"/>
  <c r="U12" i="2"/>
  <c r="L12" i="2"/>
  <c r="K12" i="2"/>
  <c r="AC11" i="2"/>
  <c r="AB11" i="2"/>
  <c r="AA11" i="2"/>
  <c r="V11" i="2"/>
  <c r="U11" i="2"/>
  <c r="Q11" i="2"/>
  <c r="K11" i="2"/>
  <c r="G11" i="2"/>
  <c r="F11" i="2"/>
  <c r="AC10" i="2"/>
  <c r="U10" i="2"/>
  <c r="Q10" i="2"/>
  <c r="P10" i="2"/>
  <c r="K10" i="2"/>
  <c r="AC9" i="2"/>
  <c r="AB9" i="2"/>
  <c r="V9" i="2"/>
  <c r="U9" i="2"/>
  <c r="L9" i="2"/>
  <c r="K9" i="2"/>
  <c r="G9" i="2"/>
  <c r="A9" i="2"/>
  <c r="A10" i="2" s="1"/>
  <c r="A11" i="2" s="1"/>
  <c r="A12" i="2" s="1"/>
  <c r="A13" i="2" s="1"/>
  <c r="A14" i="2" s="1"/>
  <c r="A15" i="2" s="1"/>
  <c r="A16" i="2" s="1"/>
  <c r="A17" i="2" s="1"/>
  <c r="A18" i="2" s="1"/>
  <c r="A19" i="2" s="1"/>
  <c r="A20" i="2" s="1"/>
  <c r="A21" i="2" s="1"/>
  <c r="A22" i="2" s="1"/>
  <c r="A23" i="2" s="1"/>
  <c r="A24" i="2" s="1"/>
  <c r="A25" i="2" s="1"/>
  <c r="A26" i="2" s="1"/>
  <c r="A27" i="2" s="1"/>
  <c r="A28" i="2" s="1"/>
  <c r="A29" i="2" s="1"/>
  <c r="A30" i="2" s="1"/>
  <c r="A31" i="2" s="1"/>
  <c r="A32" i="2" s="1"/>
  <c r="A33" i="2" s="1"/>
  <c r="A34" i="2" s="1"/>
  <c r="A35" i="2" s="1"/>
  <c r="A36" i="2" s="1"/>
  <c r="A37" i="2" s="1"/>
  <c r="A38" i="2" s="1"/>
  <c r="A39" i="2" s="1"/>
  <c r="AC8" i="2"/>
  <c r="V8" i="2"/>
  <c r="U8" i="2"/>
  <c r="P8" i="2"/>
  <c r="K8" i="2"/>
  <c r="AD38" i="2" l="1"/>
  <c r="AD30" i="2"/>
  <c r="AD16" i="2"/>
  <c r="AD10" i="2"/>
  <c r="F12" i="2"/>
  <c r="AA12" i="2"/>
  <c r="P16" i="2"/>
  <c r="F20" i="2"/>
  <c r="AA20" i="2"/>
  <c r="P24" i="2"/>
  <c r="F28" i="2"/>
  <c r="AA28" i="2"/>
  <c r="P32" i="2"/>
  <c r="F36" i="2"/>
  <c r="AA36" i="2"/>
  <c r="G39" i="2"/>
  <c r="Q8" i="2"/>
  <c r="F9" i="2"/>
  <c r="AA9" i="2"/>
  <c r="L10" i="2"/>
  <c r="G12" i="2"/>
  <c r="AB12" i="2"/>
  <c r="P13" i="2"/>
  <c r="V14" i="2"/>
  <c r="Q16" i="2"/>
  <c r="F17" i="2"/>
  <c r="AA17" i="2"/>
  <c r="L18" i="2"/>
  <c r="G20" i="2"/>
  <c r="AB20" i="2"/>
  <c r="P21" i="2"/>
  <c r="V22" i="2"/>
  <c r="Q24" i="2"/>
  <c r="F25" i="2"/>
  <c r="AA25" i="2"/>
  <c r="L26" i="2"/>
  <c r="G28" i="2"/>
  <c r="AB28" i="2"/>
  <c r="P29" i="2"/>
  <c r="V30" i="2"/>
  <c r="Q32" i="2"/>
  <c r="F33" i="2"/>
  <c r="AA33" i="2"/>
  <c r="L34" i="2"/>
  <c r="G36" i="2"/>
  <c r="AB36" i="2"/>
  <c r="P37" i="2"/>
  <c r="V38" i="2"/>
  <c r="F8" i="2"/>
  <c r="AA16" i="2"/>
  <c r="F24" i="2"/>
  <c r="AA24" i="2"/>
  <c r="G27" i="2"/>
  <c r="P28" i="2"/>
  <c r="F32" i="2"/>
  <c r="AA32" i="2"/>
  <c r="G35" i="2"/>
  <c r="P36" i="2"/>
  <c r="V37" i="2"/>
  <c r="G8" i="2"/>
  <c r="AB8" i="2"/>
  <c r="P9" i="2"/>
  <c r="V10" i="2"/>
  <c r="Q12" i="2"/>
  <c r="F13" i="2"/>
  <c r="AA13" i="2"/>
  <c r="L14" i="2"/>
  <c r="G16" i="2"/>
  <c r="AB16" i="2"/>
  <c r="P17" i="2"/>
  <c r="V18" i="2"/>
  <c r="Q20" i="2"/>
  <c r="F21" i="2"/>
  <c r="AA21" i="2"/>
  <c r="L22" i="2"/>
  <c r="G24" i="2"/>
  <c r="AB24" i="2"/>
  <c r="P25" i="2"/>
  <c r="V26" i="2"/>
  <c r="Q28" i="2"/>
  <c r="F29" i="2"/>
  <c r="AA29" i="2"/>
  <c r="L30" i="2"/>
  <c r="G32" i="2"/>
  <c r="AB32" i="2"/>
  <c r="P33" i="2"/>
  <c r="V34" i="2"/>
  <c r="Q36" i="2"/>
  <c r="F37" i="2"/>
  <c r="AA37" i="2"/>
  <c r="L38" i="2"/>
  <c r="F40" i="2"/>
  <c r="P40" i="2"/>
  <c r="F16" i="2"/>
  <c r="F10" i="2"/>
  <c r="L11" i="2"/>
  <c r="G13" i="2"/>
  <c r="P14" i="2"/>
  <c r="V15" i="2"/>
  <c r="Q17" i="2"/>
  <c r="F18" i="2"/>
  <c r="AA18" i="2"/>
  <c r="L19" i="2"/>
  <c r="G21" i="2"/>
  <c r="AB21" i="2"/>
  <c r="P22" i="2"/>
  <c r="V23" i="2"/>
  <c r="Q25" i="2"/>
  <c r="F26" i="2"/>
  <c r="AA26" i="2"/>
  <c r="L27" i="2"/>
  <c r="G29" i="2"/>
  <c r="AB29" i="2"/>
  <c r="P30" i="2"/>
  <c r="V31" i="2"/>
  <c r="Q33" i="2"/>
  <c r="F34" i="2"/>
  <c r="AA34" i="2"/>
  <c r="L35" i="2"/>
  <c r="G37" i="2"/>
  <c r="AB37" i="2"/>
  <c r="P38" i="2"/>
  <c r="V39" i="2"/>
  <c r="G40" i="2"/>
  <c r="Q40" i="2"/>
  <c r="AC40" i="2"/>
  <c r="AD9" i="2" s="1"/>
  <c r="AA35" i="2"/>
  <c r="AA8" i="2"/>
  <c r="AA40" i="2" s="1"/>
  <c r="P12" i="2"/>
  <c r="P20" i="2"/>
  <c r="Q9" i="2"/>
  <c r="AA10" i="2"/>
  <c r="AB13" i="2"/>
  <c r="L8" i="2"/>
  <c r="G10" i="2"/>
  <c r="AB10" i="2"/>
  <c r="P11" i="2"/>
  <c r="V12" i="2"/>
  <c r="Q14" i="2"/>
  <c r="F15" i="2"/>
  <c r="AA15" i="2"/>
  <c r="L16" i="2"/>
  <c r="G18" i="2"/>
  <c r="AB18" i="2"/>
  <c r="P19" i="2"/>
  <c r="V20" i="2"/>
  <c r="Q22" i="2"/>
  <c r="F23" i="2"/>
  <c r="AA23" i="2"/>
  <c r="L24" i="2"/>
  <c r="G26" i="2"/>
  <c r="AB26" i="2"/>
  <c r="P27" i="2"/>
  <c r="V28" i="2"/>
  <c r="Q30" i="2"/>
  <c r="F31" i="2"/>
  <c r="AA31" i="2"/>
  <c r="AD40" i="2" l="1"/>
  <c r="AD11" i="2"/>
  <c r="AD39" i="2"/>
  <c r="AD31" i="2"/>
  <c r="AD35" i="2"/>
  <c r="AD27" i="2"/>
  <c r="AD19" i="2"/>
  <c r="AD23" i="2"/>
  <c r="AD37" i="2"/>
  <c r="AD29" i="2"/>
  <c r="AD21" i="2"/>
  <c r="AD13" i="2"/>
  <c r="AD15" i="2"/>
  <c r="AD14" i="2"/>
  <c r="AD36" i="2"/>
  <c r="AD33" i="2"/>
  <c r="AD22" i="2"/>
  <c r="AD34" i="2"/>
  <c r="AD17" i="2"/>
  <c r="AD32" i="2"/>
  <c r="AD28" i="2"/>
  <c r="AD25" i="2"/>
  <c r="AD8" i="2"/>
  <c r="AD12" i="2"/>
  <c r="AD26" i="2"/>
  <c r="AD24" i="2"/>
  <c r="AD20" i="2"/>
  <c r="AD18"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A2" authorId="0" shapeId="0" xr:uid="{B30C4318-F655-F841-8800-3F65EE65D6A7}">
      <text>
        <r>
          <rPr>
            <b/>
            <sz val="9"/>
            <color indexed="81"/>
            <rFont val="Tahoma"/>
            <family val="2"/>
          </rPr>
          <t xml:space="preserve">Key Takeaways:
</t>
        </r>
        <r>
          <rPr>
            <sz val="9"/>
            <color indexed="81"/>
            <rFont val="Tahoma"/>
            <family val="2"/>
          </rPr>
          <t xml:space="preserve">1. Top 3 companies contribute to 51% of FMV contributing to 74% of overall gain. Are the value maximization peaked in these companies??
2. Success of Healthifyme, Bizongo and Earlysalary becomes imperative for next uptick in valuation - being large candidates. Probability and risk assessment thereon. Is the fall over for Earlysalary - Trend down is stopped?
3. Fund with long tail - which are the winners possible - Sector identification - potential and swiftness of becoming winners - Cos. in this category are Cropin, Kristal, Hevo, Vayana, Emotix, Onco, Healthplix, mPaani, Blowhorn and LBB. Are there any negative candidates possible here? can we arrest the +ve gains slipping to -ve gains. 
4. can we arrest negative contributions from Bonushub, Sigtuple, Active, Ela and Agrostar?
5. no value accretion in Hansel and Squadcast. Hansel has significantly lost its value addition to the overall gains.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Aarti_Kalra</author>
  </authors>
  <commentList>
    <comment ref="C6" authorId="0" shapeId="0" xr:uid="{09919AB1-F2A7-E04A-B623-D697F163D231}">
      <text>
        <r>
          <rPr>
            <b/>
            <sz val="9"/>
            <color rgb="FF000000"/>
            <rFont val="Tahoma"/>
            <family val="2"/>
          </rPr>
          <t>Aarti_Kalra:</t>
        </r>
        <r>
          <rPr>
            <sz val="9"/>
            <color rgb="FF000000"/>
            <rFont val="Tahoma"/>
            <family val="2"/>
          </rPr>
          <t xml:space="preserve">
</t>
        </r>
        <r>
          <rPr>
            <sz val="9"/>
            <color rgb="FF000000"/>
            <rFont val="Tahoma"/>
            <family val="2"/>
          </rPr>
          <t>Launch date: Apr-19</t>
        </r>
      </text>
    </comment>
    <comment ref="C7" authorId="0" shapeId="0" xr:uid="{498D455C-D369-B245-B249-84919CEEBFCF}">
      <text>
        <r>
          <rPr>
            <b/>
            <sz val="9"/>
            <color rgb="FF000000"/>
            <rFont val="Tahoma"/>
            <family val="2"/>
          </rPr>
          <t>Aarti_Kalra:</t>
        </r>
        <r>
          <rPr>
            <sz val="9"/>
            <color rgb="FF000000"/>
            <rFont val="Tahoma"/>
            <family val="2"/>
          </rPr>
          <t xml:space="preserve">
</t>
        </r>
        <r>
          <rPr>
            <sz val="9"/>
            <color rgb="FF000000"/>
            <rFont val="Tahoma"/>
            <family val="2"/>
          </rPr>
          <t>Launch date: Feb-16</t>
        </r>
      </text>
    </comment>
    <comment ref="C8" authorId="0" shapeId="0" xr:uid="{7ED98462-829D-D14B-A7A5-A1D69AA66B77}">
      <text>
        <r>
          <rPr>
            <b/>
            <sz val="9"/>
            <color indexed="81"/>
            <rFont val="Tahoma"/>
            <family val="2"/>
          </rPr>
          <t>Aarti_Kalra:</t>
        </r>
        <r>
          <rPr>
            <sz val="9"/>
            <color indexed="81"/>
            <rFont val="Tahoma"/>
            <family val="2"/>
          </rPr>
          <t xml:space="preserve">
Launch date: Aug-15</t>
        </r>
      </text>
    </comment>
    <comment ref="C9" authorId="0" shapeId="0" xr:uid="{101D1A5C-B938-7E48-BD29-4E01D4733467}">
      <text>
        <r>
          <rPr>
            <b/>
            <sz val="9"/>
            <color rgb="FF000000"/>
            <rFont val="Tahoma"/>
            <family val="2"/>
          </rPr>
          <t>Aarti_Kalra:</t>
        </r>
        <r>
          <rPr>
            <sz val="9"/>
            <color rgb="FF000000"/>
            <rFont val="Tahoma"/>
            <family val="2"/>
          </rPr>
          <t xml:space="preserve">
</t>
        </r>
        <r>
          <rPr>
            <sz val="9"/>
            <color rgb="FF000000"/>
            <rFont val="Tahoma"/>
            <family val="2"/>
          </rPr>
          <t>Launch date: Feb-14</t>
        </r>
      </text>
    </comment>
    <comment ref="C17" authorId="0" shapeId="0" xr:uid="{A7E9C969-22BF-AB44-A069-8594587AFA55}">
      <text>
        <r>
          <rPr>
            <b/>
            <sz val="9"/>
            <color indexed="81"/>
            <rFont val="Tahoma"/>
            <family val="2"/>
          </rPr>
          <t>Aarti_Kalra:</t>
        </r>
        <r>
          <rPr>
            <sz val="9"/>
            <color indexed="81"/>
            <rFont val="Tahoma"/>
            <family val="2"/>
          </rPr>
          <t xml:space="preserve">
Launch date: Oct-19</t>
        </r>
      </text>
    </comment>
    <comment ref="C18" authorId="0" shapeId="0" xr:uid="{8870BE6F-7D24-9B4D-B161-2022084A2FDB}">
      <text>
        <r>
          <rPr>
            <b/>
            <sz val="9"/>
            <color indexed="81"/>
            <rFont val="Tahoma"/>
            <family val="2"/>
          </rPr>
          <t>Aarti_Kalra:</t>
        </r>
        <r>
          <rPr>
            <sz val="9"/>
            <color indexed="81"/>
            <rFont val="Tahoma"/>
            <family val="2"/>
          </rPr>
          <t xml:space="preserve">
Launch date: Mar-16</t>
        </r>
      </text>
    </comment>
    <comment ref="C19" authorId="0" shapeId="0" xr:uid="{F89C31F3-16CB-8648-9E57-0ADC48F2F97D}">
      <text>
        <r>
          <rPr>
            <b/>
            <sz val="9"/>
            <color indexed="81"/>
            <rFont val="Tahoma"/>
            <family val="2"/>
          </rPr>
          <t>Aarti_Kalra:</t>
        </r>
        <r>
          <rPr>
            <sz val="9"/>
            <color indexed="81"/>
            <rFont val="Tahoma"/>
            <family val="2"/>
          </rPr>
          <t xml:space="preserve">
Launch date: Feb-13</t>
        </r>
      </text>
    </comment>
    <comment ref="W19" authorId="0" shapeId="0" xr:uid="{C8651AC1-4498-B447-802B-FE499DE83DA4}">
      <text>
        <r>
          <rPr>
            <b/>
            <sz val="9"/>
            <color indexed="81"/>
            <rFont val="Tahoma"/>
            <family val="2"/>
          </rPr>
          <t>Aarti_Kalra:</t>
        </r>
        <r>
          <rPr>
            <sz val="9"/>
            <color indexed="81"/>
            <rFont val="Tahoma"/>
            <family val="2"/>
          </rPr>
          <t xml:space="preserve">
FY13 Not available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Aarti_Kalra</author>
  </authors>
  <commentList>
    <comment ref="H29" authorId="0" shapeId="0" xr:uid="{A9EEA8D8-8281-4349-B950-35210670BCFE}">
      <text>
        <r>
          <rPr>
            <b/>
            <sz val="9"/>
            <color indexed="81"/>
            <rFont val="Tahoma"/>
            <family val="2"/>
          </rPr>
          <t>Aarti_Kalra:</t>
        </r>
        <r>
          <rPr>
            <sz val="9"/>
            <color indexed="81"/>
            <rFont val="Tahoma"/>
            <family val="2"/>
          </rPr>
          <t xml:space="preserve">
Updated
</t>
        </r>
      </text>
    </comment>
    <comment ref="J29" authorId="0" shapeId="0" xr:uid="{B9094F0C-3556-7E4C-964F-E7D76CB1BDB8}">
      <text>
        <r>
          <rPr>
            <b/>
            <sz val="9"/>
            <color indexed="81"/>
            <rFont val="Tahoma"/>
            <family val="2"/>
          </rPr>
          <t>Aarti_Kalra:</t>
        </r>
        <r>
          <rPr>
            <sz val="9"/>
            <color indexed="81"/>
            <rFont val="Tahoma"/>
            <family val="2"/>
          </rPr>
          <t xml:space="preserve">
Updated
</t>
        </r>
      </text>
    </comment>
    <comment ref="K29" authorId="0" shapeId="0" xr:uid="{E73282E5-B36E-4146-A3B9-4C79ECDC7269}">
      <text>
        <r>
          <rPr>
            <b/>
            <sz val="9"/>
            <color indexed="81"/>
            <rFont val="Tahoma"/>
            <family val="2"/>
          </rPr>
          <t>Aarti_Kalra:</t>
        </r>
        <r>
          <rPr>
            <sz val="9"/>
            <color indexed="81"/>
            <rFont val="Tahoma"/>
            <family val="2"/>
          </rPr>
          <t xml:space="preserve">
Updated
</t>
        </r>
      </text>
    </comment>
    <comment ref="P29" authorId="0" shapeId="0" xr:uid="{81E739E9-C108-1342-8A58-BFB5732E7712}">
      <text>
        <r>
          <rPr>
            <b/>
            <sz val="9"/>
            <color indexed="81"/>
            <rFont val="Tahoma"/>
            <family val="2"/>
          </rPr>
          <t>Aarti_Kalra:</t>
        </r>
        <r>
          <rPr>
            <sz val="9"/>
            <color indexed="81"/>
            <rFont val="Tahoma"/>
            <family val="2"/>
          </rPr>
          <t xml:space="preserve">
Updated
</t>
        </r>
      </text>
    </comment>
    <comment ref="Q29" authorId="0" shapeId="0" xr:uid="{6BD596A0-496E-7941-9B92-AF488A611875}">
      <text>
        <r>
          <rPr>
            <b/>
            <sz val="9"/>
            <color indexed="81"/>
            <rFont val="Tahoma"/>
            <family val="2"/>
          </rPr>
          <t>Aarti_Kalra:</t>
        </r>
        <r>
          <rPr>
            <sz val="9"/>
            <color indexed="81"/>
            <rFont val="Tahoma"/>
            <family val="2"/>
          </rPr>
          <t xml:space="preserve">
Updated
</t>
        </r>
      </text>
    </comment>
    <comment ref="I49" authorId="0" shapeId="0" xr:uid="{9804A3F8-3A71-BD46-8F62-B47BB9BBA8B0}">
      <text>
        <r>
          <rPr>
            <b/>
            <sz val="9"/>
            <color indexed="81"/>
            <rFont val="Tahoma"/>
            <family val="2"/>
          </rPr>
          <t>Aarti_Kalra:</t>
        </r>
        <r>
          <rPr>
            <sz val="9"/>
            <color indexed="81"/>
            <rFont val="Tahoma"/>
            <family val="2"/>
          </rPr>
          <t xml:space="preserve">
Updated
</t>
        </r>
      </text>
    </comment>
    <comment ref="J49" authorId="0" shapeId="0" xr:uid="{F6E819A0-23FA-D645-BD96-BCD1E80A7607}">
      <text>
        <r>
          <rPr>
            <b/>
            <sz val="9"/>
            <color indexed="81"/>
            <rFont val="Tahoma"/>
            <family val="2"/>
          </rPr>
          <t>Aarti_Kalra:</t>
        </r>
        <r>
          <rPr>
            <sz val="9"/>
            <color indexed="81"/>
            <rFont val="Tahoma"/>
            <family val="2"/>
          </rPr>
          <t xml:space="preserve">
Updated
</t>
        </r>
      </text>
    </comment>
    <comment ref="K49" authorId="0" shapeId="0" xr:uid="{00A1E840-9536-7642-8B2F-99B15F907AF5}">
      <text>
        <r>
          <rPr>
            <b/>
            <sz val="9"/>
            <color indexed="81"/>
            <rFont val="Tahoma"/>
            <family val="2"/>
          </rPr>
          <t>Aarti_Kalra:</t>
        </r>
        <r>
          <rPr>
            <sz val="9"/>
            <color indexed="81"/>
            <rFont val="Tahoma"/>
            <family val="2"/>
          </rPr>
          <t xml:space="preserve">
Updated
</t>
        </r>
      </text>
    </comment>
    <comment ref="P49" authorId="0" shapeId="0" xr:uid="{96CA1FDD-31AE-574C-BD6E-1CDFF0786F2D}">
      <text>
        <r>
          <rPr>
            <b/>
            <sz val="9"/>
            <color indexed="81"/>
            <rFont val="Tahoma"/>
            <family val="2"/>
          </rPr>
          <t>Aarti_Kalra:</t>
        </r>
        <r>
          <rPr>
            <sz val="9"/>
            <color indexed="81"/>
            <rFont val="Tahoma"/>
            <family val="2"/>
          </rPr>
          <t xml:space="preserve">
Updated
</t>
        </r>
      </text>
    </comment>
    <comment ref="S49" authorId="0" shapeId="0" xr:uid="{B6C2F441-2C81-4543-9AA6-B682B87CFC11}">
      <text>
        <r>
          <rPr>
            <b/>
            <sz val="9"/>
            <color indexed="81"/>
            <rFont val="Tahoma"/>
            <family val="2"/>
          </rPr>
          <t>Aarti_Kalra:</t>
        </r>
        <r>
          <rPr>
            <sz val="9"/>
            <color indexed="81"/>
            <rFont val="Tahoma"/>
            <family val="2"/>
          </rPr>
          <t xml:space="preserve">
Updated
</t>
        </r>
      </text>
    </comment>
    <comment ref="T49" authorId="0" shapeId="0" xr:uid="{54613363-3756-8E4E-88D9-7D42A91A74C5}">
      <text>
        <r>
          <rPr>
            <b/>
            <sz val="9"/>
            <color indexed="81"/>
            <rFont val="Tahoma"/>
            <family val="2"/>
          </rPr>
          <t>Aarti_Kalra:</t>
        </r>
        <r>
          <rPr>
            <sz val="9"/>
            <color indexed="81"/>
            <rFont val="Tahoma"/>
            <family val="2"/>
          </rPr>
          <t xml:space="preserve">
Updated
</t>
        </r>
      </text>
    </comment>
    <comment ref="H69" authorId="0" shapeId="0" xr:uid="{BD6197CF-3BCD-1C49-AA50-0EB9B014236A}">
      <text>
        <r>
          <rPr>
            <b/>
            <sz val="9"/>
            <color indexed="81"/>
            <rFont val="Tahoma"/>
            <family val="2"/>
          </rPr>
          <t>Aarti_Kalra:</t>
        </r>
        <r>
          <rPr>
            <sz val="9"/>
            <color indexed="81"/>
            <rFont val="Tahoma"/>
            <family val="2"/>
          </rPr>
          <t xml:space="preserve">
Updated
</t>
        </r>
      </text>
    </comment>
    <comment ref="I69" authorId="0" shapeId="0" xr:uid="{18742A2F-6CD9-A34B-9584-2C5E84BFDC71}">
      <text>
        <r>
          <rPr>
            <b/>
            <sz val="9"/>
            <color indexed="81"/>
            <rFont val="Tahoma"/>
            <family val="2"/>
          </rPr>
          <t>Aarti_Kalra:</t>
        </r>
        <r>
          <rPr>
            <sz val="9"/>
            <color indexed="81"/>
            <rFont val="Tahoma"/>
            <family val="2"/>
          </rPr>
          <t xml:space="preserve">
Updated
</t>
        </r>
      </text>
    </comment>
    <comment ref="J69" authorId="0" shapeId="0" xr:uid="{160C75C9-AEC4-3F49-9BE0-FD905D8D093F}">
      <text>
        <r>
          <rPr>
            <b/>
            <sz val="9"/>
            <color indexed="81"/>
            <rFont val="Tahoma"/>
            <family val="2"/>
          </rPr>
          <t>Aarti_Kalra:</t>
        </r>
        <r>
          <rPr>
            <sz val="9"/>
            <color indexed="81"/>
            <rFont val="Tahoma"/>
            <family val="2"/>
          </rPr>
          <t xml:space="preserve">
Updated
</t>
        </r>
      </text>
    </comment>
    <comment ref="K69" authorId="0" shapeId="0" xr:uid="{A5D52656-82BE-EB4A-B8F3-BD92DD1426CA}">
      <text>
        <r>
          <rPr>
            <b/>
            <sz val="9"/>
            <color indexed="81"/>
            <rFont val="Tahoma"/>
            <family val="2"/>
          </rPr>
          <t>Aarti_Kalra:</t>
        </r>
        <r>
          <rPr>
            <sz val="9"/>
            <color indexed="81"/>
            <rFont val="Tahoma"/>
            <family val="2"/>
          </rPr>
          <t xml:space="preserve">
Updated
</t>
        </r>
      </text>
    </comment>
    <comment ref="P69" authorId="0" shapeId="0" xr:uid="{EF6FA7C3-F5B8-C844-A021-9DD69C3FD2C4}">
      <text>
        <r>
          <rPr>
            <b/>
            <sz val="9"/>
            <color indexed="81"/>
            <rFont val="Tahoma"/>
            <family val="2"/>
          </rPr>
          <t>Aarti_Kalra:</t>
        </r>
        <r>
          <rPr>
            <sz val="9"/>
            <color indexed="81"/>
            <rFont val="Tahoma"/>
            <family val="2"/>
          </rPr>
          <t xml:space="preserve">
Updated
</t>
        </r>
      </text>
    </comment>
    <comment ref="S69" authorId="0" shapeId="0" xr:uid="{D98388D2-708C-214F-B853-A31C8AC476E3}">
      <text>
        <r>
          <rPr>
            <b/>
            <sz val="9"/>
            <color indexed="81"/>
            <rFont val="Tahoma"/>
            <family val="2"/>
          </rPr>
          <t>Aarti_Kalra:</t>
        </r>
        <r>
          <rPr>
            <sz val="9"/>
            <color indexed="81"/>
            <rFont val="Tahoma"/>
            <family val="2"/>
          </rPr>
          <t xml:space="preserve">
Updated
</t>
        </r>
      </text>
    </comment>
    <comment ref="T69" authorId="0" shapeId="0" xr:uid="{2D3AF9EB-5C8E-334A-8421-C20DCCF4BFDA}">
      <text>
        <r>
          <rPr>
            <b/>
            <sz val="9"/>
            <color indexed="81"/>
            <rFont val="Tahoma"/>
            <family val="2"/>
          </rPr>
          <t>Aarti_Kalra:</t>
        </r>
        <r>
          <rPr>
            <sz val="9"/>
            <color indexed="81"/>
            <rFont val="Tahoma"/>
            <family val="2"/>
          </rPr>
          <t xml:space="preserve">
Updated
</t>
        </r>
      </text>
    </comment>
    <comment ref="H90" authorId="0" shapeId="0" xr:uid="{0BE9452D-478A-E947-BA93-ACEF4E943E27}">
      <text>
        <r>
          <rPr>
            <b/>
            <sz val="9"/>
            <color indexed="81"/>
            <rFont val="Tahoma"/>
            <family val="2"/>
          </rPr>
          <t>Aarti_Kalra:</t>
        </r>
        <r>
          <rPr>
            <sz val="9"/>
            <color indexed="81"/>
            <rFont val="Tahoma"/>
            <family val="2"/>
          </rPr>
          <t xml:space="preserve">
Updated</t>
        </r>
      </text>
    </comment>
    <comment ref="I90" authorId="0" shapeId="0" xr:uid="{D3EEBA9D-2009-EE44-AD29-B7063E14C57A}">
      <text>
        <r>
          <rPr>
            <b/>
            <sz val="9"/>
            <color indexed="81"/>
            <rFont val="Tahoma"/>
            <family val="2"/>
          </rPr>
          <t>Aarti_Kalra:</t>
        </r>
        <r>
          <rPr>
            <sz val="9"/>
            <color indexed="81"/>
            <rFont val="Tahoma"/>
            <family val="2"/>
          </rPr>
          <t xml:space="preserve">
Updated</t>
        </r>
      </text>
    </comment>
    <comment ref="J90" authorId="0" shapeId="0" xr:uid="{0FA9BA47-0F0B-0A4D-834A-011F4BF407DF}">
      <text>
        <r>
          <rPr>
            <b/>
            <sz val="9"/>
            <color indexed="81"/>
            <rFont val="Tahoma"/>
            <family val="2"/>
          </rPr>
          <t>Aarti_Kalra:</t>
        </r>
        <r>
          <rPr>
            <sz val="9"/>
            <color indexed="81"/>
            <rFont val="Tahoma"/>
            <family val="2"/>
          </rPr>
          <t xml:space="preserve">
Updated</t>
        </r>
      </text>
    </comment>
    <comment ref="K90" authorId="0" shapeId="0" xr:uid="{F06D5F10-13BF-0047-9C80-5B9779A06D98}">
      <text>
        <r>
          <rPr>
            <b/>
            <sz val="9"/>
            <color indexed="81"/>
            <rFont val="Tahoma"/>
            <family val="2"/>
          </rPr>
          <t>Aarti_Kalra:</t>
        </r>
        <r>
          <rPr>
            <sz val="9"/>
            <color indexed="81"/>
            <rFont val="Tahoma"/>
            <family val="2"/>
          </rPr>
          <t xml:space="preserve">
Updated</t>
        </r>
      </text>
    </comment>
    <comment ref="O90" authorId="0" shapeId="0" xr:uid="{A51ADBEE-3769-3740-87D7-6EA9C885BB49}">
      <text>
        <r>
          <rPr>
            <b/>
            <sz val="9"/>
            <color indexed="81"/>
            <rFont val="Tahoma"/>
            <family val="2"/>
          </rPr>
          <t>Aarti_Kalra:</t>
        </r>
        <r>
          <rPr>
            <sz val="9"/>
            <color indexed="81"/>
            <rFont val="Tahoma"/>
            <family val="2"/>
          </rPr>
          <t xml:space="preserve">
Updated</t>
        </r>
      </text>
    </comment>
    <comment ref="P90" authorId="0" shapeId="0" xr:uid="{A189BB3E-251D-A74B-97D8-C987487EC0BA}">
      <text>
        <r>
          <rPr>
            <b/>
            <sz val="9"/>
            <color indexed="81"/>
            <rFont val="Tahoma"/>
            <family val="2"/>
          </rPr>
          <t>Aarti_Kalra:</t>
        </r>
        <r>
          <rPr>
            <sz val="9"/>
            <color indexed="81"/>
            <rFont val="Tahoma"/>
            <family val="2"/>
          </rPr>
          <t xml:space="preserve">
Updated</t>
        </r>
      </text>
    </comment>
    <comment ref="R90" authorId="0" shapeId="0" xr:uid="{585BF690-9E57-B24D-A28D-86BEAD2D6748}">
      <text>
        <r>
          <rPr>
            <b/>
            <sz val="9"/>
            <color indexed="81"/>
            <rFont val="Tahoma"/>
            <family val="2"/>
          </rPr>
          <t>Aarti_Kalra:</t>
        </r>
        <r>
          <rPr>
            <sz val="9"/>
            <color indexed="81"/>
            <rFont val="Tahoma"/>
            <family val="2"/>
          </rPr>
          <t xml:space="preserve">
Updated</t>
        </r>
      </text>
    </comment>
    <comment ref="S90" authorId="0" shapeId="0" xr:uid="{94790B33-BFAB-E14B-940E-4411C0F25890}">
      <text>
        <r>
          <rPr>
            <b/>
            <sz val="9"/>
            <color indexed="81"/>
            <rFont val="Tahoma"/>
            <family val="2"/>
          </rPr>
          <t>Aarti_Kalra:</t>
        </r>
        <r>
          <rPr>
            <sz val="9"/>
            <color indexed="81"/>
            <rFont val="Tahoma"/>
            <family val="2"/>
          </rPr>
          <t xml:space="preserve">
Updated</t>
        </r>
      </text>
    </comment>
    <comment ref="T90" authorId="0" shapeId="0" xr:uid="{A8CD14C7-5200-6742-BC46-0A4DCF9721F6}">
      <text>
        <r>
          <rPr>
            <b/>
            <sz val="9"/>
            <color indexed="81"/>
            <rFont val="Tahoma"/>
            <family val="2"/>
          </rPr>
          <t>Aarti_Kalra:</t>
        </r>
        <r>
          <rPr>
            <sz val="9"/>
            <color indexed="81"/>
            <rFont val="Tahoma"/>
            <family val="2"/>
          </rPr>
          <t xml:space="preserve">
Updated</t>
        </r>
      </text>
    </comment>
    <comment ref="G111" authorId="0" shapeId="0" xr:uid="{E3F08F3A-A90F-9241-85FA-9E50DCAC25C9}">
      <text>
        <r>
          <rPr>
            <b/>
            <sz val="9"/>
            <color indexed="81"/>
            <rFont val="Tahoma"/>
            <family val="2"/>
          </rPr>
          <t>Aarti_Kalra:</t>
        </r>
        <r>
          <rPr>
            <sz val="9"/>
            <color indexed="81"/>
            <rFont val="Tahoma"/>
            <family val="2"/>
          </rPr>
          <t xml:space="preserve">
Updated</t>
        </r>
      </text>
    </comment>
    <comment ref="G130" authorId="0" shapeId="0" xr:uid="{965F01F5-9712-6645-9E2E-ACBE5F01D0FE}">
      <text>
        <r>
          <rPr>
            <b/>
            <sz val="9"/>
            <color indexed="81"/>
            <rFont val="Tahoma"/>
            <family val="2"/>
          </rPr>
          <t>Aarti_Kalra:</t>
        </r>
        <r>
          <rPr>
            <sz val="9"/>
            <color indexed="81"/>
            <rFont val="Tahoma"/>
            <family val="2"/>
          </rPr>
          <t xml:space="preserve">
Updated</t>
        </r>
      </text>
    </comment>
    <comment ref="J130" authorId="0" shapeId="0" xr:uid="{F5EE33DF-E895-B947-8B97-546AEE00CD82}">
      <text>
        <r>
          <rPr>
            <b/>
            <sz val="9"/>
            <color indexed="81"/>
            <rFont val="Tahoma"/>
            <family val="2"/>
          </rPr>
          <t>Aarti_Kalra:</t>
        </r>
        <r>
          <rPr>
            <sz val="9"/>
            <color indexed="81"/>
            <rFont val="Tahoma"/>
            <family val="2"/>
          </rPr>
          <t xml:space="preserve">
Updated</t>
        </r>
      </text>
    </comment>
    <comment ref="K130" authorId="0" shapeId="0" xr:uid="{3FD71D91-C1E2-F249-9B4B-A51A7DDD2D6E}">
      <text>
        <r>
          <rPr>
            <b/>
            <sz val="9"/>
            <color indexed="81"/>
            <rFont val="Tahoma"/>
            <family val="2"/>
          </rPr>
          <t>Aarti_Kalra:</t>
        </r>
        <r>
          <rPr>
            <sz val="9"/>
            <color indexed="81"/>
            <rFont val="Tahoma"/>
            <family val="2"/>
          </rPr>
          <t xml:space="preserve">
Updated</t>
        </r>
      </text>
    </comment>
    <comment ref="G151" authorId="0" shapeId="0" xr:uid="{97C71CBD-340A-3947-92B6-AE9C417A792C}">
      <text>
        <r>
          <rPr>
            <b/>
            <sz val="9"/>
            <color indexed="81"/>
            <rFont val="Tahoma"/>
            <family val="2"/>
          </rPr>
          <t>Aarti_Kalra:</t>
        </r>
        <r>
          <rPr>
            <sz val="9"/>
            <color indexed="81"/>
            <rFont val="Tahoma"/>
            <family val="2"/>
          </rPr>
          <t xml:space="preserve">
Updated</t>
        </r>
      </text>
    </comment>
    <comment ref="H151" authorId="0" shapeId="0" xr:uid="{924CCC3A-3B3C-FF43-B17B-CD7AA69A7830}">
      <text>
        <r>
          <rPr>
            <b/>
            <sz val="9"/>
            <color indexed="81"/>
            <rFont val="Tahoma"/>
            <family val="2"/>
          </rPr>
          <t>Aarti_Kalra:</t>
        </r>
        <r>
          <rPr>
            <sz val="9"/>
            <color indexed="81"/>
            <rFont val="Tahoma"/>
            <family val="2"/>
          </rPr>
          <t xml:space="preserve">
Updated</t>
        </r>
      </text>
    </comment>
    <comment ref="I151" authorId="0" shapeId="0" xr:uid="{C6D353F4-54EC-DC4A-9F7C-473F433FD033}">
      <text>
        <r>
          <rPr>
            <b/>
            <sz val="9"/>
            <color indexed="81"/>
            <rFont val="Tahoma"/>
            <family val="2"/>
          </rPr>
          <t>Aarti_Kalra:</t>
        </r>
        <r>
          <rPr>
            <sz val="9"/>
            <color indexed="81"/>
            <rFont val="Tahoma"/>
            <family val="2"/>
          </rPr>
          <t xml:space="preserve">
Updated</t>
        </r>
      </text>
    </comment>
    <comment ref="J151" authorId="0" shapeId="0" xr:uid="{98CABCD1-49A1-7A4B-B0E5-2718BE88F290}">
      <text>
        <r>
          <rPr>
            <b/>
            <sz val="9"/>
            <color indexed="81"/>
            <rFont val="Tahoma"/>
            <family val="2"/>
          </rPr>
          <t>Aarti_Kalra:</t>
        </r>
        <r>
          <rPr>
            <sz val="9"/>
            <color indexed="81"/>
            <rFont val="Tahoma"/>
            <family val="2"/>
          </rPr>
          <t xml:space="preserve">
Updated</t>
        </r>
      </text>
    </comment>
    <comment ref="K151" authorId="0" shapeId="0" xr:uid="{F9C9F1C7-BB36-CF41-A6E6-D443F238F4D7}">
      <text>
        <r>
          <rPr>
            <b/>
            <sz val="9"/>
            <color indexed="81"/>
            <rFont val="Tahoma"/>
            <family val="2"/>
          </rPr>
          <t>Aarti_Kalra:</t>
        </r>
        <r>
          <rPr>
            <sz val="9"/>
            <color indexed="81"/>
            <rFont val="Tahoma"/>
            <family val="2"/>
          </rPr>
          <t xml:space="preserve">
Updated</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1" authorId="0" shapeId="0" xr:uid="{4944873E-BE92-5D40-B103-5F72DA94201C}">
      <text>
        <r>
          <rPr>
            <b/>
            <sz val="9"/>
            <color indexed="81"/>
            <rFont val="Tahoma"/>
            <family val="2"/>
          </rPr>
          <t>Author:</t>
        </r>
        <r>
          <rPr>
            <sz val="9"/>
            <color indexed="81"/>
            <rFont val="Tahoma"/>
            <family val="2"/>
          </rPr>
          <t xml:space="preserve">
Sanat Cos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Triyansha_Vijayvargiya</author>
  </authors>
  <commentList>
    <comment ref="F3" authorId="0" shapeId="0" xr:uid="{221FECCE-98FC-3F45-917D-8FDA159F9C0A}">
      <text>
        <r>
          <rPr>
            <b/>
            <sz val="9"/>
            <color indexed="81"/>
            <rFont val="Tahoma"/>
            <family val="2"/>
          </rPr>
          <t>Triyansha_Vijayvargiya:</t>
        </r>
        <r>
          <rPr>
            <sz val="9"/>
            <color indexed="81"/>
            <rFont val="Tahoma"/>
            <family val="2"/>
          </rPr>
          <t xml:space="preserve">
Provided as valuation at the time of exit if the company is exiited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19" authorId="0" shapeId="0" xr:uid="{2E1DDEBE-FA20-3248-AD78-7DFC68D898A7}">
      <text>
        <r>
          <rPr>
            <b/>
            <sz val="9"/>
            <color indexed="81"/>
            <rFont val="Tahoma"/>
            <family val="2"/>
          </rPr>
          <t>Author:</t>
        </r>
        <r>
          <rPr>
            <sz val="9"/>
            <color indexed="81"/>
            <rFont val="Tahoma"/>
            <family val="2"/>
          </rPr>
          <t xml:space="preserve">
including write offs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Abhishek Raj</author>
  </authors>
  <commentList>
    <comment ref="I15" authorId="0" shapeId="0" xr:uid="{C41172B0-608E-E147-88E4-3B9387F18F4C}">
      <text>
        <r>
          <rPr>
            <b/>
            <sz val="9"/>
            <color indexed="81"/>
            <rFont val="Tahoma"/>
            <family val="2"/>
          </rPr>
          <t>Abhishek Raj:</t>
        </r>
        <r>
          <rPr>
            <sz val="9"/>
            <color indexed="81"/>
            <rFont val="Tahoma"/>
            <family val="2"/>
          </rPr>
          <t xml:space="preserve">
Higher IRR due to Time value impact which normalises over Fund's life as mentioned in Scenario 2</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Yukti</author>
  </authors>
  <commentList>
    <comment ref="R4" authorId="0" shapeId="0" xr:uid="{0D08977B-7E8C-4C48-B955-12D9B7D393D5}">
      <text>
        <r>
          <rPr>
            <b/>
            <sz val="9"/>
            <color indexed="81"/>
            <rFont val="Tahoma"/>
            <family val="2"/>
          </rPr>
          <t>Yukti:</t>
        </r>
        <r>
          <rPr>
            <sz val="9"/>
            <color indexed="81"/>
            <rFont val="Tahoma"/>
            <family val="2"/>
          </rPr>
          <t xml:space="preserve">
Dec'22</t>
        </r>
      </text>
    </comment>
    <comment ref="H6" authorId="0" shapeId="0" xr:uid="{9E276E33-2CBB-5C42-92EC-3AA841D012DF}">
      <text>
        <r>
          <rPr>
            <b/>
            <sz val="9"/>
            <color indexed="81"/>
            <rFont val="Tahoma"/>
            <family val="2"/>
          </rPr>
          <t>Yukti:</t>
        </r>
        <r>
          <rPr>
            <sz val="9"/>
            <color indexed="81"/>
            <rFont val="Tahoma"/>
            <family val="2"/>
          </rPr>
          <t xml:space="preserve">
OND'22</t>
        </r>
      </text>
    </comment>
    <comment ref="N6" authorId="0" shapeId="0" xr:uid="{6A232D66-D285-CE4A-98F1-5321CB513652}">
      <text>
        <r>
          <rPr>
            <b/>
            <sz val="9"/>
            <color indexed="81"/>
            <rFont val="Tahoma"/>
            <family val="2"/>
          </rPr>
          <t>Yukti:</t>
        </r>
        <r>
          <rPr>
            <sz val="9"/>
            <color indexed="81"/>
            <rFont val="Tahoma"/>
            <family val="2"/>
          </rPr>
          <t xml:space="preserve">
OND'22</t>
        </r>
      </text>
    </comment>
    <comment ref="R6" authorId="0" shapeId="0" xr:uid="{B68D291E-5793-AC44-A468-1811054D97B7}">
      <text>
        <r>
          <rPr>
            <b/>
            <sz val="9"/>
            <color indexed="81"/>
            <rFont val="Tahoma"/>
            <family val="2"/>
          </rPr>
          <t>Yukti:</t>
        </r>
        <r>
          <rPr>
            <sz val="9"/>
            <color indexed="81"/>
            <rFont val="Tahoma"/>
            <family val="2"/>
          </rPr>
          <t xml:space="preserve">
Dec'22</t>
        </r>
      </text>
    </comment>
    <comment ref="H9" authorId="0" shapeId="0" xr:uid="{8173EED9-BCEF-8D48-873E-9A4EB17C5E32}">
      <text>
        <r>
          <rPr>
            <b/>
            <sz val="9"/>
            <color indexed="81"/>
            <rFont val="Tahoma"/>
            <family val="2"/>
          </rPr>
          <t>Yukti:</t>
        </r>
        <r>
          <rPr>
            <sz val="9"/>
            <color indexed="81"/>
            <rFont val="Tahoma"/>
            <family val="2"/>
          </rPr>
          <t xml:space="preserve">
OND'22</t>
        </r>
      </text>
    </comment>
    <comment ref="N9" authorId="0" shapeId="0" xr:uid="{6AD9FD99-8603-5F4F-B250-CA06BF66F2CB}">
      <text>
        <r>
          <rPr>
            <b/>
            <sz val="9"/>
            <color indexed="81"/>
            <rFont val="Tahoma"/>
            <family val="2"/>
          </rPr>
          <t>Yukti:</t>
        </r>
        <r>
          <rPr>
            <sz val="9"/>
            <color indexed="81"/>
            <rFont val="Tahoma"/>
            <family val="2"/>
          </rPr>
          <t xml:space="preserve">
OND'22</t>
        </r>
      </text>
    </comment>
    <comment ref="R9" authorId="0" shapeId="0" xr:uid="{B70B1EAE-AD92-7543-B0FD-4A3009C3CF79}">
      <text>
        <r>
          <rPr>
            <b/>
            <sz val="9"/>
            <color indexed="81"/>
            <rFont val="Tahoma"/>
            <family val="2"/>
          </rPr>
          <t>Yukti:</t>
        </r>
        <r>
          <rPr>
            <sz val="9"/>
            <color indexed="81"/>
            <rFont val="Tahoma"/>
            <family val="2"/>
          </rPr>
          <t xml:space="preserve">
Dec'22</t>
        </r>
      </text>
    </comment>
    <comment ref="R12" authorId="0" shapeId="0" xr:uid="{19D07C49-1D15-CB4C-8274-94F8ED8E7AB2}">
      <text>
        <r>
          <rPr>
            <b/>
            <sz val="9"/>
            <color indexed="81"/>
            <rFont val="Tahoma"/>
            <family val="2"/>
          </rPr>
          <t>Yukti:</t>
        </r>
        <r>
          <rPr>
            <sz val="9"/>
            <color indexed="81"/>
            <rFont val="Tahoma"/>
            <family val="2"/>
          </rPr>
          <t xml:space="preserve">
Dec'22</t>
        </r>
      </text>
    </comment>
    <comment ref="R20" authorId="0" shapeId="0" xr:uid="{1BE387F0-4CE1-5942-BDCB-C65A580E6241}">
      <text>
        <r>
          <rPr>
            <b/>
            <sz val="9"/>
            <color indexed="81"/>
            <rFont val="Tahoma"/>
            <family val="2"/>
          </rPr>
          <t>Yukti:</t>
        </r>
        <r>
          <rPr>
            <sz val="9"/>
            <color indexed="81"/>
            <rFont val="Tahoma"/>
            <family val="2"/>
          </rPr>
          <t xml:space="preserve">
Dec'22</t>
        </r>
      </text>
    </comment>
    <comment ref="S28" authorId="0" shapeId="0" xr:uid="{0DC49C26-0AB1-7441-9455-8575C6CF05C9}">
      <text>
        <r>
          <rPr>
            <b/>
            <sz val="9"/>
            <color indexed="81"/>
            <rFont val="Tahoma"/>
            <family val="2"/>
          </rPr>
          <t>Yukti:</t>
        </r>
        <r>
          <rPr>
            <sz val="9"/>
            <color indexed="81"/>
            <rFont val="Tahoma"/>
            <family val="2"/>
          </rPr>
          <t xml:space="preserve">
Taken EBITDA burn as there is no cash burn</t>
        </r>
      </text>
    </comment>
    <comment ref="S29" authorId="0" shapeId="0" xr:uid="{6E2EB8AD-49A0-6147-A2EB-8C93E2881687}">
      <text>
        <r>
          <rPr>
            <b/>
            <sz val="9"/>
            <color indexed="81"/>
            <rFont val="Tahoma"/>
            <family val="2"/>
          </rPr>
          <t>Yukti:</t>
        </r>
        <r>
          <rPr>
            <sz val="9"/>
            <color indexed="81"/>
            <rFont val="Tahoma"/>
            <family val="2"/>
          </rPr>
          <t xml:space="preserve">
Monthly burn</t>
        </r>
      </text>
    </comment>
    <comment ref="T32" authorId="0" shapeId="0" xr:uid="{B31AA4CB-D6EA-324F-B171-43C870390737}">
      <text>
        <r>
          <rPr>
            <b/>
            <sz val="9"/>
            <color indexed="81"/>
            <rFont val="Tahoma"/>
            <family val="2"/>
          </rPr>
          <t>Yukti:</t>
        </r>
        <r>
          <rPr>
            <sz val="9"/>
            <color indexed="81"/>
            <rFont val="Tahoma"/>
            <family val="2"/>
          </rPr>
          <t xml:space="preserve">
taken same as previous</t>
        </r>
      </text>
    </comment>
    <comment ref="T55" authorId="0" shapeId="0" xr:uid="{320A29F8-7DAC-1940-9D60-7A2D0C43A210}">
      <text>
        <r>
          <rPr>
            <b/>
            <sz val="9"/>
            <color indexed="81"/>
            <rFont val="Tahoma"/>
            <family val="2"/>
          </rPr>
          <t xml:space="preserve">Yukti:
</t>
        </r>
        <r>
          <rPr>
            <sz val="9"/>
            <color indexed="81"/>
            <rFont val="Tahoma"/>
            <family val="2"/>
          </rPr>
          <t>EBITDA burn</t>
        </r>
      </text>
    </comment>
    <comment ref="R56" authorId="0" shapeId="0" xr:uid="{7603E6BC-F750-A549-A44C-33BD22E2A180}">
      <text>
        <r>
          <rPr>
            <b/>
            <sz val="9"/>
            <color indexed="81"/>
            <rFont val="Tahoma"/>
            <family val="2"/>
          </rPr>
          <t>Yukti:</t>
        </r>
        <r>
          <rPr>
            <sz val="9"/>
            <color indexed="81"/>
            <rFont val="Tahoma"/>
            <family val="2"/>
          </rPr>
          <t xml:space="preserve">
Dec'22</t>
        </r>
      </text>
    </comment>
    <comment ref="R66" authorId="0" shapeId="0" xr:uid="{879222CF-9E28-5A48-875A-AB8BD6A61D03}">
      <text>
        <r>
          <rPr>
            <b/>
            <sz val="9"/>
            <color indexed="81"/>
            <rFont val="Tahoma"/>
            <family val="2"/>
          </rPr>
          <t>Yukti:</t>
        </r>
        <r>
          <rPr>
            <sz val="9"/>
            <color indexed="81"/>
            <rFont val="Tahoma"/>
            <family val="2"/>
          </rPr>
          <t xml:space="preserve">
Dec'22</t>
        </r>
      </text>
    </comment>
    <comment ref="T71" authorId="0" shapeId="0" xr:uid="{DD2D0301-53AC-874A-907C-6A97EE0A1DF6}">
      <text>
        <r>
          <rPr>
            <b/>
            <sz val="9"/>
            <color indexed="81"/>
            <rFont val="Tahoma"/>
            <family val="2"/>
          </rPr>
          <t>Yukti:</t>
        </r>
        <r>
          <rPr>
            <sz val="9"/>
            <color indexed="81"/>
            <rFont val="Tahoma"/>
            <family val="2"/>
          </rPr>
          <t xml:space="preserve">
Expected</t>
        </r>
      </text>
    </comment>
    <comment ref="T74" authorId="0" shapeId="0" xr:uid="{1826FA70-66BC-AB46-9F1C-F476B6AF8DD9}">
      <text>
        <r>
          <rPr>
            <b/>
            <sz val="9"/>
            <color indexed="81"/>
            <rFont val="Tahoma"/>
            <family val="2"/>
          </rPr>
          <t>Yukti:</t>
        </r>
        <r>
          <rPr>
            <sz val="9"/>
            <color indexed="81"/>
            <rFont val="Tahoma"/>
            <family val="2"/>
          </rPr>
          <t xml:space="preserve">
Burn not given, but runway according to them is FY25</t>
        </r>
      </text>
    </comment>
  </commentList>
</comments>
</file>

<file path=xl/sharedStrings.xml><?xml version="1.0" encoding="utf-8"?>
<sst xmlns="http://schemas.openxmlformats.org/spreadsheetml/2006/main" count="3371" uniqueCount="1126">
  <si>
    <t>Fund accounting</t>
  </si>
  <si>
    <t>Type</t>
  </si>
  <si>
    <t>Intended outputs</t>
  </si>
  <si>
    <t>1. Unrealized value analysis - Q-o-Q since first close</t>
  </si>
  <si>
    <t>3. P&amp;L analysis of respective funds Q-o-Q</t>
  </si>
  <si>
    <t>4. Vendorwise expenditure and outstanding as of every quarter end</t>
  </si>
  <si>
    <t>6. Bank balance analysis on a quarterly basis. Reconciliation if any</t>
  </si>
  <si>
    <t>7. FO report for all the LPs including Direct + Fund wise returns</t>
  </si>
  <si>
    <t>2. LPs - analytics on due dates of capital calls, Pacing of calls, analysis on date of receipt of capital calls, statement of account of LPs across quarters since first close, PPM conditions on organization expense limit, opex limit, trustee fees, Management fees etc. to be captured in the system for comparison with actuals charged. system report vs. financials.</t>
  </si>
  <si>
    <t>5. MOIC, TVPI, IRR (Pre-carry) and Post carry. Accrued carry fund wise on a quarterly basis. - Fund level and at individual investor level.</t>
  </si>
  <si>
    <t xml:space="preserve">9. Analysis between Gross vs. Net IRR. </t>
  </si>
  <si>
    <t>8. Sensitivity analysis of NAV of particular portfolio to fund returns viz. MOIC, TVPI, IRR.</t>
  </si>
  <si>
    <t>10. Unrealized value analysis - Q-o-Q since first close</t>
  </si>
  <si>
    <t>11. Fund over fund analysis of above metrics</t>
  </si>
  <si>
    <t>Portfolio analytics</t>
  </si>
  <si>
    <t xml:space="preserve">12. Analysis of jurisdiction wise performance of portfolio companies viz. India vs. Offshore </t>
  </si>
  <si>
    <t>13. Stage wise analysis of portfolio companies for their cost, NAV, in relation to the fund size</t>
  </si>
  <si>
    <t>14. First close vs. Final close LP performance analysis - fund over fund</t>
  </si>
  <si>
    <t>1. Revenue and all expenses aggregation, sector wise for portfolio companies</t>
  </si>
  <si>
    <t>2. Revenue chart and EBITDA chart of fund wise, stage wise, deal lead wise and sector wise portfolio companies.</t>
  </si>
  <si>
    <t>3. Q-o-Q revenue growth and expenses incurred at the portfolio company levels</t>
  </si>
  <si>
    <t>4. Analysis of Segment level information on revenue earned</t>
  </si>
  <si>
    <t>Fund III</t>
  </si>
  <si>
    <t>Year 1</t>
  </si>
  <si>
    <t>Year 2</t>
  </si>
  <si>
    <t>Year 3</t>
  </si>
  <si>
    <t>Year 4</t>
  </si>
  <si>
    <t>Year 5 - June 2020 - offshore</t>
  </si>
  <si>
    <t>Year 5 - June 2020 - Domestic</t>
  </si>
  <si>
    <t>Sl. No.</t>
  </si>
  <si>
    <t>Companies</t>
  </si>
  <si>
    <t>Deal lead</t>
  </si>
  <si>
    <t>Value</t>
  </si>
  <si>
    <t>Gain</t>
  </si>
  <si>
    <t>% of FMV</t>
  </si>
  <si>
    <t>% of gain</t>
  </si>
  <si>
    <t>% stake</t>
  </si>
  <si>
    <t>Cost</t>
  </si>
  <si>
    <t>% of cost</t>
  </si>
  <si>
    <t>Last post money</t>
  </si>
  <si>
    <t>Annual net revenue</t>
  </si>
  <si>
    <t>Exit valuation</t>
  </si>
  <si>
    <t>% dilution</t>
  </si>
  <si>
    <t>FMV on exit</t>
  </si>
  <si>
    <t>Revenue on exit</t>
  </si>
  <si>
    <t>Cure Fit Healthcare Private Limited</t>
  </si>
  <si>
    <t>SS</t>
  </si>
  <si>
    <t>Wickedride Adventure Services Private Limited (Bounce)</t>
  </si>
  <si>
    <t>KM</t>
  </si>
  <si>
    <t>Lenskart Solutions Pvt. Ltd.</t>
  </si>
  <si>
    <t>TCM</t>
  </si>
  <si>
    <t>Healthifyme Pte Ltd</t>
  </si>
  <si>
    <t>Smartpaddle Technologies Pvt Ltd (Bizongo)</t>
  </si>
  <si>
    <t>RM</t>
  </si>
  <si>
    <t>Social Worth Technologies Pvt Ltd (Earlysalary)</t>
  </si>
  <si>
    <t>KP</t>
  </si>
  <si>
    <t>Nestaway Techologies Pvt Ltd</t>
  </si>
  <si>
    <t>EtechAces Marketing and Consulting Pvt Ltd (Policybazaar)</t>
  </si>
  <si>
    <t>Edunetwork Private Limited (Rentomojo)</t>
  </si>
  <si>
    <t>VP</t>
  </si>
  <si>
    <t>Brainbees Solutions Private Limited (Firstcry)</t>
  </si>
  <si>
    <t>Unbxd Software Private Limited</t>
  </si>
  <si>
    <t>Hevo Data Inc</t>
  </si>
  <si>
    <t>Vay Network Services Private Limited</t>
  </si>
  <si>
    <t>R N Chidakashi Technologies Private Limited (Emotix)</t>
  </si>
  <si>
    <t>Netdox Health Private Limited</t>
  </si>
  <si>
    <t>Healthplix Technologies Private Limited</t>
  </si>
  <si>
    <t>Cropin Technology Solutions Private Limited</t>
  </si>
  <si>
    <t>Kristal.AI Holdings Pte Ltd</t>
  </si>
  <si>
    <t>Mobilizar Technologies Pvt Ltd (Shifu)</t>
  </si>
  <si>
    <t>ULink AgriTech Pvt. Ltd. (AgroStar)</t>
  </si>
  <si>
    <t>Uniphore Software Systems Pvt. Ltd.</t>
  </si>
  <si>
    <t>Sigtuple Technologies Pvt Ltd</t>
  </si>
  <si>
    <t>mPaani Solutions Pvt Ltd</t>
  </si>
  <si>
    <t>Catbus Infolabs Pvt Ltd (Blowhorn)</t>
  </si>
  <si>
    <t>Treemark Solutions Private Limited (Ovo Health rebranded from ELA woman)</t>
  </si>
  <si>
    <t>Iluminar Media Pvt Ltd (Little Black Book)</t>
  </si>
  <si>
    <t>Hansel Software Private Limited / Morphic Params Inc</t>
  </si>
  <si>
    <t>BonusHub Digital Solutions Private Limited</t>
  </si>
  <si>
    <t>Squadcast Inc</t>
  </si>
  <si>
    <t>Deepfence Inc</t>
  </si>
  <si>
    <t>Active Intelligence Pte Ltd</t>
  </si>
  <si>
    <t>Flyrobe</t>
  </si>
  <si>
    <t xml:space="preserve">Fund </t>
  </si>
  <si>
    <t>Name of vendor</t>
  </si>
  <si>
    <t>Nature of services provided</t>
  </si>
  <si>
    <t>Gross amount</t>
  </si>
  <si>
    <t>Contract date</t>
  </si>
  <si>
    <t>validity</t>
  </si>
  <si>
    <t>TDS</t>
  </si>
  <si>
    <t>Amounts in $</t>
  </si>
  <si>
    <t>Updated formula</t>
  </si>
  <si>
    <t>Current % ownership</t>
  </si>
  <si>
    <t>FMV as of Mar'23</t>
  </si>
  <si>
    <t>Blended % own basis final exit valuation</t>
  </si>
  <si>
    <t>JAS</t>
  </si>
  <si>
    <t>OND</t>
  </si>
  <si>
    <t>FY23</t>
  </si>
  <si>
    <t>FY24</t>
  </si>
  <si>
    <t>FY25</t>
  </si>
  <si>
    <t>FY26</t>
  </si>
  <si>
    <t>FY27</t>
  </si>
  <si>
    <t>CY27</t>
  </si>
  <si>
    <t>Total realizable value for fund</t>
  </si>
  <si>
    <t>Current NAV to cost</t>
  </si>
  <si>
    <t>Multiple to current NAV</t>
  </si>
  <si>
    <t>Sensitivity discount</t>
  </si>
  <si>
    <t>Sensitivity update</t>
  </si>
  <si>
    <t>Round completion</t>
  </si>
  <si>
    <t>Comments</t>
  </si>
  <si>
    <t>Realized proceeds so far</t>
  </si>
  <si>
    <t>Total</t>
  </si>
  <si>
    <t>Fund size</t>
  </si>
  <si>
    <t>Gross Multiple</t>
  </si>
  <si>
    <t>Current NAV</t>
  </si>
  <si>
    <t>Growth in NAV required</t>
  </si>
  <si>
    <t>Additional capital</t>
  </si>
  <si>
    <t>Multiple to net cost</t>
  </si>
  <si>
    <t>Sensitivity value</t>
  </si>
  <si>
    <t>Gross multiple at Sensitivity</t>
  </si>
  <si>
    <t>Net multiple at Sensitivity</t>
  </si>
  <si>
    <t>Fund II</t>
  </si>
  <si>
    <t>Uniphore</t>
  </si>
  <si>
    <t>Conservative call</t>
  </si>
  <si>
    <t>Brainbees (FirstCry.com)</t>
  </si>
  <si>
    <t>Ulink Bio (AgroStar)</t>
  </si>
  <si>
    <t>NestAway</t>
  </si>
  <si>
    <t>Actual</t>
  </si>
  <si>
    <t>Worst case scenario</t>
  </si>
  <si>
    <t>Rentomojo</t>
  </si>
  <si>
    <t>Sale mode - as per LP</t>
  </si>
  <si>
    <t>Unbxd</t>
  </si>
  <si>
    <t>Term sheet signed</t>
  </si>
  <si>
    <t>Peelworks</t>
  </si>
  <si>
    <t>Zumutor</t>
  </si>
  <si>
    <t>Advamedica (AxioBio)</t>
  </si>
  <si>
    <t>Sale in FY22</t>
  </si>
  <si>
    <t>CreditMantri</t>
  </si>
  <si>
    <t>Tripoto</t>
  </si>
  <si>
    <t>Letsventure</t>
  </si>
  <si>
    <t>Yatra Online</t>
  </si>
  <si>
    <t>MyGlamm</t>
  </si>
  <si>
    <t>Exited companies</t>
  </si>
  <si>
    <t>Cure fit</t>
  </si>
  <si>
    <t>Pre IPO, IPO</t>
  </si>
  <si>
    <t>Returning ~0.8x of the fund</t>
  </si>
  <si>
    <t>Bizongo</t>
  </si>
  <si>
    <t>Projected Fund returner</t>
  </si>
  <si>
    <t>Hevo</t>
  </si>
  <si>
    <t>C</t>
  </si>
  <si>
    <t>Discount for growth/ dilution</t>
  </si>
  <si>
    <t>Lenskart</t>
  </si>
  <si>
    <t>G</t>
  </si>
  <si>
    <t xml:space="preserve"> </t>
  </si>
  <si>
    <t>EarlySalary</t>
  </si>
  <si>
    <t>B+ (downround)</t>
  </si>
  <si>
    <t>Hinged on round closure</t>
  </si>
  <si>
    <t>HealthifyMe</t>
  </si>
  <si>
    <t>E</t>
  </si>
  <si>
    <t>Vayana</t>
  </si>
  <si>
    <t xml:space="preserve">Too early to tell </t>
  </si>
  <si>
    <t>Redcliffe</t>
  </si>
  <si>
    <t>B</t>
  </si>
  <si>
    <t>Brainbees</t>
  </si>
  <si>
    <t>D</t>
  </si>
  <si>
    <t>Healthplix</t>
  </si>
  <si>
    <t>Emotix</t>
  </si>
  <si>
    <t>Kristal.AI</t>
  </si>
  <si>
    <t>A+</t>
  </si>
  <si>
    <t>Cropin</t>
  </si>
  <si>
    <t>Agrostar</t>
  </si>
  <si>
    <t>Hinged on Series D round closure</t>
  </si>
  <si>
    <t>Squadcast</t>
  </si>
  <si>
    <t>A</t>
  </si>
  <si>
    <t>Bounce</t>
  </si>
  <si>
    <t>Potentially lower returns</t>
  </si>
  <si>
    <t>mPaani</t>
  </si>
  <si>
    <t>Shifu</t>
  </si>
  <si>
    <t>Deepfence</t>
  </si>
  <si>
    <t>Bonushub</t>
  </si>
  <si>
    <t>To be revisited in March 2022</t>
  </si>
  <si>
    <t>PolicyBazaar</t>
  </si>
  <si>
    <t>IPO</t>
  </si>
  <si>
    <t>Exited fully in Jul'22</t>
  </si>
  <si>
    <t>Netdox</t>
  </si>
  <si>
    <t>Too early to tell</t>
  </si>
  <si>
    <t>Sale mode - same as Fund II</t>
  </si>
  <si>
    <t>Sigtuple</t>
  </si>
  <si>
    <t>realizing FMV upon exit</t>
  </si>
  <si>
    <t>LBB</t>
  </si>
  <si>
    <t>Too early to tell, conservative</t>
  </si>
  <si>
    <t>Blowhorn</t>
  </si>
  <si>
    <t>Active.ai</t>
  </si>
  <si>
    <t>TVF</t>
  </si>
  <si>
    <t>% ownership at exit</t>
  </si>
  <si>
    <t>Estd. Using Fund III nos.</t>
  </si>
  <si>
    <t>Firstcry</t>
  </si>
  <si>
    <t>Curefit</t>
  </si>
  <si>
    <t>Pre IPO</t>
  </si>
  <si>
    <t>Policybazaar</t>
  </si>
  <si>
    <t>Kristal</t>
  </si>
  <si>
    <t>Nestaway</t>
  </si>
  <si>
    <t>Littleblackbook</t>
  </si>
  <si>
    <t>YourQuote</t>
  </si>
  <si>
    <t>Pandara Summary</t>
  </si>
  <si>
    <t>All values in INRm</t>
  </si>
  <si>
    <t xml:space="preserve">Fund size </t>
  </si>
  <si>
    <t>INRm</t>
  </si>
  <si>
    <t>New Deals</t>
  </si>
  <si>
    <t>Follow on</t>
  </si>
  <si>
    <t xml:space="preserve">Total as % of fund </t>
  </si>
  <si>
    <t>Chiratae Summary</t>
  </si>
  <si>
    <t>2a</t>
  </si>
  <si>
    <t>Set-up Cost</t>
  </si>
  <si>
    <t>Management Fees</t>
  </si>
  <si>
    <t>Professional Fees &amp; Administrative Exps</t>
  </si>
  <si>
    <t>Other Expenses</t>
  </si>
  <si>
    <t xml:space="preserve">Nature </t>
  </si>
  <si>
    <t>Operating Exp</t>
  </si>
  <si>
    <t xml:space="preserve">Org Exp </t>
  </si>
  <si>
    <t xml:space="preserve">Fund Size </t>
  </si>
  <si>
    <t>Operating Exp (%of Fund Size )</t>
  </si>
  <si>
    <t>Org Exp (as % of Fund size)</t>
  </si>
  <si>
    <t xml:space="preserve">Comments </t>
  </si>
  <si>
    <t>Jun 2019</t>
  </si>
  <si>
    <t xml:space="preserve">Actual </t>
  </si>
  <si>
    <t>FY 2019-20</t>
  </si>
  <si>
    <t xml:space="preserve">As service porvider has rendered services for part of the year </t>
  </si>
  <si>
    <t>Sep 2019</t>
  </si>
  <si>
    <t>Budgeted</t>
  </si>
  <si>
    <t>FY 2020 -21</t>
  </si>
  <si>
    <t>As reduced fee charged by service provider for the FY</t>
  </si>
  <si>
    <t>Dec 2019</t>
  </si>
  <si>
    <t>FY 2021 -22</t>
  </si>
  <si>
    <t xml:space="preserve">Estd on basis of fee as per service agreement </t>
  </si>
  <si>
    <t>Mar 2020</t>
  </si>
  <si>
    <t>FY 2022 -23</t>
  </si>
  <si>
    <t xml:space="preserve">Estd on basis of fee as per  service agreement  </t>
  </si>
  <si>
    <t>Jun 2020</t>
  </si>
  <si>
    <t>FY 2023 -24</t>
  </si>
  <si>
    <t>FY 2024 -25</t>
  </si>
  <si>
    <t>FY 2026 -27</t>
  </si>
  <si>
    <t>FY 2027 -28</t>
  </si>
  <si>
    <t>FY 2028 -29</t>
  </si>
  <si>
    <t>FY 2029-30</t>
  </si>
  <si>
    <t>* The above estimation does not include liquidation expenses  and possible additonal cost in case of change in vendor charges or possible escalation in vendor service fees</t>
  </si>
  <si>
    <t>* The above estimation has taken target  Fund size of 960 Cr, actual Fund size as of date is 790Cr</t>
  </si>
  <si>
    <t>2b</t>
  </si>
  <si>
    <t xml:space="preserve">P&amp;L year over year to be given here </t>
  </si>
  <si>
    <t>Summary return attribution analysis</t>
  </si>
  <si>
    <t>Fund I</t>
  </si>
  <si>
    <t>Vintage</t>
  </si>
  <si>
    <t>$150m</t>
  </si>
  <si>
    <t>NAV (Jun-20)</t>
  </si>
  <si>
    <t>$265m</t>
  </si>
  <si>
    <t>Return attribution by stage</t>
  </si>
  <si>
    <t>Return attribution by deal lead</t>
  </si>
  <si>
    <t>Return attribution by sector</t>
  </si>
  <si>
    <t>Seed</t>
  </si>
  <si>
    <t>Karan Mohla</t>
  </si>
  <si>
    <t>Engineering - Energy Management</t>
  </si>
  <si>
    <t>Early</t>
  </si>
  <si>
    <t>Manik Arora</t>
  </si>
  <si>
    <t>Engineering - Medical Devices</t>
  </si>
  <si>
    <t>Expansion</t>
  </si>
  <si>
    <t>Ranjith Menon</t>
  </si>
  <si>
    <t>Digital Consumer</t>
  </si>
  <si>
    <t>Sudhir Sethi</t>
  </si>
  <si>
    <t>Software Products</t>
  </si>
  <si>
    <t>TC Meenakshisundaram</t>
  </si>
  <si>
    <t>Software Services</t>
  </si>
  <si>
    <t>$94.6m</t>
  </si>
  <si>
    <t>Consumer-tech</t>
  </si>
  <si>
    <t>Karthik Prabhakar</t>
  </si>
  <si>
    <t>Health-tech</t>
  </si>
  <si>
    <t>Software</t>
  </si>
  <si>
    <t>Venkatesh Peddi</t>
  </si>
  <si>
    <t>$208m</t>
  </si>
  <si>
    <t>Fin-tech</t>
  </si>
  <si>
    <t>All numbers in INR and inclusive of GST wherever applicable</t>
  </si>
  <si>
    <t>Hurdle rate</t>
  </si>
  <si>
    <t>Gross MOC (on invested capital)</t>
  </si>
  <si>
    <t xml:space="preserve">Setup Costs </t>
  </si>
  <si>
    <t>Operating expenses p.a.</t>
  </si>
  <si>
    <t>Schedule of expenses</t>
  </si>
  <si>
    <t>Year 5</t>
  </si>
  <si>
    <t>Year 6</t>
  </si>
  <si>
    <t>Year 7</t>
  </si>
  <si>
    <t>Year 8</t>
  </si>
  <si>
    <t>Year 9</t>
  </si>
  <si>
    <t>Year 10</t>
  </si>
  <si>
    <t>Year 11</t>
  </si>
  <si>
    <t>Management fee schedule</t>
  </si>
  <si>
    <t xml:space="preserve">Annual management fee </t>
  </si>
  <si>
    <t>Total management fee (% p.a.)</t>
  </si>
  <si>
    <t>Annual operating expenses</t>
  </si>
  <si>
    <t>Total expenses (INR)</t>
  </si>
  <si>
    <t>Investible capital</t>
  </si>
  <si>
    <t>Draw-down schedule (illustrative)</t>
  </si>
  <si>
    <t>Draw Down Schedule</t>
  </si>
  <si>
    <t>Investment pacing schedule</t>
  </si>
  <si>
    <t>Total contribution (INR)</t>
  </si>
  <si>
    <t>Investments (INR)</t>
  </si>
  <si>
    <t>Expenses (INR)</t>
  </si>
  <si>
    <t>Cumulative contribution</t>
  </si>
  <si>
    <t>Distribution waterfall (illustrative)</t>
  </si>
  <si>
    <t>Multiple assumptions</t>
  </si>
  <si>
    <t>Cumulative distribution returns</t>
  </si>
  <si>
    <t>Distribution proceeds (assumed spread)</t>
  </si>
  <si>
    <t>Accrued capital to be returned</t>
  </si>
  <si>
    <t>Return of Capital to LP (1)</t>
  </si>
  <si>
    <t>Cumulative capital returned to LP</t>
  </si>
  <si>
    <t>Balance for distribution after (1)</t>
  </si>
  <si>
    <t>Accrued hurdle proceeds</t>
  </si>
  <si>
    <t>Hurdle proceeds distributed to LP (2)</t>
  </si>
  <si>
    <t>Cumulative hurdle proceeds distributed to LP</t>
  </si>
  <si>
    <t>Balance for distribution after (2)</t>
  </si>
  <si>
    <t>Accrued catch-up proceeds</t>
  </si>
  <si>
    <t>Catch-up proceeds distributed to GPs (3)</t>
  </si>
  <si>
    <t>Cumulative catch-up proceeds distributed to GPs</t>
  </si>
  <si>
    <t>Balance for distribution after (3)</t>
  </si>
  <si>
    <t>Gains distributed to LPs (4)</t>
  </si>
  <si>
    <t>Gains distributed to GPs (5)</t>
  </si>
  <si>
    <t>Total distributions to LPs (1+2+4)</t>
  </si>
  <si>
    <t>Total distributions to GPs (3+5)</t>
  </si>
  <si>
    <t>Cash flow to LPs</t>
  </si>
  <si>
    <t>Net cash flow to LPs (pre-tax)</t>
  </si>
  <si>
    <t>Illustrative dates</t>
  </si>
  <si>
    <t>Net IRR to LPs (pre-tax)</t>
  </si>
  <si>
    <t xml:space="preserve">Tax Rate </t>
  </si>
  <si>
    <t>Net IRR to LPs (post-tax)*</t>
  </si>
  <si>
    <t xml:space="preserve">*The post tax returns are also applicable to Indexation benefits, which is not considered here. So the post tax returns will likely be more </t>
  </si>
  <si>
    <t>MOIC on invested capital</t>
  </si>
  <si>
    <t>Pre tax IRR</t>
  </si>
  <si>
    <t>post Tax IRR</t>
  </si>
  <si>
    <t>2c</t>
  </si>
  <si>
    <t>2d</t>
  </si>
  <si>
    <t>Fund III value build-up for winners</t>
  </si>
  <si>
    <t xml:space="preserve">Company </t>
  </si>
  <si>
    <t>Investment ($m)</t>
  </si>
  <si>
    <t>NAV ($m) (Jun-20)</t>
  </si>
  <si>
    <t>Latest company valuation</t>
  </si>
  <si>
    <t>MOIC (Jun-20)</t>
  </si>
  <si>
    <t>MOIC expected at exit</t>
  </si>
  <si>
    <t>IRR expected at exit</t>
  </si>
  <si>
    <t>Crossovers</t>
  </si>
  <si>
    <t>4x +</t>
  </si>
  <si>
    <t>&gt;30%</t>
  </si>
  <si>
    <t>FirstCry</t>
  </si>
  <si>
    <t>&gt;20%</t>
  </si>
  <si>
    <t>10x +</t>
  </si>
  <si>
    <t>&gt;40%</t>
  </si>
  <si>
    <t>3x +</t>
  </si>
  <si>
    <t>2x +</t>
  </si>
  <si>
    <t>7x +</t>
  </si>
  <si>
    <t>&gt;50%</t>
  </si>
  <si>
    <t>Other value drivers</t>
  </si>
  <si>
    <t>&gt;10x</t>
  </si>
  <si>
    <t>Healthifyme</t>
  </si>
  <si>
    <t>FX Rate ($1 = INR)</t>
  </si>
  <si>
    <t>As of Mar-2020</t>
  </si>
  <si>
    <t>Revenue (INR M)</t>
  </si>
  <si>
    <t>EBITDA (INR M)</t>
  </si>
  <si>
    <t>EBT/Net Income (INR M)</t>
  </si>
  <si>
    <t>Company</t>
  </si>
  <si>
    <t>FY2017</t>
  </si>
  <si>
    <t>FY2018</t>
  </si>
  <si>
    <t>FY2019</t>
  </si>
  <si>
    <t>FY2020</t>
  </si>
  <si>
    <t>RentoMojo</t>
  </si>
  <si>
    <t>Early (Series A / B) Investments</t>
  </si>
  <si>
    <t>BonusHub</t>
  </si>
  <si>
    <t>CropIn</t>
  </si>
  <si>
    <t>Cure.fit</t>
  </si>
  <si>
    <t>Ovo Health</t>
  </si>
  <si>
    <t>Seed Investments</t>
  </si>
  <si>
    <t>Active</t>
  </si>
  <si>
    <t>BlowHorn</t>
  </si>
  <si>
    <t>Hansel</t>
  </si>
  <si>
    <t>HealthPlix</t>
  </si>
  <si>
    <t>NA</t>
  </si>
  <si>
    <t>m.Paani</t>
  </si>
  <si>
    <t>Onco</t>
  </si>
  <si>
    <t>Pipecandy</t>
  </si>
  <si>
    <t>Particulars</t>
  </si>
  <si>
    <t>Fund I (INR'Mn)</t>
  </si>
  <si>
    <t>Fund II (INR'Mn)</t>
  </si>
  <si>
    <t>Fund III (INR'Mn)</t>
  </si>
  <si>
    <t>Fund IV (INR'Mn)</t>
  </si>
  <si>
    <t>Rationale for Change</t>
  </si>
  <si>
    <t>Target Fund Corpus</t>
  </si>
  <si>
    <t>112.08 cr (final close done)</t>
  </si>
  <si>
    <t>561 cr (final close done)</t>
  </si>
  <si>
    <t>750 cr [+greenshoe of 750 cr] (705.5 cr closed so far)</t>
  </si>
  <si>
    <t>Minimum Capital Commitment</t>
  </si>
  <si>
    <t>2 cr</t>
  </si>
  <si>
    <t>First close</t>
  </si>
  <si>
    <t>Final close</t>
  </si>
  <si>
    <t>Sought extension till Apr 2021</t>
  </si>
  <si>
    <t>Term</t>
  </si>
  <si>
    <t>9 years from first closing date</t>
  </si>
  <si>
    <t>10 years from first closing date</t>
  </si>
  <si>
    <t>Fund II was an aberration where domestic fund completed first closing one year after the offshore fund. Hence, the fund was made 9 year fund to make it co-terminus to offshore fund (and received benefits of the offshore fund investments from year 1)</t>
  </si>
  <si>
    <t>Commitment Period</t>
  </si>
  <si>
    <t>4 years from first closing date</t>
  </si>
  <si>
    <t>5 years from first closing date</t>
  </si>
  <si>
    <t>Hurdle Rate</t>
  </si>
  <si>
    <t>10% pa with catch up</t>
  </si>
  <si>
    <t>11% pa with catch up</t>
  </si>
  <si>
    <t>Increased to make it more LP friendly</t>
  </si>
  <si>
    <t>Gross IRR/MOIC</t>
  </si>
  <si>
    <t>NM</t>
  </si>
  <si>
    <t>Net IRR/MOIC</t>
  </si>
  <si>
    <t>Sponsor Capital Commitment</t>
  </si>
  <si>
    <t>3.08 cr</t>
  </si>
  <si>
    <t>10 cr</t>
  </si>
  <si>
    <t>14 cr</t>
  </si>
  <si>
    <t>Increased to demonstrate more skin in the game</t>
  </si>
  <si>
    <t>Borrowing</t>
  </si>
  <si>
    <t>Nil</t>
  </si>
  <si>
    <t>2% pa for year 1 to 4
1.75% pa for year 5, 6, 7
1.50% for year 8, 9</t>
  </si>
  <si>
    <t>2% pa for year 1 to 5
1.75% pa for year 6, 7, 8
1.50% for year 9, 10</t>
  </si>
  <si>
    <t>Set-up &amp; Placement Fees (INR)</t>
  </si>
  <si>
    <t>Set-up &amp; Placement Fees (%)</t>
  </si>
  <si>
    <t>2% one time fee</t>
  </si>
  <si>
    <t>1% one time fee</t>
  </si>
  <si>
    <t>Decreased to reduce costs further</t>
  </si>
  <si>
    <t>Operating expenses (INR)</t>
  </si>
  <si>
    <t>Operating expenses (%)</t>
  </si>
  <si>
    <t>0.5% pa on actuals</t>
  </si>
  <si>
    <t>0.3% pa on actuals</t>
  </si>
  <si>
    <t>Advisory Board</t>
  </si>
  <si>
    <t>Kris Gopalakrishnan
Manish Choksi
Venkataraman Anantharaman</t>
  </si>
  <si>
    <t>Number of GP's</t>
  </si>
  <si>
    <t>2e</t>
  </si>
  <si>
    <t>Sr. No.</t>
  </si>
  <si>
    <t>Brand</t>
  </si>
  <si>
    <t>Business</t>
  </si>
  <si>
    <t>Sourcing details</t>
  </si>
  <si>
    <t>Board member</t>
  </si>
  <si>
    <t>Stage</t>
  </si>
  <si>
    <t>Fund that led the round?</t>
  </si>
  <si>
    <t>Investment rationale</t>
  </si>
  <si>
    <t>Initial inv. Date</t>
  </si>
  <si>
    <t>Follow-on inv. Date</t>
  </si>
  <si>
    <t>Initial inv. Amount ($m)</t>
  </si>
  <si>
    <t>Follow-on inv. Amount</t>
  </si>
  <si>
    <t>Total inv. Amount ($m)</t>
  </si>
  <si>
    <t>Pre-money valuation (initial round) ($m)</t>
  </si>
  <si>
    <t>Pre-money valuation (follow-on round) ($m)</t>
  </si>
  <si>
    <t>Latest valuation ($m)</t>
  </si>
  <si>
    <t>Realized value ($m)</t>
  </si>
  <si>
    <t>Unrealized value ($m)</t>
  </si>
  <si>
    <t>Total value ($m)</t>
  </si>
  <si>
    <t>DPI</t>
  </si>
  <si>
    <t>TVPI</t>
  </si>
  <si>
    <t>Stake at entry</t>
  </si>
  <si>
    <t>Stake after follow-on</t>
  </si>
  <si>
    <t>Entry ARR ($m)</t>
  </si>
  <si>
    <t>Current ARR ($m)</t>
  </si>
  <si>
    <t>Growth in ARR</t>
  </si>
  <si>
    <t>External financing and investors</t>
  </si>
  <si>
    <t>Value add by Fund</t>
  </si>
  <si>
    <t>GoMechanic</t>
  </si>
  <si>
    <t>Automobile repair and maintenance marketplace</t>
  </si>
  <si>
    <t>Outbound</t>
  </si>
  <si>
    <t>Fund IV</t>
  </si>
  <si>
    <r>
      <t>1</t>
    </r>
    <r>
      <rPr>
        <b/>
        <sz val="9"/>
        <color theme="1"/>
        <rFont val="Calibri"/>
        <family val="2"/>
        <scheme val="minor"/>
      </rPr>
      <t>. Market</t>
    </r>
    <r>
      <rPr>
        <sz val="9"/>
        <color theme="1"/>
        <rFont val="Calibri"/>
        <family val="2"/>
        <scheme val="minor"/>
      </rPr>
      <t xml:space="preserve"> - Number of cars currently 31 Mn of which 21 Mn are out-of-warranty. Set to grow to 30 Mn out-of-warranty cars by 2025. 2/3rd of all customers break their connection with authorized workshops post warranty. 80% of all customers go to unauthorized workshops post 3 years of ownership. The market size for service of out-of-warranty cars is $3.36 Bn currently, set to grow to over $7.5 Bn by 2025 at a 12-14% CAGR. The market share organized multi-brand workshops set to grow from 1% currently to 8% by 2020 and 15% by 2025
</t>
    </r>
    <r>
      <rPr>
        <b/>
        <sz val="9"/>
        <color theme="1"/>
        <rFont val="Calibri"/>
        <family val="2"/>
        <scheme val="minor"/>
      </rPr>
      <t>2. Differentiation</t>
    </r>
    <r>
      <rPr>
        <sz val="9"/>
        <color theme="1"/>
        <rFont val="Calibri"/>
        <family val="2"/>
        <scheme val="minor"/>
      </rPr>
      <t xml:space="preserve"> - Highly sticky supply side integration, allowing company to focus on efficiency rather than network effects.Have improved efficiency of workshops from industry average of 20% to 60%, creating 3x up-take in take-home of workshop owner. Strong vertical integration with tight leash on supply –highly hands-on in facilitating loans to upgrade workshops, upskill labor, etc. Tech integration offering end-to-end visibility into business and ability to maintain standardization and quality. Full-stack model offering scope for expansion:Started private labeling of spares in the consumable category – brake pads,
cleaning material, distilled water, etc. </t>
    </r>
  </si>
  <si>
    <t>-</t>
  </si>
  <si>
    <t>Sequoia, Orios</t>
  </si>
  <si>
    <t>1. Working closely with the GM team in setting metrics for new business initiatives and scaling from pilot experiments to full-fledged business lines
2. Connected company with Epiq Capital and other growth funds for exploratory Series C conversations
3. Assisted the company in completing product hires
4. Evaluating scaling of spares business vertical outside GM partner workshops; also looking at export business</t>
  </si>
  <si>
    <t>Pando</t>
  </si>
  <si>
    <t>Logistics SaaS platform for enterprises freight management and optimization</t>
  </si>
  <si>
    <t>Personal Contacts</t>
  </si>
  <si>
    <t>TCM Sundaram</t>
  </si>
  <si>
    <r>
      <t xml:space="preserve">1. </t>
    </r>
    <r>
      <rPr>
        <b/>
        <sz val="9"/>
        <color theme="1"/>
        <rFont val="Calibri"/>
        <family val="2"/>
        <scheme val="minor"/>
      </rPr>
      <t xml:space="preserve">Market </t>
    </r>
    <r>
      <rPr>
        <sz val="9"/>
        <color theme="1"/>
        <rFont val="Calibri"/>
        <family val="2"/>
        <scheme val="minor"/>
      </rPr>
      <t xml:space="preserve">- Logistics sector in India, a largely conventionally driven industry is now increasingly turning towards digitization, considerably boosting India’s prospects for building a sustainable supply chain. The logistics sector in India currently:
• accounts for 14% of GDP • employs over 22m people and • is expected to grow at a CAGR of 10.5%.
2. </t>
    </r>
    <r>
      <rPr>
        <b/>
        <sz val="9"/>
        <color theme="1"/>
        <rFont val="Calibri"/>
        <family val="2"/>
        <scheme val="minor"/>
      </rPr>
      <t xml:space="preserve">Differentiation </t>
    </r>
    <r>
      <rPr>
        <sz val="9"/>
        <color theme="1"/>
        <rFont val="Calibri"/>
        <family val="2"/>
        <scheme val="minor"/>
      </rPr>
      <t>-  Within a short time-frame Pando has managed to integrate key enterprise clients such as Tata Chemicals, Tata Global Beverages, Britannia, Marico and Philips Lighting. The team fulfils all fundamentals essential to building and understanding the SaaS Logi-tech space for enterprise clients. They come with robust experience across enterprise, scalable deep tech and logistics tech and have built the product outward-in understanding market needs and implementing solutions in close tandem with client requirements. In addition, they come with strong global experience across developed and emerging markets and are focused in their thinking about strategizing international growth.</t>
    </r>
  </si>
  <si>
    <t>Nexus, Next 47</t>
  </si>
  <si>
    <t>1. Connected the company with Manish Choksi, Non-Executive Director at Asian Paints and Lowes International USA for potential customer contracts
2. Evaluated a couple of potential candidates for acquisition / acquihire
3. Working closely with the company on COVID initatives for operations and cost savings</t>
  </si>
  <si>
    <t>Rodeo</t>
  </si>
  <si>
    <t>Railofy</t>
  </si>
  <si>
    <t>Rodeo solves the problem of bulk of Indian passengers being waitlisted due to high levels and multiple layers of uncertainty in train ticket booking. This is solved through a product that offers guaranteed travel at mass affordable prices.</t>
  </si>
  <si>
    <t>Ashwin Swaminathan</t>
  </si>
  <si>
    <r>
      <t>1.</t>
    </r>
    <r>
      <rPr>
        <b/>
        <sz val="9"/>
        <color theme="1"/>
        <rFont val="Calibri"/>
        <family val="2"/>
        <scheme val="minor"/>
      </rPr>
      <t xml:space="preserve"> Market </t>
    </r>
    <r>
      <rPr>
        <sz val="9"/>
        <color theme="1"/>
        <rFont val="Calibri"/>
        <family val="2"/>
        <scheme val="minor"/>
      </rPr>
      <t xml:space="preserve">- Rodeo operates in a space with large market opportunity with multiple existing gaps. This is the  100 Mn user base opportunity that Rodeo is targeting immediately. AC RAC+W/L market is INR 4500 Cr revenue potential. AC Tatkal is another INR 4500 Cr revenue opportunity. Sleeper Class WL+RAC+Tatkal is another INR 19,500 Cr revenue op-portunity. Ample opportunity to cross-sell and extend capabilities to flights, hotels, bus, cabs, railway add-ons, etc.
2. </t>
    </r>
    <r>
      <rPr>
        <b/>
        <sz val="9"/>
        <color theme="1"/>
        <rFont val="Calibri"/>
        <family val="2"/>
        <scheme val="minor"/>
      </rPr>
      <t>Differentiation -</t>
    </r>
    <r>
      <rPr>
        <sz val="9"/>
        <color theme="1"/>
        <rFont val="Calibri"/>
        <family val="2"/>
        <scheme val="minor"/>
      </rPr>
      <t xml:space="preserve"> Rodeo is the only start-up in India tackling daily challenges that mass popu-lation of India faces in long-distance travel. Rodeo’s USP is their very strong underwriting mechanism that has been built over 18 months of data collected across hundreds of trains in the Mumbai circuit. This data has allowed them to understand and predict the chart movements across trains, across lean and peak seasons, irrespective of wait-list status of consumer. Given the highly unpredictable and varied nature of Indian railways, this will prove to be a strong moat and enable Rodeo to scale rapidly while having good unit economics</t>
    </r>
  </si>
  <si>
    <t>Astarc Ventures, Better Capital, Angels</t>
  </si>
  <si>
    <t>1. Built out strategy for B2B partnerships and driving sales through travel agent networks
2. Worked with the company on product education initiatives through PR, traditional media and digital channels
3. Ideated on new products including train cancelation guarantees, multi-nodal mobility, etc. to be able to monetize immediately post lockdown
4. Worked out plan to extend data models beyond Mumbai circuit to include Kolkata circuit as well, to be able to price guarantees accurately by extrapolation, without on-ground data coming in
5. Helped complete hiring of data science team and front-end developers
6. Connected with multiple influencer marketing platforms to drive product education and brand awareness through travel influencers</t>
  </si>
  <si>
    <t>Wmall</t>
  </si>
  <si>
    <t>Social commerce platform for long tail consumer products in Tier II &amp; III market</t>
  </si>
  <si>
    <r>
      <t xml:space="preserve">1. </t>
    </r>
    <r>
      <rPr>
        <b/>
        <sz val="9"/>
        <color theme="1"/>
        <rFont val="Calibri"/>
        <family val="2"/>
        <scheme val="minor"/>
      </rPr>
      <t xml:space="preserve">Market </t>
    </r>
    <r>
      <rPr>
        <sz val="9"/>
        <color theme="1"/>
        <rFont val="Calibri"/>
        <family val="2"/>
        <scheme val="minor"/>
      </rPr>
      <t xml:space="preserve">- 400 Mn internet users of which hardly 80 Mn are purchasing products online in a meaningful manner – second most active internet user base in the world. Internet penetration at 28% in India as compared to 64% in Brazil and 53% in China; further, e-commerce and modern retail are massively underpenetrated with 2% and 8% of overall commerce market share respectively. Newer sets of users are expected to leapfrog modern retail in favor of these newer social commerce platforms.
2. </t>
    </r>
    <r>
      <rPr>
        <b/>
        <sz val="9"/>
        <color theme="1"/>
        <rFont val="Calibri"/>
        <family val="2"/>
        <scheme val="minor"/>
      </rPr>
      <t xml:space="preserve">Differentiation </t>
    </r>
    <r>
      <rPr>
        <sz val="9"/>
        <color theme="1"/>
        <rFont val="Calibri"/>
        <family val="2"/>
        <scheme val="minor"/>
      </rPr>
      <t>- Differentiated social commerce model with valuable proposition for next 300M digital consumers. Focusing on long-tail SKUs to cater to newly added internet users who are price-sensitive and unfamiliar with brands. Solving issues around lack of availability and lack of choice to end consumer across various categories in remote areas</t>
    </r>
  </si>
  <si>
    <t>SAIF, Venture Highway</t>
  </si>
  <si>
    <t xml:space="preserve">1. Working with the company on an extensive  exercise to identify the right value proposition sought by their target market 
2. Working closely with the company on the COVID initatives for operations and cost savings
3. Connected the company with Firstcry to share learnings around e-commerce 
</t>
  </si>
  <si>
    <t>Squadvoice</t>
  </si>
  <si>
    <t>Data Intelligence driven software for end to end lead management for the real-estate industry</t>
  </si>
  <si>
    <r>
      <t xml:space="preserve">1. </t>
    </r>
    <r>
      <rPr>
        <b/>
        <sz val="9"/>
        <color theme="1"/>
        <rFont val="Calibri"/>
        <family val="2"/>
        <scheme val="minor"/>
      </rPr>
      <t>Market</t>
    </r>
    <r>
      <rPr>
        <sz val="9"/>
        <color theme="1"/>
        <rFont val="Calibri"/>
        <family val="2"/>
        <scheme val="minor"/>
      </rPr>
      <t xml:space="preserve"> - US Real Estate is a humongous $35T asset class and generates more than $1T of sales every year. Realtors earn close to $87B in commissions every year, with around 6.5M homes sold every year. Squadvoice is targeting a share of the $87B worth of commissions accrued to realtors. The real estate market of the US, has seen large amounts of capital infusion and multiple companies scaling up in this space. This acts as an incremental data point on validation of the market opportunity. The direct competitive landscape is quite thin, especially who come with the value proposition of increasing utilization from dropped leads. 
2. </t>
    </r>
    <r>
      <rPr>
        <b/>
        <sz val="9"/>
        <color theme="1"/>
        <rFont val="Calibri"/>
        <family val="2"/>
        <scheme val="minor"/>
      </rPr>
      <t>Differentiation</t>
    </r>
    <r>
      <rPr>
        <sz val="9"/>
        <color theme="1"/>
        <rFont val="Calibri"/>
        <family val="2"/>
        <scheme val="minor"/>
      </rPr>
      <t xml:space="preserve"> - While, there are multiple CRM and lead management engines, only a limited number of players are focusing on providing intelligence on agent performance. This, coupled with the blend of the intelligence layer on the solution and calling sales force, adds to a very high-quality lead flow for the customers. The broker organizations in the US are extremely well knit, thus rendering the word of mouth as a extremely powerful mode of customer acquisition. Unlike usual SaaS businesses, the sales cycle is as low as 10 days with a 90% conversion from pilots. Within 4 months from launch, 33% of their leads are inbound driven. A strong pipeline with the aforementioned numbers, doubly validate the head-room for growth in this opportunity. </t>
    </r>
  </si>
  <si>
    <t>Blume Ventures, Angels</t>
  </si>
  <si>
    <t>Working with the company extensively on cost-cutting initiatives in the wake of Covid impact and also help them re-think through the product at a fundamental level in the time that they have right now.  Also, have been helping the company on validation of buiness projections, model &amp; hiring strategy.</t>
  </si>
  <si>
    <t>Khati Solutions</t>
  </si>
  <si>
    <t>OyeRickshaw</t>
  </si>
  <si>
    <t>Shared electric rickshaw aggregation service</t>
  </si>
  <si>
    <r>
      <t xml:space="preserve">1. </t>
    </r>
    <r>
      <rPr>
        <b/>
        <sz val="9"/>
        <color theme="1"/>
        <rFont val="Calibri"/>
        <family val="2"/>
        <scheme val="minor"/>
      </rPr>
      <t>Market -</t>
    </r>
    <r>
      <rPr>
        <sz val="9"/>
        <color theme="1"/>
        <rFont val="Calibri"/>
        <family val="2"/>
        <scheme val="minor"/>
      </rPr>
      <t xml:space="preserve"> Urban mobility is a largely unsolved problem despite the advent of multiple new age companies. The cheapest form of commute today for most geographies in India is electric rickshaws. There are about 1.5M-2M erickshaws doing 100M-150M rides daily across India out of 650M daily public com-mutes happening. It is expected that India would add another 1M-2M ericks in the next 3-4 years, catalyzed by subsidies and lower cost of ownership.
2. </t>
    </r>
    <r>
      <rPr>
        <b/>
        <sz val="9"/>
        <color theme="1"/>
        <rFont val="Calibri"/>
        <family val="2"/>
        <scheme val="minor"/>
      </rPr>
      <t>Differentiation</t>
    </r>
    <r>
      <rPr>
        <sz val="9"/>
        <color theme="1"/>
        <rFont val="Calibri"/>
        <family val="2"/>
        <scheme val="minor"/>
      </rPr>
      <t xml:space="preserve"> - The team has hands-on experience of scaling up Jangid Motors, which is one of the largest e-Rickshaw manufacturers of India. They have dealt and worked with all the stakeholders in e-rickshaw ecosystem. Apart from this, the team also has experience of leading operations in tech businesses like Oyo. The company started operations about 9 months ago and began scaling up operations 4 months. They are already on ~11,000 rides per day with an annualized gross ride value run rate of INR 5Cr. Mobility has traditionally seen multiple hyper-growth companies built out. The early traction build up demonstrates that this can scale up very fast.</t>
    </r>
  </si>
  <si>
    <t>Xiaomi, Pawan Munjal Family office</t>
  </si>
  <si>
    <t xml:space="preserve">1. Exchanging knowhow and best practices from other mobility companies on portfolio and outside for the company to learn from. 
2. Connecting the company to headhunters and possible candidates for hiring 
3. Connecting with the company with portfolio companies in grocery space to repurpose the e-rickshaw fleet in the wake of Covid lockdown 4. Working closely with the company to revise the AOP and business plans along with other strategies in the wake of Covid </t>
  </si>
  <si>
    <t>Integrated health and fitness platform focusing on preventive healthcare space that enables users to manage their health proactively through various service offerings</t>
  </si>
  <si>
    <t>Personal Contact (Ex-Portfolio Company Founder)</t>
  </si>
  <si>
    <t>1. Market - Healthcare is a $160 bn market in India, growing at a 22% CAGR since 2016 and projected to touch $372 Bn by 2022. Preventive healthcare market, currently at $55 Bn market size is expected to double to $110 Bn by 2022, growing at a 18% CAGR. The sports, fitness and wellness (SFW) market in India will grow from $35 billion in 2016 to $90 billion by 2022, creating 2.5 times more opportunity for peripheral products and services such as gear and apparel. Nearly 40 percent of India’s population will be in the 20-to-44 age group by the end of 2016, and many have increasing disposable income.The Indian wellness industry is estimated to be a $15 Bn market, expected to double to $30 Bn by 2024
2. Differentiation - Founding team comprises of serial entrepreneurs and people with strong operating experience. Mukesh Bansal is a serial entrepreneur who built a large online fashion business at Myntra, while Ankit was among the early employees at Flipkart and handled P&amp;L of entire business unit. This is the only company in the country that is attempting to solve some of these large-scale problems in a unique combination of offline and online business model. The micro market approach in establishing unit economics and supply-demand optimization in a specific geography before scaling the business has worked well for Curefit and helped them grow rapidly despite being operationally intensive. The business has demonstrated excellent growth, showing a 3X growth in 2019 over 2018. Curefit has served a cumulative of 1.6 Mn paid customers</t>
  </si>
  <si>
    <t>May-19</t>
  </si>
  <si>
    <t>Mar-20</t>
  </si>
  <si>
    <t>Accel, Temasek, Kalaari, Ascent</t>
  </si>
  <si>
    <t xml:space="preserve">1. Assisting the company to ideate products under the digital strategy and the potential to scale the same globally. 
2. Facilitated Direct LP investments of $7M in the Series D2 round. 
3. Working with the company to analyse various COVID related scenarios and the approach to manage the same. 
4. Working to analyse potential acquisition targets that can add significant value to the company </t>
  </si>
  <si>
    <t>Provides speech analytics solutions to enterprises</t>
  </si>
  <si>
    <r>
      <t xml:space="preserve">1. </t>
    </r>
    <r>
      <rPr>
        <b/>
        <sz val="9"/>
        <color theme="1"/>
        <rFont val="Calibri"/>
        <family val="2"/>
        <scheme val="minor"/>
      </rPr>
      <t xml:space="preserve">Market </t>
    </r>
    <r>
      <rPr>
        <sz val="9"/>
        <color theme="1"/>
        <rFont val="Calibri"/>
        <family val="2"/>
        <scheme val="minor"/>
      </rPr>
      <t xml:space="preserve">- The current global market for Language Technology software and services is expected to cross $20B over the next 5 to 6 years. Speech Technology is emerging on new platforms, notably mobile. There is a huge market opportunity which is currently underserved. Overall adoption rate is growing at a CAGR of over 25% but markets expected to remain under penetrated.
2. </t>
    </r>
    <r>
      <rPr>
        <b/>
        <sz val="9"/>
        <color theme="1"/>
        <rFont val="Calibri"/>
        <family val="2"/>
        <scheme val="minor"/>
      </rPr>
      <t>Differentiation</t>
    </r>
    <r>
      <rPr>
        <sz val="9"/>
        <color theme="1"/>
        <rFont val="Calibri"/>
        <family val="2"/>
        <scheme val="minor"/>
      </rPr>
      <t xml:space="preserve"> - Young and dynamic founding team with background in technology. Umesh, CEO of Uniphore is the only Indian in Time Magazine's list of "10 millennials who are changing the world". The company has signed up large companies as customers across industries. United Health which is a Fortune 5 company has just been on boarded as a customer. John Chambers being very involved has a big influence of the performance and also brand of the company. </t>
    </r>
  </si>
  <si>
    <t>YourNest, Kris Family Office, JC2 Ventures (John Chambers), March Capita</t>
  </si>
  <si>
    <t>1. Working with the company exploring the flip to the US
2. Working with the company on post COVID scenarios focussed on managing growth due to an uptick in demand for their digital products</t>
  </si>
  <si>
    <t>Pyxis</t>
  </si>
  <si>
    <t>Pyxis is a creative intelligence and marketing technology company that specializes in multi-variate hyper-localized creative generation and cross platform rendering</t>
  </si>
  <si>
    <t>Professional Services (Banker)</t>
  </si>
  <si>
    <r>
      <t>1.</t>
    </r>
    <r>
      <rPr>
        <b/>
        <sz val="9"/>
        <color theme="1"/>
        <rFont val="Calibri"/>
        <family val="2"/>
        <scheme val="minor"/>
      </rPr>
      <t xml:space="preserve"> Market</t>
    </r>
    <r>
      <rPr>
        <sz val="9"/>
        <color theme="1"/>
        <rFont val="Calibri"/>
        <family val="2"/>
        <scheme val="minor"/>
      </rPr>
      <t xml:space="preserve"> - Digital ad spending globally is currently at $333 Bn and expected to grow to over $550 Bn by 2024 – growing at a CAGR of 10.5% over a 5-yr period. Market for digital marketing software expected to grow from $37.5 Bn in 2017 to $75 Bn by 2022 and over $100 Bn by 2024 – at a CAGR of 15% in the 5-yr period. Pyxis has a potential market size of $70 Bn by 2024
2. </t>
    </r>
    <r>
      <rPr>
        <b/>
        <sz val="9"/>
        <color theme="1"/>
        <rFont val="Calibri"/>
        <family val="2"/>
        <scheme val="minor"/>
      </rPr>
      <t>Differentiation</t>
    </r>
    <r>
      <rPr>
        <sz val="9"/>
        <color theme="1"/>
        <rFont val="Calibri"/>
        <family val="2"/>
        <scheme val="minor"/>
      </rPr>
      <t xml:space="preserve"> - Start-ups in the space of creative generation have extensive template repositories from which they suggest changes, while Pyxis offers personalized and hyper-localized recommendations that is AI-based and not from a repository of pre-existing templates. This is one of the core USPs of Pyxis apart from cognitive multi-variate feedback testing, that allows teams to experiment with various creatives at scale and incorporate feedback into the marketing campaign. Further, most start-ups offer rule-based marketing optimization and not AI-based</t>
    </r>
  </si>
  <si>
    <t>4.5 (3.5 yet to be invested)</t>
  </si>
  <si>
    <t>Pi Ventures, Exfinity Ventures</t>
  </si>
  <si>
    <t>1.  Helped negotiate and engineer sales partnership with Inmobi for driving Pyxis sales in SEA and APAC geographies where Inmobi has a strong presence
2. Worked out strategic details of US launch of self-serve product targeting SMEs and Pyxis Social to use same technologies to enable automated creation of social posts
3. Drove fund-raising conversations with Storm Ventures to come into this round; stitched together existing round with Pi Ventures to come in as a co-investor to aid secondary
4. Worked closely with the company in closing key sales hires and
5.  Connected Pyxis team with several potential clients - Curefit, Nestaway, Unacademy, Playsimple, GoMechanic, Wmall, PlayShifu, Asian Paints; pilots have been completed with nearly all of these leads and value has been demonstrated; few have converted to clients as well</t>
  </si>
  <si>
    <t>Jun20 - (USD Million)</t>
  </si>
  <si>
    <t>Sudhir</t>
  </si>
  <si>
    <t>Ranjith</t>
  </si>
  <si>
    <t>Karan</t>
  </si>
  <si>
    <t>Venkatesh</t>
  </si>
  <si>
    <t>Karthik</t>
  </si>
  <si>
    <t>Sanat</t>
  </si>
  <si>
    <t>Excluding Fund I</t>
  </si>
  <si>
    <t>SKS</t>
  </si>
  <si>
    <t>Investment at Cost (Gross)</t>
  </si>
  <si>
    <t>Exit at Cost</t>
  </si>
  <si>
    <t>Investment at Cost (Net)</t>
  </si>
  <si>
    <t>Realised Value</t>
  </si>
  <si>
    <t>Unrealised Value</t>
  </si>
  <si>
    <t>Written-off</t>
  </si>
  <si>
    <t>Total Value 
(Realised + Unrealised - Written-off)</t>
  </si>
  <si>
    <t>Total Appreciation</t>
  </si>
  <si>
    <t>Gross IRR</t>
  </si>
  <si>
    <t>MOIC</t>
  </si>
  <si>
    <t>Note: Total includes Co-Investment</t>
  </si>
  <si>
    <t>5a</t>
  </si>
  <si>
    <t>USD Million</t>
  </si>
  <si>
    <t>INR crores</t>
  </si>
  <si>
    <t>Fund</t>
  </si>
  <si>
    <t>Investment ($mn)</t>
  </si>
  <si>
    <t>Market Value ($mn)</t>
  </si>
  <si>
    <t>IRR</t>
  </si>
  <si>
    <t>Investment (INR Cr)</t>
  </si>
  <si>
    <t>Market Value (INR Cr)</t>
  </si>
  <si>
    <t>Exited</t>
  </si>
  <si>
    <t>Unrealised</t>
  </si>
  <si>
    <t>III</t>
  </si>
  <si>
    <t>II</t>
  </si>
  <si>
    <t>Peel-works</t>
  </si>
  <si>
    <t>Flipkart</t>
  </si>
  <si>
    <t>XpressBees</t>
  </si>
  <si>
    <t>Total in USD</t>
  </si>
  <si>
    <t xml:space="preserve">Performance of Fund I </t>
  </si>
  <si>
    <t>Annexure</t>
  </si>
  <si>
    <t>DATA as on  December 31 2020</t>
  </si>
  <si>
    <t>Amount in Rs crore</t>
  </si>
  <si>
    <t>Name of the Fund</t>
  </si>
  <si>
    <t>Chiratae Trust</t>
  </si>
  <si>
    <t>Target corpus of the Fund(in crore)</t>
  </si>
  <si>
    <t>First closing(date and Amount)</t>
  </si>
  <si>
    <t>Date</t>
  </si>
  <si>
    <t>Amount (in crore)</t>
  </si>
  <si>
    <t>Amount drawn at Fund Level</t>
  </si>
  <si>
    <t>Amount distributed at Fund level</t>
  </si>
  <si>
    <t>Final closing(date and Amount)</t>
  </si>
  <si>
    <t>Total No of Investments</t>
  </si>
  <si>
    <t xml:space="preserve">No </t>
  </si>
  <si>
    <t>Net IRR of the Fund as on March 31 2020/Sep 30,2020(in %)</t>
  </si>
  <si>
    <t xml:space="preserve">Mar 31, 2020 - 20.8%
Sep 30, 2020 - 17.2% 
Estd. Dec 31. 2020 - 17.0% </t>
  </si>
  <si>
    <t>Written off  Investments</t>
  </si>
  <si>
    <t>Amount</t>
  </si>
  <si>
    <t>No of exits</t>
  </si>
  <si>
    <t>No of Investments under NCLT</t>
  </si>
  <si>
    <t>TOTAL LIVE INVESTMENTS</t>
  </si>
  <si>
    <t>S No</t>
  </si>
  <si>
    <t>Name of the Investment</t>
  </si>
  <si>
    <t>Amount invested (in crs)</t>
  </si>
  <si>
    <t>Amount realised/Exit value</t>
  </si>
  <si>
    <t>Unrealized Value / Current outstanding</t>
  </si>
  <si>
    <r>
      <t xml:space="preserve">Date of last valuation of the unrealized investments </t>
    </r>
    <r>
      <rPr>
        <b/>
        <sz val="14"/>
        <color theme="1"/>
        <rFont val="Calibri"/>
        <family val="2"/>
        <scheme val="minor"/>
      </rPr>
      <t>**</t>
    </r>
  </si>
  <si>
    <t xml:space="preserve">Written down to 25% of cost </t>
  </si>
  <si>
    <t>Algiz Consultancy Services Private Limited (Zipsure)</t>
  </si>
  <si>
    <t xml:space="preserve">Liquidated </t>
  </si>
  <si>
    <t xml:space="preserve">At Invested Cost </t>
  </si>
  <si>
    <t>Brainbees Solutions Private Limited (FirstCry)</t>
  </si>
  <si>
    <t xml:space="preserve">Manager  Valuation - Mark to Market </t>
  </si>
  <si>
    <t xml:space="preserve">Valuation on account of Upround at Last round price </t>
  </si>
  <si>
    <t>Hansel Software Private Limited / Morphic Params Software Private Limited</t>
  </si>
  <si>
    <t>Infisecure Technologies Inc</t>
  </si>
  <si>
    <t>Nestaway Technologies Pvt. Ltd.</t>
  </si>
  <si>
    <t>Omapal Technologies Pvt Ltd (Flyrobe)</t>
  </si>
  <si>
    <t>Written off</t>
  </si>
  <si>
    <t>Pipecandy Inc</t>
  </si>
  <si>
    <t xml:space="preserve">Written down to 50% of cost </t>
  </si>
  <si>
    <t>At Invested Cost  , has undergone M&amp;A post Dec 31st 2020</t>
  </si>
  <si>
    <t>Vay Network Services Private Limited (Vayana)</t>
  </si>
  <si>
    <t>Wickedride Adventure Services Private Limited</t>
  </si>
  <si>
    <t>YourQuote Solutions Private Limited</t>
  </si>
  <si>
    <r>
      <rPr>
        <sz val="14"/>
        <color theme="1"/>
        <rFont val="Calibri"/>
        <family val="2"/>
        <scheme val="minor"/>
      </rPr>
      <t>**</t>
    </r>
    <r>
      <rPr>
        <sz val="12"/>
        <color theme="1"/>
        <rFont val="Calibri"/>
        <family val="2"/>
        <scheme val="minor"/>
      </rPr>
      <t xml:space="preserve"> Valuation done by whome(Name of the Agency)</t>
    </r>
  </si>
  <si>
    <t>Is the Valuation on account of Upround(Yes/No)</t>
  </si>
  <si>
    <t>Is the Valuation without any upround but carried out by IM from a 3rd Party Valuer(Yes/No)</t>
  </si>
  <si>
    <t>Is the Valuation without any upround but carried out by IM on its own (Yes/No)</t>
  </si>
  <si>
    <t>Note: The valuations are verfiied and validated by third party valuer on annual basis. The last valuation exercise conducted by third party valuer was as of 31 Mar 2020.</t>
  </si>
  <si>
    <t>TVPI pre carry</t>
  </si>
  <si>
    <t>Net of Fx</t>
  </si>
  <si>
    <t>MOIC incl FOREX</t>
  </si>
  <si>
    <t>Net IRR</t>
  </si>
  <si>
    <t>Net IRR after carry</t>
  </si>
  <si>
    <t>DPI (post carry)</t>
  </si>
  <si>
    <t>DPI (incl recall)</t>
  </si>
  <si>
    <t>Year</t>
  </si>
  <si>
    <t>Q4 2013</t>
  </si>
  <si>
    <t>Q4 2016</t>
  </si>
  <si>
    <t>Q4 2019</t>
  </si>
  <si>
    <t>Q4 2014</t>
  </si>
  <si>
    <t>Q4 2017</t>
  </si>
  <si>
    <t>Q4 2020</t>
  </si>
  <si>
    <t>Q4 2015</t>
  </si>
  <si>
    <t>Q4 2018</t>
  </si>
  <si>
    <t>Q4 2021</t>
  </si>
  <si>
    <t>Q1 2023</t>
  </si>
  <si>
    <t>Q4 2012</t>
  </si>
  <si>
    <t>Q4 2022</t>
  </si>
  <si>
    <t>Yr 15</t>
  </si>
  <si>
    <t>Q2 2022</t>
  </si>
  <si>
    <t>I</t>
  </si>
  <si>
    <t>IV</t>
  </si>
  <si>
    <t>Yr 3</t>
  </si>
  <si>
    <t>Yr 7</t>
  </si>
  <si>
    <t>Yr 8</t>
  </si>
  <si>
    <t>Yr 4</t>
  </si>
  <si>
    <t>Yr 9</t>
  </si>
  <si>
    <t>Yr 10</t>
  </si>
  <si>
    <t>Yr 11</t>
  </si>
  <si>
    <t>Yr 12</t>
  </si>
  <si>
    <t>Yr 1</t>
  </si>
  <si>
    <t>Yr 6</t>
  </si>
  <si>
    <t>Yr 2</t>
  </si>
  <si>
    <t>Yr 5</t>
  </si>
  <si>
    <t>Yr 0</t>
  </si>
  <si>
    <t>11a</t>
  </si>
  <si>
    <t>Revenue (INRmn)</t>
  </si>
  <si>
    <t>EBIDTA (INRmn)</t>
  </si>
  <si>
    <t>Bal. as of Mar'23</t>
  </si>
  <si>
    <t>Sno.</t>
  </si>
  <si>
    <t>Sector 1</t>
  </si>
  <si>
    <t>Sector 2</t>
  </si>
  <si>
    <t>Watchlist</t>
  </si>
  <si>
    <t>Deal Lead</t>
  </si>
  <si>
    <t xml:space="preserve">Current Stage </t>
  </si>
  <si>
    <t>JFM'23</t>
  </si>
  <si>
    <t>OND'22</t>
  </si>
  <si>
    <t>QoQ INR</t>
  </si>
  <si>
    <t>QoQ</t>
  </si>
  <si>
    <t>JAS'22</t>
  </si>
  <si>
    <t>JFM'22</t>
  </si>
  <si>
    <t xml:space="preserve">JFM'23 </t>
  </si>
  <si>
    <t>OND'222</t>
  </si>
  <si>
    <t>JAS'222</t>
  </si>
  <si>
    <t>JFM'222</t>
  </si>
  <si>
    <t>Cash Balance (INRm)</t>
  </si>
  <si>
    <t>Burn rate</t>
  </si>
  <si>
    <t>Runway (months)</t>
  </si>
  <si>
    <t>NAV ($)</t>
  </si>
  <si>
    <t>Runway OND'22</t>
  </si>
  <si>
    <t>Active Jun'20</t>
  </si>
  <si>
    <t>Consumer Media &amp; Tech</t>
  </si>
  <si>
    <t>More than 24m</t>
  </si>
  <si>
    <t>Fintech</t>
  </si>
  <si>
    <t>Not found</t>
  </si>
  <si>
    <t>B2B</t>
  </si>
  <si>
    <t>No burn</t>
  </si>
  <si>
    <t>Globalbees</t>
  </si>
  <si>
    <t>SK</t>
  </si>
  <si>
    <t>Early (A / B)</t>
  </si>
  <si>
    <t>Credit Mantri</t>
  </si>
  <si>
    <t>Aether</t>
  </si>
  <si>
    <t>Healthtech</t>
  </si>
  <si>
    <t>Deeptech</t>
  </si>
  <si>
    <t>Less than 6m</t>
  </si>
  <si>
    <t>KN</t>
  </si>
  <si>
    <t>Not available</t>
  </si>
  <si>
    <t>Yatra</t>
  </si>
  <si>
    <t>Between 6 to 12m</t>
  </si>
  <si>
    <t>Bytelearn</t>
  </si>
  <si>
    <t>Withub</t>
  </si>
  <si>
    <t>Frinks</t>
  </si>
  <si>
    <t>Claimbuddy</t>
  </si>
  <si>
    <t>Aurasmart</t>
  </si>
  <si>
    <t>Minuszero</t>
  </si>
  <si>
    <t>Clientell</t>
  </si>
  <si>
    <t>Expertia</t>
  </si>
  <si>
    <t>Visioapps</t>
  </si>
  <si>
    <t>Lightbulb</t>
  </si>
  <si>
    <t>Goodmeetings</t>
  </si>
  <si>
    <t>LocaleAi</t>
  </si>
  <si>
    <t>S4S</t>
  </si>
  <si>
    <t xml:space="preserve">Between 12 to 18m </t>
  </si>
  <si>
    <t>AM</t>
  </si>
  <si>
    <t>Skyeair</t>
  </si>
  <si>
    <t>MKJ</t>
  </si>
  <si>
    <t>Tamasha</t>
  </si>
  <si>
    <t>Emitrr</t>
  </si>
  <si>
    <t>TM</t>
  </si>
  <si>
    <t>Questt</t>
  </si>
  <si>
    <t>Queuebuster</t>
  </si>
  <si>
    <t>Adloid</t>
  </si>
  <si>
    <t>Huviair</t>
  </si>
  <si>
    <t>GetVantage</t>
  </si>
  <si>
    <t>Locofast</t>
  </si>
  <si>
    <t>Exly</t>
  </si>
  <si>
    <t xml:space="preserve">Between 18 to 24m </t>
  </si>
  <si>
    <t>Buystars</t>
  </si>
  <si>
    <t>Axio</t>
  </si>
  <si>
    <t>Artium</t>
  </si>
  <si>
    <t>Cavli</t>
  </si>
  <si>
    <t>Keploy</t>
  </si>
  <si>
    <t>Lovelocal</t>
  </si>
  <si>
    <t>Ergos</t>
  </si>
  <si>
    <t>smiles.ai</t>
  </si>
  <si>
    <t>HexaHealth</t>
  </si>
  <si>
    <t>Alpha</t>
  </si>
  <si>
    <t>Beepkart</t>
  </si>
  <si>
    <t>DreamVu</t>
  </si>
  <si>
    <t>AG</t>
  </si>
  <si>
    <t>ExMyB</t>
  </si>
  <si>
    <t>Shopse</t>
  </si>
  <si>
    <t>Squadrun</t>
  </si>
  <si>
    <t>Curefoods</t>
  </si>
  <si>
    <t>Pixis</t>
  </si>
  <si>
    <t>FX Rate</t>
  </si>
  <si>
    <t>Net Revenue</t>
  </si>
  <si>
    <t>Growth</t>
  </si>
  <si>
    <t>Unique</t>
  </si>
  <si>
    <t>Net Revenue Annuliased run rate</t>
  </si>
  <si>
    <t>Overlapping</t>
  </si>
  <si>
    <t>Sector (INRmn)</t>
  </si>
  <si>
    <t>YoY</t>
  </si>
  <si>
    <t>Sector ($bn)</t>
  </si>
  <si>
    <t>Less duplication</t>
  </si>
  <si>
    <t>Less Duplication</t>
  </si>
  <si>
    <t>Net Total</t>
  </si>
  <si>
    <t>Net $Mn</t>
  </si>
  <si>
    <t>Net</t>
  </si>
  <si>
    <t>$mn</t>
  </si>
  <si>
    <t>EBITDA</t>
  </si>
  <si>
    <t>EBITDA Annuliased run rate</t>
  </si>
  <si>
    <t>Sector ($mn)</t>
  </si>
  <si>
    <t>Top 8 +ve EBITDA</t>
  </si>
  <si>
    <t>Sector Wise</t>
  </si>
  <si>
    <t># of cos.</t>
  </si>
  <si>
    <t>Cash balance ($Mn)</t>
  </si>
  <si>
    <t>Total # of cos.</t>
  </si>
  <si>
    <t>Total Cash balance ($Mn)</t>
  </si>
  <si>
    <t>18a</t>
  </si>
  <si>
    <t>All Amounts in $Mn</t>
  </si>
  <si>
    <t>Invested cost</t>
  </si>
  <si>
    <t>NAV</t>
  </si>
  <si>
    <t>Early (A/B)</t>
  </si>
  <si>
    <t xml:space="preserve">Fund IV </t>
  </si>
  <si>
    <t>Stages</t>
  </si>
  <si>
    <t>Count</t>
  </si>
  <si>
    <t>Realised</t>
  </si>
  <si>
    <t xml:space="preserve">% of NAV </t>
  </si>
  <si>
    <t xml:space="preserve">Seed with mark up </t>
  </si>
  <si>
    <t>Seed without mark up</t>
  </si>
  <si>
    <t>Write off/ write down</t>
  </si>
  <si>
    <t xml:space="preserve">Sub-total Seed </t>
  </si>
  <si>
    <t xml:space="preserve">Early with mark up </t>
  </si>
  <si>
    <t xml:space="preserve">Early without mark up </t>
  </si>
  <si>
    <t>Sub-total Early</t>
  </si>
  <si>
    <t xml:space="preserve">Late stage /Cross over with mark up </t>
  </si>
  <si>
    <t xml:space="preserve">Late stage /Cross over without mark up </t>
  </si>
  <si>
    <t>Sub-total Late stage</t>
  </si>
  <si>
    <t>Grand total</t>
  </si>
  <si>
    <t>As of Mar-22</t>
  </si>
  <si>
    <t>As of Mar-21</t>
  </si>
  <si>
    <t>As of Jun-21</t>
  </si>
  <si>
    <t>Global VC</t>
  </si>
  <si>
    <t>North America VC</t>
  </si>
  <si>
    <t>Europe VC</t>
  </si>
  <si>
    <t>RoW VC</t>
  </si>
  <si>
    <t>Chiratae</t>
  </si>
  <si>
    <t>Prequin- India Benchmark</t>
  </si>
  <si>
    <t>CRISIL</t>
  </si>
  <si>
    <t>Pitchbook: IRR</t>
  </si>
  <si>
    <t>Pitchbook: Multiples Pooled</t>
  </si>
  <si>
    <t>Pitchbook: Multiples equal weighted</t>
  </si>
  <si>
    <t>Pitchbook: TVPI</t>
  </si>
  <si>
    <t>Pitchbook: DPI</t>
  </si>
  <si>
    <t>Median</t>
  </si>
  <si>
    <t>Calculated Median</t>
  </si>
  <si>
    <t>Funds</t>
  </si>
  <si>
    <t>Gross IRR (₹)</t>
  </si>
  <si>
    <t>TVPI 
(pre-carry)</t>
  </si>
  <si>
    <t>Net IRR (₹)
(pre-carry)</t>
  </si>
  <si>
    <t>Net IRR (₹) (post-carry)</t>
  </si>
  <si>
    <t>TVPI 
(post-carry)</t>
  </si>
  <si>
    <t>Net multiple</t>
  </si>
  <si>
    <t>DPI
(x)</t>
  </si>
  <si>
    <t>RVPI
(x)</t>
  </si>
  <si>
    <t>TVPI 
(x)</t>
  </si>
  <si>
    <t>Vintage Year</t>
  </si>
  <si>
    <t>Pooled IRR</t>
  </si>
  <si>
    <t>RVPI</t>
  </si>
  <si>
    <t>Pooled IRRs</t>
  </si>
  <si>
    <t>IRR quantiles</t>
  </si>
  <si>
    <t>Pooled multiples</t>
  </si>
  <si>
    <t>Equal-weighted pooled multiples</t>
  </si>
  <si>
    <t>Q1</t>
  </si>
  <si>
    <t>Q3</t>
  </si>
  <si>
    <t>PME+ (INR)</t>
  </si>
  <si>
    <t>Equal-weighted pooled IRR</t>
  </si>
  <si>
    <t>Top decile</t>
  </si>
  <si>
    <t>Top quartile</t>
  </si>
  <si>
    <t>Median IRR</t>
  </si>
  <si>
    <t>Bottom quartile</t>
  </si>
  <si>
    <t>Bottom decile</t>
  </si>
  <si>
    <t>Standard deviation</t>
  </si>
  <si>
    <t>Median TVPI</t>
  </si>
  <si>
    <t>Median DPI</t>
  </si>
  <si>
    <t>Median RVPI</t>
  </si>
  <si>
    <t>Number of funds</t>
  </si>
  <si>
    <t>India Fund IV</t>
  </si>
  <si>
    <t>Year: 2019</t>
  </si>
  <si>
    <t>1.9x</t>
  </si>
  <si>
    <t>FY20</t>
  </si>
  <si>
    <t/>
  </si>
  <si>
    <t>Year: 2016</t>
  </si>
  <si>
    <t>3.2x</t>
  </si>
  <si>
    <t>FY16</t>
  </si>
  <si>
    <t>Year: 2015</t>
  </si>
  <si>
    <t>2.3x</t>
  </si>
  <si>
    <t>Pandara Trust</t>
  </si>
  <si>
    <t>Year: 2013</t>
  </si>
  <si>
    <t>3.8x</t>
  </si>
  <si>
    <t>FY14</t>
  </si>
  <si>
    <t>**As of 3rd Jun'22</t>
  </si>
  <si>
    <t>Blanks: Data not available</t>
  </si>
  <si>
    <t>Gross IRR ($)</t>
  </si>
  <si>
    <t>TVPI (pre-carry)</t>
  </si>
  <si>
    <t>Net IRR ($)</t>
  </si>
  <si>
    <t>Net IRR ($) (post-carry)</t>
  </si>
  <si>
    <t>TVPI (x)</t>
  </si>
  <si>
    <t>(pre-carry)</t>
  </si>
  <si>
    <t>Intl. Fund IV</t>
  </si>
  <si>
    <t>1.8x</t>
  </si>
  <si>
    <t>1.7x</t>
  </si>
  <si>
    <t>1.5x</t>
  </si>
  <si>
    <t>2.7x</t>
  </si>
  <si>
    <t>2.4x</t>
  </si>
  <si>
    <t>3.7x</t>
  </si>
  <si>
    <t>3.1x</t>
  </si>
  <si>
    <t>DPI as of Jun -22  at consolidated fund level</t>
  </si>
  <si>
    <t>Returns and ratios refer to post-expense, pre-carry, pre-tax values</t>
  </si>
  <si>
    <t>First and third quartiles are the return thresholds for the top 25% and 75% schemes, respectively based on the individual scheme IRRs in each vintage year.</t>
  </si>
  <si>
    <t>2f</t>
  </si>
  <si>
    <t xml:space="preserve">Fund II </t>
  </si>
  <si>
    <t>TVPI Ratio:</t>
  </si>
  <si>
    <t>Distribution</t>
  </si>
  <si>
    <t>Cash + MF</t>
  </si>
  <si>
    <t>Drawdown</t>
  </si>
  <si>
    <t>TVPI post carry</t>
  </si>
  <si>
    <t>Net IRR before carry</t>
  </si>
  <si>
    <t>DPI original commitment</t>
  </si>
  <si>
    <t>Divestments</t>
  </si>
  <si>
    <t>Unrealised fair value</t>
  </si>
  <si>
    <t>Forex</t>
  </si>
  <si>
    <t>Amt invested</t>
  </si>
  <si>
    <t>Gross IRR after Forex</t>
  </si>
  <si>
    <t>Pandara Trust (INR millions)</t>
  </si>
  <si>
    <t>₹         (1.71)</t>
  </si>
  <si>
    <t>Mar'22</t>
  </si>
  <si>
    <t>Jun'22</t>
  </si>
  <si>
    <t>Sep'22</t>
  </si>
  <si>
    <t>Dec'22</t>
  </si>
  <si>
    <t>Est Mar'23</t>
  </si>
  <si>
    <t>Gross IRR after FX</t>
  </si>
  <si>
    <t>Fund II (USD millions)</t>
  </si>
  <si>
    <t>Chiratae Trust (INR millions)</t>
  </si>
  <si>
    <t>Fund III (USD millions)</t>
  </si>
  <si>
    <t>TVF (INR millions)</t>
  </si>
  <si>
    <t>India Fund IV (INR millions)</t>
  </si>
  <si>
    <t>Dec'22 post Gomechanic w/off</t>
  </si>
  <si>
    <t>Dec'22 with Gomechanic at previous round</t>
  </si>
  <si>
    <t>Intl.Fund IV (USD millions)</t>
  </si>
  <si>
    <t>Chiratae Growht Fund I</t>
  </si>
  <si>
    <t xml:space="preserve">For Sept'21 </t>
  </si>
  <si>
    <t xml:space="preserve">Consider writiing off Quikr and then see how Sept '21 nos are looking </t>
  </si>
  <si>
    <t xml:space="preserve">Consider MTM for FC  on basis of business uptick </t>
  </si>
  <si>
    <t xml:space="preserve">Make list of companies which are potential write off </t>
  </si>
  <si>
    <t xml:space="preserve">Rodio </t>
  </si>
  <si>
    <t xml:space="preserve">SKS  input for Jun'21 on 8th July 2021 </t>
  </si>
  <si>
    <t xml:space="preserve">Please prepare  for TVF  for Jun'21  today </t>
  </si>
  <si>
    <t>Quikr -25%</t>
  </si>
  <si>
    <t xml:space="preserve">Active AI </t>
  </si>
  <si>
    <t xml:space="preserve">increase to 50% of cost in Jun '21 , get revenue details with Anubhav to support this </t>
  </si>
  <si>
    <t xml:space="preserve">Updated Peelworks working </t>
  </si>
  <si>
    <t xml:space="preserve">75% of cost in Jun'21 </t>
  </si>
  <si>
    <t>Rodio</t>
  </si>
  <si>
    <t>Possible write down to 50%</t>
  </si>
  <si>
    <t xml:space="preserve">To do :- </t>
  </si>
  <si>
    <t xml:space="preserve">Fund III </t>
  </si>
  <si>
    <t xml:space="preserve">LBB and  Blowhorn - 1x of cost </t>
  </si>
  <si>
    <t>To get addl. Details and monitor QoQ</t>
  </si>
  <si>
    <t>To do scenario for Fund II with Uniphore valn of $2.1b</t>
  </si>
  <si>
    <t xml:space="preserve">Revert for write off % in Fund II Vs Fund III </t>
  </si>
  <si>
    <t xml:space="preserve">Scenario on RM where we couldn’t get money back </t>
  </si>
  <si>
    <t xml:space="preserve">In Mar'22 -   Nestaway should be around 100M </t>
  </si>
  <si>
    <t xml:space="preserve">Write down by 25%  for Nestaway </t>
  </si>
  <si>
    <t xml:space="preserve">12-18 months </t>
  </si>
  <si>
    <t xml:space="preserve">More than 18 monthts  - please evaluate for write down </t>
  </si>
  <si>
    <t xml:space="preserve">  Weinnovate -write off   , Rodio(50% write off )   -</t>
  </si>
  <si>
    <t xml:space="preserve">If no uptick for next 12months where do we stand </t>
  </si>
  <si>
    <t>Scenario 1 (Existing Investor)</t>
  </si>
  <si>
    <t xml:space="preserve">Scenario 1 ( New Investor ) admitted prior to final close </t>
  </si>
  <si>
    <t>Money in Bank Date</t>
  </si>
  <si>
    <t>DD%</t>
  </si>
  <si>
    <t>Application money</t>
  </si>
  <si>
    <t>Catch up Call of 40%</t>
  </si>
  <si>
    <t>First drawdown</t>
  </si>
  <si>
    <t>Compensatory Contribution paid</t>
  </si>
  <si>
    <t>Second drawdown</t>
  </si>
  <si>
    <t>Third drawdown</t>
  </si>
  <si>
    <t>Fourth drawdown</t>
  </si>
  <si>
    <t>Fifth drawdown</t>
  </si>
  <si>
    <t>Comp. Contbn.- Credited (Actuals)</t>
  </si>
  <si>
    <t>Sixth DD - May 20</t>
  </si>
  <si>
    <t>Seventh DD- July -20</t>
  </si>
  <si>
    <t>Eighth DD -Nov -20</t>
  </si>
  <si>
    <t>NAV as of 30 Sept  2021</t>
  </si>
  <si>
    <t>Assumed TVPI</t>
  </si>
  <si>
    <t>Add  Compensatory Contbn Recvd.</t>
  </si>
  <si>
    <t>Proportionate CC received due to Addl. Closing</t>
  </si>
  <si>
    <t xml:space="preserve">Scenario 2 (Existing Investor) over life of the Fund </t>
  </si>
  <si>
    <t xml:space="preserve">Scenario 2 (New Investor) over life of the Fund </t>
  </si>
  <si>
    <t xml:space="preserve">Compensatory Contribution received </t>
  </si>
  <si>
    <t>Catch up Call of 30%</t>
  </si>
  <si>
    <t>Sixth DD</t>
  </si>
  <si>
    <t xml:space="preserve">Seventh </t>
  </si>
  <si>
    <t xml:space="preserve">Eighth </t>
  </si>
  <si>
    <t>Ninth</t>
  </si>
  <si>
    <t>Tenth DD</t>
  </si>
  <si>
    <t>Distributons Yr 4</t>
  </si>
  <si>
    <t>Distributons Yr 5</t>
  </si>
  <si>
    <t>Distributons Yr 6</t>
  </si>
  <si>
    <t>Distributons Yr 7</t>
  </si>
  <si>
    <t>XIRR</t>
  </si>
  <si>
    <t>Contbn</t>
  </si>
  <si>
    <t xml:space="preserve">Distbn </t>
  </si>
  <si>
    <t>Profit</t>
  </si>
  <si>
    <t>TVPI - Post Carrry</t>
  </si>
  <si>
    <t xml:space="preserve">SIDBI called </t>
  </si>
  <si>
    <t>Receivable</t>
  </si>
  <si>
    <t>Dec-22 - (USD Million)</t>
  </si>
  <si>
    <t>Healthcare</t>
  </si>
  <si>
    <t>Others</t>
  </si>
  <si>
    <t xml:space="preserve">TVF </t>
  </si>
  <si>
    <t xml:space="preserve">Co- Inv </t>
  </si>
  <si>
    <t xml:space="preserve">Gross Total </t>
  </si>
  <si>
    <t>CGFI</t>
  </si>
  <si>
    <t xml:space="preserve">Total </t>
  </si>
  <si>
    <t>FundIV</t>
  </si>
  <si>
    <t>Invested Cost</t>
  </si>
  <si>
    <t>Divested</t>
  </si>
  <si>
    <t>Direct Coinvestments</t>
  </si>
  <si>
    <t>Total (fund + direct)</t>
  </si>
  <si>
    <t>Consol Gross IRR</t>
  </si>
  <si>
    <t>*Reallocation of ExmyB from Consumer to B2B and SaaS in OND-22</t>
  </si>
  <si>
    <t xml:space="preserve">As of Dec 2019 </t>
  </si>
  <si>
    <t>As of Mar'20</t>
  </si>
  <si>
    <t xml:space="preserve">Previous Qtr comparisons :- </t>
  </si>
  <si>
    <t>Movement in %</t>
  </si>
  <si>
    <t>Financial Summary</t>
  </si>
  <si>
    <t>USD rate</t>
  </si>
  <si>
    <t>Fund IV $M</t>
  </si>
  <si>
    <t>Fund III $M</t>
  </si>
  <si>
    <t>TVF INR M</t>
  </si>
  <si>
    <t>Fund II $M</t>
  </si>
  <si>
    <t>Investible corpus</t>
  </si>
  <si>
    <t>Amount drawn down/including recallable(TVF)</t>
  </si>
  <si>
    <t>Total DD</t>
  </si>
  <si>
    <t>Available for drawdown</t>
  </si>
  <si>
    <t>Total invested</t>
  </si>
  <si>
    <t>Invested out of fee</t>
  </si>
  <si>
    <t xml:space="preserve">Actual invested </t>
  </si>
  <si>
    <t>Total Realized</t>
  </si>
  <si>
    <t xml:space="preserve">Assumption that excess DD over fund size is for investment only </t>
  </si>
  <si>
    <t>Distributed</t>
  </si>
  <si>
    <t xml:space="preserve">Total Unrealized </t>
  </si>
  <si>
    <t>Total FMV ( including Realized)</t>
  </si>
  <si>
    <t>Remaining reinvestment allowed and available out of distributable proceeds</t>
  </si>
  <si>
    <t>Offshore</t>
  </si>
  <si>
    <t>Domestic</t>
  </si>
  <si>
    <t>Master</t>
  </si>
  <si>
    <t>INR Mn</t>
  </si>
  <si>
    <t>Consol. (Onshore+Offshore)</t>
  </si>
  <si>
    <t>Offshore Total</t>
  </si>
  <si>
    <t>Onshore Total</t>
  </si>
  <si>
    <t>Master + Intl. Fund IV</t>
  </si>
  <si>
    <t>IDG Fund III</t>
  </si>
  <si>
    <t>IDG Fund II</t>
  </si>
  <si>
    <t>IDG Fund I</t>
  </si>
  <si>
    <t>Realised Exits</t>
  </si>
  <si>
    <t>Realised + 
W/O Cost</t>
  </si>
  <si>
    <t>INR/$ Mn</t>
  </si>
  <si>
    <t xml:space="preserve">Summary of investments through Chiratae adviors </t>
  </si>
  <si>
    <t>(All amounts in $ M)</t>
  </si>
  <si>
    <t>Investments through CVIAfunds</t>
  </si>
  <si>
    <t>Amt committed</t>
  </si>
  <si>
    <t>Amt drawndown till 31 Dec 2021</t>
  </si>
  <si>
    <t>Distributions till 31 Dec 2021</t>
  </si>
  <si>
    <t>Compensatory Contribution distributed</t>
  </si>
  <si>
    <t xml:space="preserve"> NAV as of 31st Mar'22 ( Pre Carry )</t>
  </si>
  <si>
    <t>Multiple of (NAV + distributions) to amount drawndown (x)</t>
  </si>
  <si>
    <t>Net IRR (after accrued carry) - 31 Dec 2021</t>
  </si>
  <si>
    <t>Balance commitment</t>
  </si>
  <si>
    <t>Investor #9988</t>
  </si>
  <si>
    <t>Total - Chiratae Fund IV</t>
  </si>
  <si>
    <t>Total (all funds)</t>
  </si>
  <si>
    <t>Direct Co-investment</t>
  </si>
  <si>
    <t>Total - Direct</t>
  </si>
  <si>
    <t xml:space="preserve">Total - Funds + Direct </t>
  </si>
  <si>
    <t>Check</t>
  </si>
  <si>
    <t xml:space="preserve">TVPI - Net </t>
  </si>
  <si>
    <t>DPI Target</t>
  </si>
  <si>
    <t>Target Net IRR</t>
  </si>
  <si>
    <t>Ratio of commitment</t>
  </si>
  <si>
    <t>Final Target Return</t>
  </si>
  <si>
    <t>Tab references</t>
  </si>
  <si>
    <t>In descending order</t>
  </si>
  <si>
    <t>Please insert date of updation</t>
  </si>
  <si>
    <t>Chiratae Fund IV</t>
  </si>
  <si>
    <t>Master Fund IV</t>
  </si>
  <si>
    <t>Bank Balance</t>
  </si>
  <si>
    <t>HSBC</t>
  </si>
  <si>
    <t>HDFC - Custody</t>
  </si>
  <si>
    <t>HDFC - Trustee</t>
  </si>
  <si>
    <t>ICICI</t>
  </si>
  <si>
    <t>SBI - Startup</t>
  </si>
  <si>
    <t>Available with Fund IV LLC</t>
  </si>
  <si>
    <t>Investment in Mutual Funds</t>
  </si>
  <si>
    <t>Investment in FDs</t>
  </si>
  <si>
    <t xml:space="preserve">Total Balance </t>
  </si>
  <si>
    <t>Receivables</t>
  </si>
  <si>
    <t>Advisory fees</t>
  </si>
  <si>
    <t>Management fees</t>
  </si>
  <si>
    <t>Pending cap calls</t>
  </si>
  <si>
    <t>Receivables from fund V LLP for SEBI fee</t>
  </si>
  <si>
    <t>Distribution payable to investor</t>
  </si>
  <si>
    <t>Vendor payments</t>
  </si>
  <si>
    <t>Due in next 7 days</t>
  </si>
  <si>
    <t>Due in next 7 -15 days</t>
  </si>
  <si>
    <t>Due in next 15 - 30 days</t>
  </si>
  <si>
    <t>Due after 30 days</t>
  </si>
  <si>
    <t>Due after 60 days</t>
  </si>
  <si>
    <t>Statutory payments</t>
  </si>
  <si>
    <t>TDS - Due by 7th</t>
  </si>
  <si>
    <t>PF - Due by 15th</t>
  </si>
  <si>
    <t>GST - Due by 20th</t>
  </si>
  <si>
    <t>PT - Due by 20th</t>
  </si>
  <si>
    <t>Upcoming investments by Fund</t>
  </si>
  <si>
    <t>Healthplix T1</t>
  </si>
  <si>
    <t>Healthplix T2</t>
  </si>
  <si>
    <t>Surplus available for investment in liquid funds</t>
  </si>
  <si>
    <t>6a</t>
  </si>
  <si>
    <t>##</t>
  </si>
  <si>
    <t>Parameters</t>
  </si>
  <si>
    <t>Portfolio performance YoY, QoQ</t>
  </si>
  <si>
    <t>For Swami</t>
  </si>
  <si>
    <t>Type of data</t>
  </si>
  <si>
    <t>Capital call</t>
  </si>
  <si>
    <t>Capital distribution</t>
  </si>
  <si>
    <t>Call for equalization</t>
  </si>
  <si>
    <t>Racall of distribution</t>
  </si>
  <si>
    <t>Call for recall about distribution</t>
  </si>
  <si>
    <t>Category</t>
  </si>
  <si>
    <t>Investor call or distribution</t>
  </si>
  <si>
    <t>Fund expenses</t>
  </si>
  <si>
    <t>Setup fees</t>
  </si>
  <si>
    <t>Admin fees</t>
  </si>
  <si>
    <t>General expenses</t>
  </si>
  <si>
    <t>Management fee</t>
  </si>
  <si>
    <t>Fund income</t>
  </si>
  <si>
    <t>Assets / Investment</t>
  </si>
  <si>
    <t>Interest income</t>
  </si>
  <si>
    <t>Other income</t>
  </si>
  <si>
    <t>Realised gain on investment</t>
  </si>
  <si>
    <t>Investments</t>
  </si>
  <si>
    <t>Divestments - capital gain</t>
  </si>
  <si>
    <t>Divestments - return of capital</t>
  </si>
  <si>
    <t>Unrealised gain and loss</t>
  </si>
  <si>
    <t>From Tally</t>
  </si>
  <si>
    <t>Yes</t>
  </si>
  <si>
    <t>Remark</t>
  </si>
  <si>
    <t>No allocation</t>
  </si>
  <si>
    <t>LP level allocation</t>
  </si>
  <si>
    <t>Balancesheet</t>
  </si>
  <si>
    <t>PNL statement</t>
  </si>
  <si>
    <t>Investor capital account</t>
  </si>
  <si>
    <t>Reporting we need (Vikram to share the format)</t>
  </si>
  <si>
    <t>Do you also want to break this tranche wise or keep it consolidated. If we have done more investment the next year it will not show proper picture. Let's add cost as well.</t>
  </si>
  <si>
    <t>Fund wise</t>
  </si>
  <si>
    <t>Priority</t>
  </si>
  <si>
    <t>This will be needed by LP</t>
  </si>
  <si>
    <t>Master file</t>
  </si>
  <si>
    <t xml:space="preserve">Static data </t>
  </si>
  <si>
    <t>Main output</t>
  </si>
  <si>
    <t>Can we do a bench mark with other sources</t>
  </si>
  <si>
    <t>year wise summary</t>
  </si>
  <si>
    <t>Check how to do this - Vijay</t>
  </si>
  <si>
    <t>Swami to give formula</t>
  </si>
  <si>
    <t>LP wise capital call and distribution</t>
  </si>
  <si>
    <t>When the deal is added the support team is to fill this</t>
  </si>
  <si>
    <t>Amount invested</t>
  </si>
  <si>
    <t>Name</t>
  </si>
  <si>
    <t>Invested FMV</t>
  </si>
  <si>
    <t>Return atribution</t>
  </si>
  <si>
    <t>Realised+unrealised</t>
  </si>
  <si>
    <t>Total value</t>
  </si>
  <si>
    <t>Scenario 1</t>
  </si>
  <si>
    <t>Scenario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</si>
</sst>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2">
    <numFmt numFmtId="43" formatCode="_(* #,##0.00_);_(* \(#,##0.00\);_(* &quot;-&quot;??_);_(@_)"/>
    <numFmt numFmtId="164" formatCode="_(* #,##0_);_(* \(#,##0\);_(* &quot;-&quot;??_);_(@_)"/>
    <numFmt numFmtId="165" formatCode="_-* #,##0.00_-;\-* #,##0.00_-;_-* &quot;-&quot;??_-;_-@_-"/>
    <numFmt numFmtId="166" formatCode="_-* #,##0_-;\-* #,##0_-;_-* &quot;-&quot;??_-;_-@_-"/>
    <numFmt numFmtId="167" formatCode="_-* #,##0.00000_-;\-* #,##0.00000_-;_-* &quot;-&quot;??_-;_-@_-"/>
    <numFmt numFmtId="168" formatCode="_ * #,##0.00_ ;_ * \-#,##0.00_ ;_ * &quot;-&quot;??_ ;_ @_ "/>
    <numFmt numFmtId="169" formatCode="0.0"/>
    <numFmt numFmtId="170" formatCode="0.0%"/>
    <numFmt numFmtId="171" formatCode="\$0.0&quot;m&quot;"/>
    <numFmt numFmtId="172" formatCode="0.0\x"/>
    <numFmt numFmtId="173" formatCode="_ * #,##0_ ;_ * \-#,##0_ ;_ * &quot;-&quot;??_ ;_ @_ "/>
    <numFmt numFmtId="174" formatCode="[$-14009]dd/mm/yy;@"/>
    <numFmt numFmtId="175" formatCode="0.000%"/>
    <numFmt numFmtId="176" formatCode="#,##0.0_);\(#,##0.0\)"/>
    <numFmt numFmtId="177" formatCode="_(&quot;$&quot;* #,##0.00_);_(&quot;$&quot;* \(#,##0.00\);_(&quot;$&quot;* &quot;-&quot;??_);_(@_)"/>
    <numFmt numFmtId="178" formatCode="_(&quot;$&quot;* #,##0.0_);_(&quot;$&quot;* \(#,##0.0\);_(&quot;$&quot;* &quot;-&quot;??_);_(@_)"/>
    <numFmt numFmtId="179" formatCode="_(* #,##0.0_);_(* \(#,##0.0\);_(* &quot;-&quot;??_);_(@_)"/>
    <numFmt numFmtId="180" formatCode="_ * #,##0.0_ ;_ * \-#,##0.0_ ;_ * &quot;-&quot;??_ ;_ @_ "/>
    <numFmt numFmtId="181" formatCode="&quot;Yr&quot;\ General"/>
    <numFmt numFmtId="182" formatCode="[$-409]mmm\-yy;@"/>
    <numFmt numFmtId="183" formatCode="0.0000000"/>
    <numFmt numFmtId="184" formatCode="_(* #,##0.0_);_(* \(#,##0.0\);_(* &quot;-&quot;?_);_(@_)"/>
    <numFmt numFmtId="185" formatCode="_ * #,##0.000_ ;_ * \-#,##0.000_ ;_ * &quot;-&quot;??_ ;_ @_ "/>
    <numFmt numFmtId="186" formatCode="_ [$₹-439]* #,##0.00_ ;_ [$₹-439]* \-#,##0.00_ ;_ [$₹-439]* &quot;-&quot;??_ ;_ @_ "/>
    <numFmt numFmtId="187" formatCode="0.00\x"/>
    <numFmt numFmtId="188" formatCode="_ [$₹-439]* #,##0.0_ ;_ [$₹-439]* \-#,##0.0_ ;_ [$₹-439]* &quot;-&quot;??_ ;_ @_ "/>
    <numFmt numFmtId="189" formatCode="_ [$₹-439]* #,##0_ ;_ [$₹-439]* \-#,##0_ ;_ [$₹-439]* &quot;-&quot;??_ ;_ @_ "/>
    <numFmt numFmtId="190" formatCode="0.00_);\(0.00\)"/>
    <numFmt numFmtId="191" formatCode="[$-409]d/mmm/yy;@"/>
    <numFmt numFmtId="192" formatCode="#.0,,"/>
    <numFmt numFmtId="193" formatCode="#.00,,"/>
    <numFmt numFmtId="194" formatCode="#.0\x"/>
  </numFmts>
  <fonts count="74" x14ac:knownFonts="1">
    <font>
      <sz val="12"/>
      <color theme="1"/>
      <name val="Calibri"/>
      <family val="2"/>
      <scheme val="minor"/>
    </font>
    <font>
      <b/>
      <sz val="12"/>
      <color theme="1"/>
      <name val="Calibri"/>
      <family val="2"/>
      <scheme val="minor"/>
    </font>
    <font>
      <b/>
      <sz val="9"/>
      <color indexed="81"/>
      <name val="Tahoma"/>
      <family val="2"/>
    </font>
    <font>
      <sz val="9"/>
      <color indexed="81"/>
      <name val="Tahoma"/>
      <family val="2"/>
    </font>
    <font>
      <sz val="11"/>
      <color theme="1"/>
      <name val="Calibri"/>
      <family val="2"/>
      <scheme val="minor"/>
    </font>
    <font>
      <b/>
      <sz val="11"/>
      <color theme="1"/>
      <name val="Calibri"/>
      <family val="2"/>
      <scheme val="minor"/>
    </font>
    <font>
      <sz val="10"/>
      <name val="Arial"/>
      <family val="2"/>
    </font>
    <font>
      <sz val="11"/>
      <name val="Calibri"/>
      <family val="2"/>
      <scheme val="minor"/>
    </font>
    <font>
      <sz val="11"/>
      <color rgb="FF000000"/>
      <name val="Calibri"/>
      <family val="2"/>
      <scheme val="minor"/>
    </font>
    <font>
      <u/>
      <sz val="12"/>
      <color theme="10"/>
      <name val="Calibri"/>
      <family val="2"/>
      <scheme val="minor"/>
    </font>
    <font>
      <sz val="11"/>
      <color theme="8"/>
      <name val="Calibri"/>
      <family val="2"/>
      <scheme val="minor"/>
    </font>
    <font>
      <sz val="11"/>
      <color theme="4" tint="-0.249977111117893"/>
      <name val="Calibri"/>
      <family val="2"/>
      <scheme val="minor"/>
    </font>
    <font>
      <b/>
      <sz val="11"/>
      <color theme="0"/>
      <name val="Calibri"/>
      <family val="2"/>
      <scheme val="minor"/>
    </font>
    <font>
      <sz val="11"/>
      <color theme="0"/>
      <name val="Calibri"/>
      <family val="2"/>
      <scheme val="minor"/>
    </font>
    <font>
      <b/>
      <i/>
      <sz val="11"/>
      <color theme="1"/>
      <name val="Calibri"/>
      <family val="2"/>
      <scheme val="minor"/>
    </font>
    <font>
      <i/>
      <sz val="11"/>
      <color theme="1"/>
      <name val="Calibri"/>
      <family val="2"/>
      <scheme val="minor"/>
    </font>
    <font>
      <b/>
      <i/>
      <sz val="11"/>
      <color rgb="FFFF0000"/>
      <name val="Calibri"/>
      <family val="2"/>
      <scheme val="minor"/>
    </font>
    <font>
      <b/>
      <sz val="11"/>
      <color theme="1"/>
      <name val="Arial"/>
      <family val="2"/>
    </font>
    <font>
      <b/>
      <sz val="11"/>
      <color rgb="FF000000"/>
      <name val="Arial"/>
      <family val="2"/>
    </font>
    <font>
      <b/>
      <sz val="18"/>
      <color theme="1"/>
      <name val="Trebuchet MS"/>
      <family val="2"/>
    </font>
    <font>
      <sz val="15"/>
      <color theme="1"/>
      <name val="Trebuchet MS"/>
      <family val="2"/>
    </font>
    <font>
      <i/>
      <sz val="15.5"/>
      <color theme="1"/>
      <name val="Trebuchet MS"/>
      <family val="2"/>
    </font>
    <font>
      <b/>
      <sz val="15.5"/>
      <color theme="0"/>
      <name val="Trebuchet MS"/>
      <family val="2"/>
    </font>
    <font>
      <b/>
      <u/>
      <sz val="15.5"/>
      <color theme="1"/>
      <name val="Trebuchet MS"/>
      <family val="2"/>
    </font>
    <font>
      <b/>
      <sz val="15.5"/>
      <color theme="1"/>
      <name val="Trebuchet MS"/>
      <family val="2"/>
    </font>
    <font>
      <b/>
      <i/>
      <sz val="15.5"/>
      <color theme="1"/>
      <name val="Trebuchet MS"/>
      <family val="2"/>
    </font>
    <font>
      <b/>
      <sz val="10"/>
      <color theme="1"/>
      <name val="Cambria"/>
      <family val="1"/>
    </font>
    <font>
      <sz val="10"/>
      <color theme="1"/>
      <name val="Cambria"/>
      <family val="1"/>
    </font>
    <font>
      <sz val="9"/>
      <color theme="1"/>
      <name val="Cambria"/>
      <family val="1"/>
    </font>
    <font>
      <sz val="9"/>
      <color theme="1"/>
      <name val="Calibri"/>
      <family val="2"/>
      <scheme val="minor"/>
    </font>
    <font>
      <sz val="10"/>
      <color theme="1"/>
      <name val="Arial"/>
      <family val="2"/>
    </font>
    <font>
      <b/>
      <sz val="9"/>
      <color theme="1"/>
      <name val="Calibri"/>
      <family val="2"/>
      <scheme val="minor"/>
    </font>
    <font>
      <sz val="9"/>
      <color theme="1"/>
      <name val="Arial"/>
      <family val="2"/>
    </font>
    <font>
      <i/>
      <sz val="10"/>
      <name val="Arial"/>
      <family val="2"/>
    </font>
    <font>
      <b/>
      <sz val="10"/>
      <name val="Arial"/>
      <family val="2"/>
    </font>
    <font>
      <sz val="10.5"/>
      <color theme="1"/>
      <name val="Calibri"/>
      <family val="2"/>
      <scheme val="minor"/>
    </font>
    <font>
      <b/>
      <sz val="14"/>
      <color theme="1"/>
      <name val="Calibri"/>
      <family val="2"/>
      <scheme val="minor"/>
    </font>
    <font>
      <sz val="14"/>
      <color theme="1"/>
      <name val="Calibri"/>
      <family val="2"/>
      <scheme val="minor"/>
    </font>
    <font>
      <b/>
      <sz val="13"/>
      <color rgb="FF000000"/>
      <name val="Calibri"/>
      <family val="2"/>
    </font>
    <font>
      <sz val="12"/>
      <color rgb="FF000000"/>
      <name val="Calibri"/>
      <family val="2"/>
    </font>
    <font>
      <b/>
      <sz val="12"/>
      <color rgb="FF000000"/>
      <name val="Calibri"/>
      <family val="2"/>
    </font>
    <font>
      <sz val="11"/>
      <color rgb="FF000000"/>
      <name val="Calibri"/>
      <family val="2"/>
    </font>
    <font>
      <b/>
      <sz val="10"/>
      <color rgb="FF000000"/>
      <name val="Calibri"/>
      <family val="2"/>
    </font>
    <font>
      <sz val="10"/>
      <color rgb="FF000000"/>
      <name val="Calibri"/>
      <family val="2"/>
    </font>
    <font>
      <b/>
      <sz val="12"/>
      <color rgb="FFFFFFFF"/>
      <name val="Calibri"/>
      <family val="2"/>
    </font>
    <font>
      <b/>
      <sz val="12"/>
      <name val="Calibri"/>
      <family val="2"/>
    </font>
    <font>
      <b/>
      <sz val="11"/>
      <name val="Calibri"/>
      <family val="2"/>
      <scheme val="minor"/>
    </font>
    <font>
      <b/>
      <sz val="12"/>
      <name val="Calibri"/>
      <family val="2"/>
      <scheme val="minor"/>
    </font>
    <font>
      <sz val="12"/>
      <name val="Calibri"/>
      <family val="2"/>
    </font>
    <font>
      <sz val="12"/>
      <color theme="1"/>
      <name val="Calibri"/>
      <family val="2"/>
    </font>
    <font>
      <b/>
      <sz val="8"/>
      <name val="Arial"/>
      <family val="2"/>
    </font>
    <font>
      <b/>
      <u/>
      <sz val="8"/>
      <name val="Calibri"/>
      <family val="2"/>
    </font>
    <font>
      <b/>
      <sz val="8"/>
      <color rgb="FFFF0000"/>
      <name val="Arial"/>
      <family val="2"/>
    </font>
    <font>
      <b/>
      <sz val="10"/>
      <color rgb="FFFF0000"/>
      <name val="Arial"/>
      <family val="2"/>
    </font>
    <font>
      <sz val="9"/>
      <name val="Calibri"/>
      <family val="2"/>
    </font>
    <font>
      <b/>
      <sz val="9"/>
      <name val="Calibri"/>
      <family val="2"/>
    </font>
    <font>
      <sz val="8"/>
      <color rgb="FFFF0000"/>
      <name val="Arial"/>
      <family val="2"/>
    </font>
    <font>
      <b/>
      <i/>
      <sz val="9"/>
      <name val="Calibri"/>
      <family val="2"/>
    </font>
    <font>
      <i/>
      <sz val="9"/>
      <name val="Calibri"/>
      <family val="2"/>
    </font>
    <font>
      <i/>
      <sz val="8"/>
      <name val="Arial"/>
      <family val="2"/>
    </font>
    <font>
      <sz val="8"/>
      <name val="Arial"/>
      <family val="2"/>
    </font>
    <font>
      <b/>
      <i/>
      <sz val="10"/>
      <name val="Arial"/>
      <family val="2"/>
    </font>
    <font>
      <b/>
      <sz val="11"/>
      <name val="Arial"/>
      <family val="2"/>
    </font>
    <font>
      <b/>
      <u/>
      <sz val="10"/>
      <name val="Arial"/>
      <family val="2"/>
    </font>
    <font>
      <b/>
      <u/>
      <sz val="11"/>
      <name val="Calibri"/>
      <family val="2"/>
    </font>
    <font>
      <sz val="11"/>
      <name val="Calibri"/>
      <family val="2"/>
    </font>
    <font>
      <b/>
      <sz val="11"/>
      <name val="Calibri"/>
      <family val="2"/>
    </font>
    <font>
      <sz val="11"/>
      <color rgb="FFFF0000"/>
      <name val="Calibri"/>
      <family val="2"/>
      <scheme val="minor"/>
    </font>
    <font>
      <u/>
      <sz val="11"/>
      <color theme="10"/>
      <name val="Calibri"/>
      <family val="2"/>
      <scheme val="minor"/>
    </font>
    <font>
      <sz val="11"/>
      <color rgb="FF000000"/>
      <name val="Times New Roman"/>
      <family val="1"/>
    </font>
    <font>
      <sz val="10"/>
      <name val="Times New Roman"/>
      <family val="1"/>
    </font>
    <font>
      <b/>
      <sz val="9"/>
      <color rgb="FF000000"/>
      <name val="Tahoma"/>
      <family val="2"/>
    </font>
    <font>
      <sz val="9"/>
      <color rgb="FF000000"/>
      <name val="Tahoma"/>
      <family val="2"/>
    </font>
    <font>
      <sz val="12"/>
      <color theme="1"/>
      <name val="Calibri"/>
      <family val="2"/>
      <scheme val="minor"/>
    </font>
  </fonts>
  <fills count="51">
    <fill>
      <patternFill patternType="none"/>
    </fill>
    <fill>
      <patternFill patternType="gray125"/>
    </fill>
    <fill>
      <patternFill patternType="solid">
        <fgColor theme="0" tint="-0.14999847407452621"/>
        <bgColor indexed="64"/>
      </patternFill>
    </fill>
    <fill>
      <patternFill patternType="solid">
        <fgColor theme="7" tint="0.39997558519241921"/>
        <bgColor indexed="64"/>
      </patternFill>
    </fill>
    <fill>
      <patternFill patternType="solid">
        <fgColor rgb="FF92D050"/>
        <bgColor indexed="64"/>
      </patternFill>
    </fill>
    <fill>
      <patternFill patternType="solid">
        <fgColor theme="0"/>
        <bgColor indexed="64"/>
      </patternFill>
    </fill>
    <fill>
      <patternFill patternType="solid">
        <fgColor rgb="FFFF0000"/>
        <bgColor indexed="64"/>
      </patternFill>
    </fill>
    <fill>
      <patternFill patternType="solid">
        <fgColor rgb="FFFFFF00"/>
        <bgColor indexed="64"/>
      </patternFill>
    </fill>
    <fill>
      <patternFill patternType="solid">
        <fgColor theme="4" tint="0.59999389629810485"/>
        <bgColor indexed="64"/>
      </patternFill>
    </fill>
    <fill>
      <patternFill patternType="solid">
        <fgColor rgb="FF92D050"/>
        <bgColor theme="4" tint="0.79998168889431442"/>
      </patternFill>
    </fill>
    <fill>
      <patternFill patternType="solid">
        <fgColor theme="7" tint="0.39997558519241921"/>
        <bgColor theme="4" tint="0.79998168889431442"/>
      </patternFill>
    </fill>
    <fill>
      <patternFill patternType="solid">
        <fgColor theme="9" tint="0.79998168889431442"/>
        <bgColor indexed="64"/>
      </patternFill>
    </fill>
    <fill>
      <patternFill patternType="solid">
        <fgColor theme="9" tint="0.59999389629810485"/>
        <bgColor indexed="64"/>
      </patternFill>
    </fill>
    <fill>
      <patternFill patternType="solid">
        <fgColor rgb="FFFFFFCC"/>
        <bgColor indexed="64"/>
      </patternFill>
    </fill>
    <fill>
      <patternFill patternType="solid">
        <fgColor theme="5" tint="0.39997558519241921"/>
        <bgColor indexed="64"/>
      </patternFill>
    </fill>
    <fill>
      <patternFill patternType="solid">
        <fgColor theme="9" tint="0.39997558519241921"/>
        <bgColor theme="4" tint="0.79998168889431442"/>
      </patternFill>
    </fill>
    <fill>
      <patternFill patternType="solid">
        <fgColor theme="9" tint="0.39997558519241921"/>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4"/>
        <bgColor indexed="64"/>
      </patternFill>
    </fill>
    <fill>
      <patternFill patternType="solid">
        <fgColor theme="6"/>
        <bgColor indexed="64"/>
      </patternFill>
    </fill>
    <fill>
      <patternFill patternType="solid">
        <fgColor theme="5"/>
        <bgColor indexed="64"/>
      </patternFill>
    </fill>
    <fill>
      <patternFill patternType="solid">
        <fgColor rgb="FFA5A5A5"/>
        <bgColor indexed="64"/>
      </patternFill>
    </fill>
    <fill>
      <patternFill patternType="solid">
        <fgColor theme="2"/>
        <bgColor indexed="64"/>
      </patternFill>
    </fill>
    <fill>
      <patternFill patternType="solid">
        <fgColor theme="8" tint="0.79998168889431442"/>
        <bgColor indexed="64"/>
      </patternFill>
    </fill>
    <fill>
      <patternFill patternType="solid">
        <fgColor theme="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1"/>
        <bgColor theme="1"/>
      </patternFill>
    </fill>
    <fill>
      <patternFill patternType="solid">
        <fgColor theme="5" tint="0.79998168889431442"/>
        <bgColor indexed="64"/>
      </patternFill>
    </fill>
    <fill>
      <patternFill patternType="solid">
        <fgColor rgb="FFFCE4D6"/>
        <bgColor indexed="64"/>
      </patternFill>
    </fill>
    <fill>
      <patternFill patternType="solid">
        <fgColor rgb="FFE2F0D9"/>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rgb="FFC00000"/>
        <bgColor indexed="64"/>
      </patternFill>
    </fill>
    <fill>
      <patternFill patternType="solid">
        <fgColor theme="7" tint="0.59999389629810485"/>
        <bgColor indexed="64"/>
      </patternFill>
    </fill>
    <fill>
      <patternFill patternType="solid">
        <fgColor rgb="FFB1232F"/>
        <bgColor indexed="64"/>
      </patternFill>
    </fill>
    <fill>
      <patternFill patternType="solid">
        <fgColor theme="0" tint="-4.9989318521683403E-2"/>
        <bgColor indexed="64"/>
      </patternFill>
    </fill>
    <fill>
      <patternFill patternType="solid">
        <fgColor rgb="FFD6DCE5"/>
        <bgColor indexed="64"/>
      </patternFill>
    </fill>
    <fill>
      <patternFill patternType="solid">
        <fgColor theme="6" tint="0.39997558519241921"/>
        <bgColor indexed="64"/>
      </patternFill>
    </fill>
    <fill>
      <patternFill patternType="solid">
        <fgColor theme="4" tint="0.39997558519241921"/>
        <bgColor indexed="64"/>
      </patternFill>
    </fill>
    <fill>
      <patternFill patternType="solid">
        <fgColor rgb="FFFDFCD1"/>
        <bgColor indexed="64"/>
      </patternFill>
    </fill>
    <fill>
      <patternFill patternType="solid">
        <fgColor rgb="FFF4E5FF"/>
        <bgColor indexed="64"/>
      </patternFill>
    </fill>
    <fill>
      <patternFill patternType="solid">
        <fgColor theme="6" tint="0.59999389629810485"/>
        <bgColor indexed="64"/>
      </patternFill>
    </fill>
    <fill>
      <patternFill patternType="solid">
        <fgColor rgb="FF002060"/>
        <bgColor indexed="64"/>
      </patternFill>
    </fill>
    <fill>
      <patternFill patternType="solid">
        <fgColor rgb="FFFFFFFF"/>
        <bgColor rgb="FF000000"/>
      </patternFill>
    </fill>
    <fill>
      <patternFill patternType="solid">
        <fgColor rgb="FFFFC000"/>
        <bgColor indexed="64"/>
      </patternFill>
    </fill>
    <fill>
      <patternFill patternType="solid">
        <fgColor rgb="FFFFC000"/>
        <bgColor theme="4" tint="0.79998168889431442"/>
      </patternFill>
    </fill>
    <fill>
      <patternFill patternType="solid">
        <fgColor rgb="FF00B0F0"/>
        <bgColor indexed="64"/>
      </patternFill>
    </fill>
    <fill>
      <patternFill patternType="solid">
        <fgColor rgb="FFFFFF00"/>
        <bgColor theme="1"/>
      </patternFill>
    </fill>
    <fill>
      <patternFill patternType="solid">
        <fgColor theme="5" tint="0.59999389629810485"/>
        <bgColor indexed="64"/>
      </patternFill>
    </fill>
  </fills>
  <borders count="9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thin">
        <color theme="4" tint="0.39997558519241921"/>
      </bottom>
      <diagonal/>
    </border>
    <border>
      <left/>
      <right/>
      <top style="thin">
        <color theme="4" tint="0.39997558519241921"/>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top/>
      <bottom style="thin">
        <color theme="0" tint="-0.249977111117893"/>
      </bottom>
      <diagonal/>
    </border>
    <border>
      <left style="thin">
        <color theme="0" tint="-0.249977111117893"/>
      </left>
      <right style="thin">
        <color indexed="64"/>
      </right>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style="thin">
        <color theme="0" tint="-0.249977111117893"/>
      </left>
      <right style="thin">
        <color indexed="64"/>
      </right>
      <top style="thin">
        <color theme="0" tint="-0.249977111117893"/>
      </top>
      <bottom style="thin">
        <color theme="0" tint="-0.249977111117893"/>
      </bottom>
      <diagonal/>
    </border>
    <border>
      <left/>
      <right style="thin">
        <color theme="0" tint="-0.249977111117893"/>
      </right>
      <top/>
      <bottom style="thin">
        <color theme="0" tint="-0.249977111117893"/>
      </bottom>
      <diagonal/>
    </border>
    <border>
      <left style="thin">
        <color indexed="64"/>
      </left>
      <right style="thin">
        <color theme="0" tint="-0.249977111117893"/>
      </right>
      <top style="thin">
        <color theme="0" tint="-0.249977111117893"/>
      </top>
      <bottom style="thin">
        <color theme="0" tint="-0.249977111117893"/>
      </bottom>
      <diagonal/>
    </border>
    <border>
      <left style="thin">
        <color indexed="64"/>
      </left>
      <right/>
      <top/>
      <bottom/>
      <diagonal/>
    </border>
    <border>
      <left/>
      <right style="thin">
        <color indexed="64"/>
      </right>
      <top/>
      <bottom/>
      <diagonal/>
    </border>
    <border>
      <left/>
      <right style="medium">
        <color theme="2" tint="-0.249977111117893"/>
      </right>
      <top style="thin">
        <color theme="2" tint="-0.249977111117893"/>
      </top>
      <bottom style="thin">
        <color theme="2" tint="-0.249977111117893"/>
      </bottom>
      <diagonal/>
    </border>
    <border>
      <left/>
      <right/>
      <top style="thin">
        <color theme="2" tint="-0.249977111117893"/>
      </top>
      <bottom style="thin">
        <color theme="2" tint="-0.249977111117893"/>
      </bottom>
      <diagonal/>
    </border>
    <border>
      <left/>
      <right style="medium">
        <color theme="2" tint="-0.249977111117893"/>
      </right>
      <top/>
      <bottom style="thin">
        <color theme="2" tint="-0.249977111117893"/>
      </bottom>
      <diagonal/>
    </border>
    <border>
      <left style="medium">
        <color rgb="FF000000"/>
      </left>
      <right style="medium">
        <color rgb="FF000000"/>
      </right>
      <top style="medium">
        <color rgb="FF000000"/>
      </top>
      <bottom/>
      <diagonal/>
    </border>
    <border>
      <left/>
      <right/>
      <top style="thin">
        <color theme="2" tint="-0.249977111117893"/>
      </top>
      <bottom style="medium">
        <color theme="2" tint="-0.249977111117893"/>
      </bottom>
      <diagonal/>
    </border>
    <border>
      <left style="medium">
        <color indexed="64"/>
      </left>
      <right/>
      <top style="medium">
        <color indexed="64"/>
      </top>
      <bottom/>
      <diagonal/>
    </border>
    <border>
      <left style="medium">
        <color indexed="64"/>
      </left>
      <right/>
      <top/>
      <bottom/>
      <diagonal/>
    </border>
    <border>
      <left/>
      <right/>
      <top/>
      <bottom style="thin">
        <color theme="1"/>
      </bottom>
      <diagonal/>
    </border>
    <border>
      <left/>
      <right/>
      <top style="thin">
        <color theme="1"/>
      </top>
      <bottom/>
      <diagonal/>
    </border>
    <border>
      <left style="thin">
        <color theme="1"/>
      </left>
      <right/>
      <top style="thin">
        <color theme="1"/>
      </top>
      <bottom/>
      <diagonal/>
    </border>
    <border>
      <left/>
      <right style="thin">
        <color indexed="64"/>
      </right>
      <top style="thin">
        <color theme="1"/>
      </top>
      <bottom/>
      <diagonal/>
    </border>
    <border>
      <left/>
      <right/>
      <top style="thin">
        <color theme="1"/>
      </top>
      <bottom style="thin">
        <color indexed="64"/>
      </bottom>
      <diagonal/>
    </border>
    <border>
      <left/>
      <right/>
      <top style="thin">
        <color theme="1"/>
      </top>
      <bottom style="thin">
        <color theme="1"/>
      </bottom>
      <diagonal/>
    </border>
    <border>
      <left style="thin">
        <color indexed="64"/>
      </left>
      <right/>
      <top style="thin">
        <color theme="1"/>
      </top>
      <bottom/>
      <diagonal/>
    </border>
    <border>
      <left style="thin">
        <color indexed="64"/>
      </left>
      <right/>
      <top style="thin">
        <color indexed="64"/>
      </top>
      <bottom style="thin">
        <color theme="1"/>
      </bottom>
      <diagonal/>
    </border>
    <border>
      <left style="thin">
        <color indexed="64"/>
      </left>
      <right/>
      <top style="thin">
        <color theme="1"/>
      </top>
      <bottom style="thin">
        <color indexed="64"/>
      </bottom>
      <diagonal/>
    </border>
    <border>
      <left/>
      <right style="thin">
        <color indexed="64"/>
      </right>
      <top style="thin">
        <color theme="1"/>
      </top>
      <bottom style="thin">
        <color theme="1"/>
      </bottom>
      <diagonal/>
    </border>
    <border>
      <left/>
      <right style="thin">
        <color indexed="64"/>
      </right>
      <top/>
      <bottom style="thin">
        <color indexed="64"/>
      </bottom>
      <diagonal/>
    </border>
    <border>
      <left style="thin">
        <color rgb="FF000000"/>
      </left>
      <right style="thin">
        <color rgb="FF000000"/>
      </right>
      <top style="thin">
        <color rgb="FF000000"/>
      </top>
      <bottom/>
      <diagonal/>
    </border>
    <border>
      <left style="thin">
        <color rgb="FF000000"/>
      </left>
      <right style="thin">
        <color rgb="FF000000"/>
      </right>
      <top/>
      <bottom style="medium">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style="thin">
        <color rgb="FF000000"/>
      </top>
      <bottom style="medium">
        <color rgb="FF000000"/>
      </bottom>
      <diagonal/>
    </border>
    <border>
      <left style="thin">
        <color rgb="FF000000"/>
      </left>
      <right style="medium">
        <color rgb="FF000000"/>
      </right>
      <top/>
      <bottom style="thin">
        <color rgb="FF000000"/>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rgb="FFFFFFFF"/>
      </left>
      <right/>
      <top style="medium">
        <color rgb="FFFFFFFF"/>
      </top>
      <bottom/>
      <diagonal/>
    </border>
    <border>
      <left/>
      <right/>
      <top style="medium">
        <color rgb="FFFFFFFF"/>
      </top>
      <bottom/>
      <diagonal/>
    </border>
    <border>
      <left style="medium">
        <color rgb="FFFFFFFF"/>
      </left>
      <right/>
      <top/>
      <bottom/>
      <diagonal/>
    </border>
    <border>
      <left style="thin">
        <color indexed="64"/>
      </left>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hair">
        <color indexed="64"/>
      </left>
      <right style="hair">
        <color indexed="64"/>
      </right>
      <top style="hair">
        <color indexed="64"/>
      </top>
      <bottom style="hair">
        <color indexed="64"/>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hair">
        <color auto="1"/>
      </right>
      <top style="medium">
        <color indexed="64"/>
      </top>
      <bottom style="thin">
        <color auto="1"/>
      </bottom>
      <diagonal/>
    </border>
    <border>
      <left style="hair">
        <color auto="1"/>
      </left>
      <right style="hair">
        <color auto="1"/>
      </right>
      <top style="medium">
        <color indexed="64"/>
      </top>
      <bottom style="thin">
        <color auto="1"/>
      </bottom>
      <diagonal/>
    </border>
    <border>
      <left style="hair">
        <color auto="1"/>
      </left>
      <right style="medium">
        <color indexed="64"/>
      </right>
      <top style="medium">
        <color indexed="64"/>
      </top>
      <bottom style="thin">
        <color auto="1"/>
      </bottom>
      <diagonal/>
    </border>
    <border>
      <left style="medium">
        <color indexed="64"/>
      </left>
      <right style="hair">
        <color auto="1"/>
      </right>
      <top/>
      <bottom style="hair">
        <color auto="1"/>
      </bottom>
      <diagonal/>
    </border>
    <border>
      <left style="hair">
        <color auto="1"/>
      </left>
      <right style="hair">
        <color auto="1"/>
      </right>
      <top/>
      <bottom/>
      <diagonal/>
    </border>
    <border>
      <left style="hair">
        <color auto="1"/>
      </left>
      <right style="medium">
        <color indexed="64"/>
      </right>
      <top/>
      <bottom/>
      <diagonal/>
    </border>
    <border>
      <left style="medium">
        <color indexed="64"/>
      </left>
      <right style="hair">
        <color auto="1"/>
      </right>
      <top style="hair">
        <color auto="1"/>
      </top>
      <bottom style="hair">
        <color auto="1"/>
      </bottom>
      <diagonal/>
    </border>
    <border>
      <left style="hair">
        <color auto="1"/>
      </left>
      <right style="hair">
        <color auto="1"/>
      </right>
      <top style="hair">
        <color auto="1"/>
      </top>
      <bottom/>
      <diagonal/>
    </border>
    <border>
      <left style="hair">
        <color auto="1"/>
      </left>
      <right style="medium">
        <color indexed="64"/>
      </right>
      <top style="hair">
        <color auto="1"/>
      </top>
      <bottom/>
      <diagonal/>
    </border>
    <border>
      <left style="medium">
        <color indexed="64"/>
      </left>
      <right style="hair">
        <color auto="1"/>
      </right>
      <top style="hair">
        <color auto="1"/>
      </top>
      <bottom/>
      <diagonal/>
    </border>
    <border>
      <left style="medium">
        <color indexed="64"/>
      </left>
      <right style="hair">
        <color auto="1"/>
      </right>
      <top style="medium">
        <color indexed="64"/>
      </top>
      <bottom style="medium">
        <color indexed="64"/>
      </bottom>
      <diagonal/>
    </border>
    <border>
      <left style="hair">
        <color auto="1"/>
      </left>
      <right style="hair">
        <color auto="1"/>
      </right>
      <top style="medium">
        <color indexed="64"/>
      </top>
      <bottom style="medium">
        <color indexed="64"/>
      </bottom>
      <diagonal/>
    </border>
    <border>
      <left style="hair">
        <color auto="1"/>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hair">
        <color auto="1"/>
      </left>
      <right style="medium">
        <color indexed="64"/>
      </right>
      <top style="hair">
        <color auto="1"/>
      </top>
      <bottom style="hair">
        <color auto="1"/>
      </bottom>
      <diagonal/>
    </border>
    <border>
      <left style="medium">
        <color indexed="64"/>
      </left>
      <right style="hair">
        <color auto="1"/>
      </right>
      <top style="hair">
        <color auto="1"/>
      </top>
      <bottom style="medium">
        <color indexed="64"/>
      </bottom>
      <diagonal/>
    </border>
    <border>
      <left style="hair">
        <color auto="1"/>
      </left>
      <right style="hair">
        <color auto="1"/>
      </right>
      <top style="hair">
        <color auto="1"/>
      </top>
      <bottom style="medium">
        <color indexed="64"/>
      </bottom>
      <diagonal/>
    </border>
    <border>
      <left/>
      <right style="hair">
        <color indexed="64"/>
      </right>
      <top style="hair">
        <color indexed="64"/>
      </top>
      <bottom style="hair">
        <color indexed="64"/>
      </bottom>
      <diagonal/>
    </border>
    <border>
      <left style="thin">
        <color rgb="FF0070C0"/>
      </left>
      <right style="thin">
        <color rgb="FF0070C0"/>
      </right>
      <top style="thin">
        <color rgb="FF0070C0"/>
      </top>
      <bottom style="thin">
        <color rgb="FF0070C0"/>
      </bottom>
      <diagonal/>
    </border>
  </borders>
  <cellStyleXfs count="18">
    <xf numFmtId="0" fontId="0" fillId="0" borderId="0"/>
    <xf numFmtId="0" fontId="4" fillId="0" borderId="0"/>
    <xf numFmtId="9" fontId="4" fillId="0" borderId="0" applyFont="0" applyFill="0" applyBorder="0" applyAlignment="0" applyProtection="0"/>
    <xf numFmtId="0" fontId="6" fillId="0" borderId="0"/>
    <xf numFmtId="43" fontId="4" fillId="0" borderId="0" applyFont="0" applyFill="0" applyBorder="0" applyAlignment="0" applyProtection="0"/>
    <xf numFmtId="0" fontId="9" fillId="0" borderId="0" applyNumberFormat="0" applyFill="0" applyBorder="0" applyAlignment="0" applyProtection="0"/>
    <xf numFmtId="165" fontId="4" fillId="0" borderId="0" applyFont="0" applyFill="0" applyBorder="0" applyAlignment="0" applyProtection="0"/>
    <xf numFmtId="43" fontId="6" fillId="0" borderId="0" applyFont="0" applyFill="0" applyBorder="0" applyAlignment="0" applyProtection="0"/>
    <xf numFmtId="0" fontId="6" fillId="0" borderId="0"/>
    <xf numFmtId="168" fontId="4" fillId="0" borderId="0" applyFont="0" applyFill="0" applyBorder="0" applyAlignment="0" applyProtection="0"/>
    <xf numFmtId="177" fontId="4"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0" fontId="68" fillId="0" borderId="0" applyNumberFormat="0" applyFill="0" applyBorder="0" applyAlignment="0" applyProtection="0"/>
    <xf numFmtId="9" fontId="73" fillId="0" borderId="0" applyFont="0" applyFill="0" applyBorder="0" applyAlignment="0" applyProtection="0"/>
  </cellStyleXfs>
  <cellXfs count="1550">
    <xf numFmtId="0" fontId="0" fillId="0" borderId="0" xfId="0"/>
    <xf numFmtId="0" fontId="0" fillId="0" borderId="0" xfId="0" applyAlignment="1">
      <alignment wrapText="1"/>
    </xf>
    <xf numFmtId="0" fontId="0" fillId="0" borderId="1" xfId="0" applyBorder="1" applyAlignment="1">
      <alignment wrapText="1"/>
    </xf>
    <xf numFmtId="0" fontId="0" fillId="0" borderId="1" xfId="0" applyBorder="1" applyAlignment="1">
      <alignment horizontal="left" wrapText="1"/>
    </xf>
    <xf numFmtId="0" fontId="1" fillId="0" borderId="1" xfId="0" applyFont="1" applyBorder="1" applyAlignment="1">
      <alignment horizontal="center"/>
    </xf>
    <xf numFmtId="0" fontId="1" fillId="0" borderId="1" xfId="0" applyFont="1" applyBorder="1" applyAlignment="1">
      <alignment horizontal="center" wrapText="1"/>
    </xf>
    <xf numFmtId="0" fontId="1" fillId="0" borderId="0" xfId="0" applyFont="1" applyAlignment="1">
      <alignment horizontal="center" wrapText="1"/>
    </xf>
    <xf numFmtId="0" fontId="0" fillId="0" borderId="0" xfId="0" applyAlignment="1">
      <alignment horizontal="center" wrapText="1"/>
    </xf>
    <xf numFmtId="0" fontId="5" fillId="0" borderId="0" xfId="1" applyFont="1"/>
    <xf numFmtId="0" fontId="4" fillId="0" borderId="0" xfId="1"/>
    <xf numFmtId="0" fontId="4" fillId="0" borderId="0" xfId="1" applyAlignment="1">
      <alignment horizontal="center"/>
    </xf>
    <xf numFmtId="0" fontId="4" fillId="2" borderId="0" xfId="1" applyFill="1"/>
    <xf numFmtId="0" fontId="4" fillId="3" borderId="0" xfId="1" applyFill="1"/>
    <xf numFmtId="0" fontId="5" fillId="0" borderId="0" xfId="1" applyFont="1" applyAlignment="1">
      <alignment horizontal="center"/>
    </xf>
    <xf numFmtId="0" fontId="5" fillId="2" borderId="0" xfId="1" applyFont="1" applyFill="1" applyAlignment="1">
      <alignment horizontal="center"/>
    </xf>
    <xf numFmtId="0" fontId="5" fillId="3" borderId="0" xfId="1" applyFont="1" applyFill="1" applyAlignment="1">
      <alignment horizontal="center"/>
    </xf>
    <xf numFmtId="10" fontId="5" fillId="0" borderId="0" xfId="2" applyNumberFormat="1" applyFont="1"/>
    <xf numFmtId="10" fontId="5" fillId="2" borderId="0" xfId="2" applyNumberFormat="1" applyFont="1" applyFill="1"/>
    <xf numFmtId="0" fontId="5" fillId="2" borderId="0" xfId="1" applyFont="1" applyFill="1"/>
    <xf numFmtId="0" fontId="5" fillId="3" borderId="0" xfId="1" applyFont="1" applyFill="1"/>
    <xf numFmtId="0" fontId="5" fillId="3" borderId="0" xfId="1" applyFont="1" applyFill="1" applyAlignment="1">
      <alignment horizontal="center" wrapText="1"/>
    </xf>
    <xf numFmtId="0" fontId="5" fillId="0" borderId="0" xfId="1" applyFont="1" applyAlignment="1">
      <alignment horizontal="center" wrapText="1"/>
    </xf>
    <xf numFmtId="0" fontId="7" fillId="4" borderId="0" xfId="3" applyFont="1" applyFill="1" applyAlignment="1">
      <alignment horizontal="left"/>
    </xf>
    <xf numFmtId="0" fontId="7" fillId="4" borderId="0" xfId="3" applyFont="1" applyFill="1" applyAlignment="1">
      <alignment horizontal="center"/>
    </xf>
    <xf numFmtId="43" fontId="7" fillId="0" borderId="0" xfId="3" applyNumberFormat="1" applyFont="1" applyAlignment="1">
      <alignment horizontal="left"/>
    </xf>
    <xf numFmtId="10" fontId="0" fillId="0" borderId="0" xfId="2" applyNumberFormat="1" applyFont="1" applyBorder="1"/>
    <xf numFmtId="10" fontId="0" fillId="0" borderId="0" xfId="2" applyNumberFormat="1" applyFont="1"/>
    <xf numFmtId="10" fontId="0" fillId="2" borderId="0" xfId="2" applyNumberFormat="1" applyFont="1" applyFill="1" applyBorder="1"/>
    <xf numFmtId="43" fontId="7" fillId="0" borderId="0" xfId="4" applyFont="1" applyBorder="1" applyAlignment="1">
      <alignment horizontal="left"/>
    </xf>
    <xf numFmtId="10" fontId="0" fillId="3" borderId="0" xfId="2" applyNumberFormat="1" applyFont="1" applyFill="1" applyBorder="1"/>
    <xf numFmtId="43" fontId="7" fillId="0" borderId="0" xfId="4" applyFont="1" applyFill="1" applyBorder="1"/>
    <xf numFmtId="43" fontId="7" fillId="0" borderId="0" xfId="4" applyFont="1" applyBorder="1"/>
    <xf numFmtId="43" fontId="4" fillId="0" borderId="0" xfId="1" applyNumberFormat="1"/>
    <xf numFmtId="10" fontId="0" fillId="3" borderId="0" xfId="2" applyNumberFormat="1" applyFont="1" applyFill="1"/>
    <xf numFmtId="0" fontId="7" fillId="4" borderId="0" xfId="3" applyFont="1" applyFill="1"/>
    <xf numFmtId="43" fontId="7" fillId="5" borderId="0" xfId="3" applyNumberFormat="1" applyFont="1" applyFill="1"/>
    <xf numFmtId="43" fontId="7" fillId="0" borderId="0" xfId="4" applyFont="1" applyBorder="1" applyAlignment="1">
      <alignment horizontal="center"/>
    </xf>
    <xf numFmtId="43" fontId="0" fillId="0" borderId="0" xfId="4" applyFont="1" applyFill="1" applyBorder="1"/>
    <xf numFmtId="43" fontId="0" fillId="0" borderId="0" xfId="4" applyFont="1" applyBorder="1" applyAlignment="1">
      <alignment horizontal="center"/>
    </xf>
    <xf numFmtId="0" fontId="7" fillId="0" borderId="0" xfId="3" applyFont="1" applyAlignment="1">
      <alignment horizontal="left"/>
    </xf>
    <xf numFmtId="0" fontId="7" fillId="0" borderId="0" xfId="3" applyFont="1" applyAlignment="1">
      <alignment horizontal="center"/>
    </xf>
    <xf numFmtId="0" fontId="7" fillId="0" borderId="0" xfId="3" applyFont="1"/>
    <xf numFmtId="43" fontId="7" fillId="0" borderId="0" xfId="3" applyNumberFormat="1" applyFont="1"/>
    <xf numFmtId="43" fontId="7" fillId="0" borderId="0" xfId="4" applyFont="1" applyFill="1" applyBorder="1" applyAlignment="1">
      <alignment horizontal="center"/>
    </xf>
    <xf numFmtId="0" fontId="7" fillId="5" borderId="0" xfId="3" applyFont="1" applyFill="1"/>
    <xf numFmtId="0" fontId="7" fillId="5" borderId="0" xfId="3" applyFont="1" applyFill="1" applyAlignment="1">
      <alignment horizontal="center"/>
    </xf>
    <xf numFmtId="43" fontId="7" fillId="5" borderId="0" xfId="4" applyFont="1" applyFill="1" applyBorder="1"/>
    <xf numFmtId="0" fontId="8" fillId="0" borderId="0" xfId="1" applyFont="1"/>
    <xf numFmtId="0" fontId="8" fillId="0" borderId="0" xfId="1" applyFont="1" applyAlignment="1">
      <alignment horizontal="center"/>
    </xf>
    <xf numFmtId="43" fontId="8" fillId="0" borderId="0" xfId="4" applyFont="1" applyBorder="1"/>
    <xf numFmtId="164" fontId="7" fillId="0" borderId="0" xfId="4" applyNumberFormat="1" applyFont="1" applyFill="1" applyBorder="1" applyAlignment="1">
      <alignment horizontal="left" vertical="top"/>
    </xf>
    <xf numFmtId="164" fontId="7" fillId="0" borderId="0" xfId="4" applyNumberFormat="1" applyFont="1" applyFill="1" applyBorder="1" applyAlignment="1">
      <alignment horizontal="center" vertical="top"/>
    </xf>
    <xf numFmtId="43" fontId="7" fillId="0" borderId="0" xfId="4" applyFont="1" applyFill="1" applyBorder="1" applyAlignment="1">
      <alignment horizontal="left" vertical="top"/>
    </xf>
    <xf numFmtId="43" fontId="7" fillId="0" borderId="0" xfId="4" applyFont="1" applyFill="1"/>
    <xf numFmtId="43" fontId="7" fillId="0" borderId="0" xfId="4" applyFont="1" applyFill="1" applyAlignment="1">
      <alignment horizontal="center"/>
    </xf>
    <xf numFmtId="43" fontId="0" fillId="0" borderId="0" xfId="4" applyFont="1" applyFill="1" applyBorder="1" applyAlignment="1">
      <alignment horizontal="center"/>
    </xf>
    <xf numFmtId="0" fontId="7" fillId="6" borderId="0" xfId="3" applyFont="1" applyFill="1"/>
    <xf numFmtId="0" fontId="7" fillId="6" borderId="0" xfId="3" applyFont="1" applyFill="1" applyAlignment="1">
      <alignment horizontal="center"/>
    </xf>
    <xf numFmtId="43" fontId="0" fillId="0" borderId="0" xfId="4" applyFont="1" applyBorder="1"/>
    <xf numFmtId="0" fontId="7" fillId="6" borderId="0" xfId="3" applyFont="1" applyFill="1" applyAlignment="1">
      <alignment horizontal="left"/>
    </xf>
    <xf numFmtId="43" fontId="7" fillId="6" borderId="0" xfId="4" applyFont="1" applyFill="1" applyAlignment="1">
      <alignment wrapText="1"/>
    </xf>
    <xf numFmtId="43" fontId="7" fillId="6" borderId="0" xfId="4" applyFont="1" applyFill="1" applyAlignment="1">
      <alignment horizontal="center" wrapText="1"/>
    </xf>
    <xf numFmtId="0" fontId="4" fillId="6" borderId="0" xfId="1" applyFill="1"/>
    <xf numFmtId="0" fontId="4" fillId="6" borderId="0" xfId="1" applyFill="1" applyAlignment="1">
      <alignment horizontal="center"/>
    </xf>
    <xf numFmtId="43" fontId="7" fillId="0" borderId="0" xfId="4" applyFont="1" applyFill="1" applyBorder="1" applyAlignment="1">
      <alignment horizontal="left"/>
    </xf>
    <xf numFmtId="43" fontId="5" fillId="0" borderId="0" xfId="4" applyFont="1" applyBorder="1"/>
    <xf numFmtId="10" fontId="5" fillId="0" borderId="0" xfId="2" applyNumberFormat="1" applyFont="1" applyBorder="1"/>
    <xf numFmtId="10" fontId="5" fillId="2" borderId="0" xfId="2" applyNumberFormat="1" applyFont="1" applyFill="1" applyBorder="1"/>
    <xf numFmtId="43" fontId="5" fillId="0" borderId="0" xfId="2" applyNumberFormat="1" applyFont="1" applyBorder="1"/>
    <xf numFmtId="0" fontId="9" fillId="0" borderId="0" xfId="5" applyAlignment="1">
      <alignment horizontal="center" wrapText="1"/>
    </xf>
    <xf numFmtId="0" fontId="6" fillId="0" borderId="0" xfId="3"/>
    <xf numFmtId="166" fontId="0" fillId="3" borderId="0" xfId="6" applyNumberFormat="1" applyFont="1" applyFill="1" applyAlignment="1">
      <alignment horizontal="right"/>
    </xf>
    <xf numFmtId="165" fontId="0" fillId="3" borderId="0" xfId="6" applyFont="1" applyFill="1" applyAlignment="1">
      <alignment horizontal="right"/>
    </xf>
    <xf numFmtId="10" fontId="0" fillId="0" borderId="0" xfId="2" applyNumberFormat="1" applyFont="1" applyFill="1" applyAlignment="1">
      <alignment horizontal="right"/>
    </xf>
    <xf numFmtId="167" fontId="0" fillId="3" borderId="0" xfId="6" applyNumberFormat="1" applyFont="1" applyFill="1" applyAlignment="1">
      <alignment horizontal="right"/>
    </xf>
    <xf numFmtId="9" fontId="0" fillId="6" borderId="0" xfId="2" applyFont="1" applyFill="1" applyAlignment="1">
      <alignment horizontal="center"/>
    </xf>
    <xf numFmtId="9" fontId="4" fillId="7" borderId="0" xfId="1" applyNumberFormat="1" applyFill="1"/>
    <xf numFmtId="9" fontId="0" fillId="8" borderId="0" xfId="2" applyFont="1" applyFill="1" applyAlignment="1">
      <alignment horizontal="center"/>
    </xf>
    <xf numFmtId="165" fontId="0" fillId="3" borderId="0" xfId="6" applyFont="1" applyFill="1"/>
    <xf numFmtId="165" fontId="5" fillId="3" borderId="0" xfId="6" applyFont="1" applyFill="1"/>
    <xf numFmtId="0" fontId="4" fillId="9" borderId="0" xfId="1" applyFill="1"/>
    <xf numFmtId="0" fontId="5" fillId="10" borderId="5" xfId="1" applyFont="1" applyFill="1" applyBorder="1" applyAlignment="1">
      <alignment horizontal="center" vertical="center"/>
    </xf>
    <xf numFmtId="0" fontId="5" fillId="10" borderId="5" xfId="1" applyFont="1" applyFill="1" applyBorder="1" applyAlignment="1">
      <alignment horizontal="center" vertical="center" wrapText="1"/>
    </xf>
    <xf numFmtId="166" fontId="5" fillId="10" borderId="5" xfId="6" applyNumberFormat="1" applyFont="1" applyFill="1" applyBorder="1" applyAlignment="1">
      <alignment horizontal="center" vertical="center" wrapText="1"/>
    </xf>
    <xf numFmtId="166" fontId="5" fillId="0" borderId="5" xfId="6" applyNumberFormat="1" applyFont="1" applyFill="1" applyBorder="1" applyAlignment="1">
      <alignment horizontal="center" vertical="center" wrapText="1"/>
    </xf>
    <xf numFmtId="0" fontId="5" fillId="9" borderId="5" xfId="1" applyFont="1" applyFill="1" applyBorder="1" applyAlignment="1">
      <alignment horizontal="center" vertical="center" wrapText="1"/>
    </xf>
    <xf numFmtId="0" fontId="5" fillId="10" borderId="0" xfId="1" applyFont="1" applyFill="1" applyAlignment="1">
      <alignment horizontal="center" vertical="center" wrapText="1"/>
    </xf>
    <xf numFmtId="9" fontId="5" fillId="10" borderId="0" xfId="2" applyFont="1" applyFill="1" applyBorder="1" applyAlignment="1">
      <alignment horizontal="center" vertical="center" wrapText="1"/>
    </xf>
    <xf numFmtId="0" fontId="5" fillId="9" borderId="0" xfId="1" applyFont="1" applyFill="1" applyAlignment="1">
      <alignment horizontal="center" vertical="center" wrapText="1"/>
    </xf>
    <xf numFmtId="0" fontId="5" fillId="10" borderId="0" xfId="1" applyFont="1" applyFill="1" applyAlignment="1">
      <alignment horizontal="center" vertical="center"/>
    </xf>
    <xf numFmtId="0" fontId="5" fillId="3" borderId="0" xfId="1" applyFont="1" applyFill="1" applyAlignment="1">
      <alignment horizontal="center" vertical="center" wrapText="1"/>
    </xf>
    <xf numFmtId="0" fontId="4" fillId="3" borderId="0" xfId="1" applyFill="1" applyAlignment="1">
      <alignment vertical="center"/>
    </xf>
    <xf numFmtId="0" fontId="5" fillId="11" borderId="5" xfId="1" applyFont="1" applyFill="1" applyBorder="1" applyAlignment="1">
      <alignment horizontal="left"/>
    </xf>
    <xf numFmtId="166" fontId="5" fillId="12" borderId="5" xfId="1" applyNumberFormat="1" applyFont="1" applyFill="1" applyBorder="1" applyAlignment="1">
      <alignment horizontal="center"/>
    </xf>
    <xf numFmtId="166" fontId="5" fillId="0" borderId="5" xfId="1" applyNumberFormat="1" applyFont="1" applyBorder="1" applyAlignment="1">
      <alignment horizontal="center"/>
    </xf>
    <xf numFmtId="0" fontId="5" fillId="5" borderId="5" xfId="1" applyFont="1" applyFill="1" applyBorder="1" applyAlignment="1">
      <alignment horizontal="right"/>
    </xf>
    <xf numFmtId="166" fontId="5" fillId="5" borderId="5" xfId="6" applyNumberFormat="1" applyFont="1" applyFill="1" applyBorder="1" applyAlignment="1">
      <alignment horizontal="right"/>
    </xf>
    <xf numFmtId="166" fontId="5" fillId="5" borderId="5" xfId="1" applyNumberFormat="1" applyFont="1" applyFill="1" applyBorder="1" applyAlignment="1">
      <alignment horizontal="center"/>
    </xf>
    <xf numFmtId="165" fontId="5" fillId="5" borderId="0" xfId="6" applyFont="1" applyFill="1"/>
    <xf numFmtId="9" fontId="5" fillId="5" borderId="0" xfId="2" applyFont="1" applyFill="1" applyAlignment="1">
      <alignment horizontal="center"/>
    </xf>
    <xf numFmtId="166" fontId="5" fillId="5" borderId="0" xfId="1" applyNumberFormat="1" applyFont="1" applyFill="1" applyAlignment="1">
      <alignment horizontal="center"/>
    </xf>
    <xf numFmtId="166" fontId="0" fillId="5" borderId="0" xfId="6" applyNumberFormat="1" applyFont="1" applyFill="1"/>
    <xf numFmtId="165" fontId="0" fillId="5" borderId="0" xfId="6" applyFont="1" applyFill="1"/>
    <xf numFmtId="0" fontId="4" fillId="5" borderId="0" xfId="1" applyFill="1"/>
    <xf numFmtId="166" fontId="4" fillId="5" borderId="0" xfId="1" applyNumberFormat="1" applyFill="1"/>
    <xf numFmtId="43" fontId="4" fillId="5" borderId="0" xfId="1" applyNumberFormat="1" applyFill="1"/>
    <xf numFmtId="0" fontId="4" fillId="11" borderId="0" xfId="1" applyFill="1" applyAlignment="1">
      <alignment horizontal="left" indent="1"/>
    </xf>
    <xf numFmtId="10" fontId="4" fillId="12" borderId="0" xfId="1" applyNumberFormat="1" applyFill="1" applyAlignment="1">
      <alignment horizontal="right" indent="1"/>
    </xf>
    <xf numFmtId="166" fontId="0" fillId="12" borderId="0" xfId="6" applyNumberFormat="1" applyFont="1" applyFill="1" applyAlignment="1">
      <alignment horizontal="right" indent="1"/>
    </xf>
    <xf numFmtId="166" fontId="0" fillId="0" borderId="0" xfId="6" applyNumberFormat="1" applyFont="1" applyFill="1" applyAlignment="1">
      <alignment horizontal="right" indent="1"/>
    </xf>
    <xf numFmtId="10" fontId="4" fillId="5" borderId="0" xfId="1" applyNumberFormat="1" applyFill="1" applyAlignment="1">
      <alignment horizontal="right" indent="1"/>
    </xf>
    <xf numFmtId="166" fontId="0" fillId="5" borderId="0" xfId="6" applyNumberFormat="1" applyFont="1" applyFill="1" applyAlignment="1">
      <alignment horizontal="right" indent="1"/>
    </xf>
    <xf numFmtId="166" fontId="0" fillId="13" borderId="0" xfId="6" applyNumberFormat="1" applyFont="1" applyFill="1" applyAlignment="1">
      <alignment horizontal="right" indent="1"/>
    </xf>
    <xf numFmtId="165" fontId="4" fillId="5" borderId="0" xfId="6" applyFont="1" applyFill="1"/>
    <xf numFmtId="9" fontId="4" fillId="5" borderId="0" xfId="2" applyFont="1" applyFill="1" applyAlignment="1">
      <alignment horizontal="center"/>
    </xf>
    <xf numFmtId="166" fontId="4" fillId="5" borderId="0" xfId="1" applyNumberFormat="1" applyFill="1" applyAlignment="1">
      <alignment horizontal="center"/>
    </xf>
    <xf numFmtId="166" fontId="0" fillId="14" borderId="0" xfId="6" applyNumberFormat="1" applyFont="1" applyFill="1"/>
    <xf numFmtId="166" fontId="4" fillId="7" borderId="0" xfId="1" applyNumberFormat="1" applyFill="1"/>
    <xf numFmtId="166" fontId="4" fillId="0" borderId="0" xfId="1" applyNumberFormat="1"/>
    <xf numFmtId="166" fontId="4" fillId="7" borderId="0" xfId="1" applyNumberFormat="1" applyFill="1" applyAlignment="1">
      <alignment horizontal="center"/>
    </xf>
    <xf numFmtId="0" fontId="4" fillId="6" borderId="0" xfId="1" applyFill="1" applyAlignment="1">
      <alignment horizontal="left" indent="1"/>
    </xf>
    <xf numFmtId="10" fontId="4" fillId="6" borderId="0" xfId="1" applyNumberFormat="1" applyFill="1" applyAlignment="1">
      <alignment horizontal="right" indent="1"/>
    </xf>
    <xf numFmtId="166" fontId="0" fillId="6" borderId="0" xfId="6" applyNumberFormat="1" applyFont="1" applyFill="1" applyAlignment="1">
      <alignment horizontal="right" indent="1"/>
    </xf>
    <xf numFmtId="166" fontId="4" fillId="6" borderId="0" xfId="1" applyNumberFormat="1" applyFill="1"/>
    <xf numFmtId="165" fontId="0" fillId="6" borderId="0" xfId="6" applyFont="1" applyFill="1"/>
    <xf numFmtId="165" fontId="4" fillId="6" borderId="0" xfId="6" applyFont="1" applyFill="1"/>
    <xf numFmtId="9" fontId="4" fillId="6" borderId="0" xfId="2" applyFont="1" applyFill="1" applyAlignment="1">
      <alignment horizontal="center"/>
    </xf>
    <xf numFmtId="166" fontId="4" fillId="6" borderId="0" xfId="1" applyNumberFormat="1" applyFill="1" applyAlignment="1">
      <alignment horizontal="center"/>
    </xf>
    <xf numFmtId="0" fontId="4" fillId="7" borderId="0" xfId="1" applyFill="1" applyAlignment="1">
      <alignment horizontal="left" indent="1"/>
    </xf>
    <xf numFmtId="10" fontId="4" fillId="7" borderId="0" xfId="1" applyNumberFormat="1" applyFill="1" applyAlignment="1">
      <alignment horizontal="right" indent="1"/>
    </xf>
    <xf numFmtId="166" fontId="0" fillId="7" borderId="0" xfId="6" applyNumberFormat="1" applyFont="1" applyFill="1" applyAlignment="1">
      <alignment horizontal="right" indent="1"/>
    </xf>
    <xf numFmtId="0" fontId="4" fillId="7" borderId="0" xfId="1" applyFill="1"/>
    <xf numFmtId="165" fontId="0" fillId="7" borderId="0" xfId="6" applyFont="1" applyFill="1"/>
    <xf numFmtId="165" fontId="4" fillId="7" borderId="0" xfId="6" applyFont="1" applyFill="1"/>
    <xf numFmtId="9" fontId="4" fillId="7" borderId="0" xfId="2" applyFont="1" applyFill="1" applyAlignment="1">
      <alignment horizontal="center"/>
    </xf>
    <xf numFmtId="166" fontId="4" fillId="4" borderId="0" xfId="1" applyNumberFormat="1" applyFill="1"/>
    <xf numFmtId="165" fontId="4" fillId="5" borderId="0" xfId="1" applyNumberFormat="1" applyFill="1"/>
    <xf numFmtId="9" fontId="4" fillId="5" borderId="0" xfId="2" applyFont="1" applyFill="1" applyAlignment="1">
      <alignment horizontal="center" wrapText="1"/>
    </xf>
    <xf numFmtId="164" fontId="6" fillId="12" borderId="0" xfId="7" applyNumberFormat="1" applyFill="1" applyBorder="1"/>
    <xf numFmtId="164" fontId="6" fillId="0" borderId="0" xfId="7" applyNumberFormat="1" applyFill="1" applyBorder="1"/>
    <xf numFmtId="166" fontId="4" fillId="14" borderId="0" xfId="1" applyNumberFormat="1" applyFill="1"/>
    <xf numFmtId="164" fontId="6" fillId="12" borderId="0" xfId="8" applyNumberFormat="1" applyFill="1" applyAlignment="1">
      <alignment vertical="top" wrapText="1"/>
    </xf>
    <xf numFmtId="0" fontId="4" fillId="5" borderId="0" xfId="1" applyFill="1" applyAlignment="1">
      <alignment horizontal="right" indent="1"/>
    </xf>
    <xf numFmtId="0" fontId="5" fillId="3" borderId="5" xfId="1" applyFont="1" applyFill="1" applyBorder="1" applyAlignment="1">
      <alignment horizontal="left"/>
    </xf>
    <xf numFmtId="166" fontId="5" fillId="3" borderId="5" xfId="6" applyNumberFormat="1" applyFont="1" applyFill="1" applyBorder="1" applyAlignment="1">
      <alignment horizontal="right"/>
    </xf>
    <xf numFmtId="166" fontId="5" fillId="0" borderId="5" xfId="6" applyNumberFormat="1" applyFont="1" applyFill="1" applyBorder="1" applyAlignment="1">
      <alignment horizontal="right"/>
    </xf>
    <xf numFmtId="0" fontId="5" fillId="3" borderId="5" xfId="1" applyFont="1" applyFill="1" applyBorder="1" applyAlignment="1">
      <alignment horizontal="right"/>
    </xf>
    <xf numFmtId="166" fontId="5" fillId="0" borderId="5" xfId="1" applyNumberFormat="1" applyFont="1" applyBorder="1"/>
    <xf numFmtId="166" fontId="5" fillId="3" borderId="5" xfId="1" applyNumberFormat="1" applyFont="1" applyFill="1" applyBorder="1"/>
    <xf numFmtId="9" fontId="5" fillId="3" borderId="0" xfId="2" applyFont="1" applyFill="1" applyAlignment="1">
      <alignment horizontal="center"/>
    </xf>
    <xf numFmtId="166" fontId="5" fillId="3" borderId="0" xfId="1" applyNumberFormat="1" applyFont="1" applyFill="1" applyAlignment="1">
      <alignment horizontal="center"/>
    </xf>
    <xf numFmtId="166" fontId="5" fillId="3" borderId="0" xfId="1" applyNumberFormat="1" applyFont="1" applyFill="1"/>
    <xf numFmtId="166" fontId="0" fillId="3" borderId="0" xfId="6" applyNumberFormat="1" applyFont="1" applyFill="1"/>
    <xf numFmtId="43" fontId="4" fillId="3" borderId="0" xfId="1" applyNumberFormat="1" applyFill="1"/>
    <xf numFmtId="0" fontId="10" fillId="0" borderId="0" xfId="1" applyFont="1" applyAlignment="1">
      <alignment horizontal="left" indent="1"/>
    </xf>
    <xf numFmtId="10" fontId="10" fillId="0" borderId="0" xfId="1" applyNumberFormat="1" applyFont="1" applyAlignment="1">
      <alignment horizontal="right" indent="1"/>
    </xf>
    <xf numFmtId="166" fontId="10" fillId="0" borderId="0" xfId="6" applyNumberFormat="1" applyFont="1" applyFill="1" applyAlignment="1">
      <alignment horizontal="right" indent="1"/>
    </xf>
    <xf numFmtId="0" fontId="10" fillId="0" borderId="0" xfId="1" applyFont="1"/>
    <xf numFmtId="166" fontId="10" fillId="0" borderId="0" xfId="1" applyNumberFormat="1" applyFont="1"/>
    <xf numFmtId="165" fontId="10" fillId="0" borderId="0" xfId="6" applyFont="1" applyFill="1"/>
    <xf numFmtId="9" fontId="10" fillId="14" borderId="0" xfId="2" applyFont="1" applyFill="1" applyAlignment="1">
      <alignment horizontal="center"/>
    </xf>
    <xf numFmtId="166" fontId="10" fillId="14" borderId="0" xfId="1" applyNumberFormat="1" applyFont="1" applyFill="1"/>
    <xf numFmtId="166" fontId="10" fillId="14" borderId="0" xfId="1" applyNumberFormat="1" applyFont="1" applyFill="1" applyAlignment="1">
      <alignment horizontal="center"/>
    </xf>
    <xf numFmtId="165" fontId="10" fillId="0" borderId="0" xfId="6" applyFont="1" applyFill="1" applyAlignment="1">
      <alignment horizontal="right" indent="1"/>
    </xf>
    <xf numFmtId="166" fontId="10" fillId="0" borderId="0" xfId="6" applyNumberFormat="1" applyFont="1" applyFill="1"/>
    <xf numFmtId="166" fontId="10" fillId="0" borderId="0" xfId="6" applyNumberFormat="1" applyFont="1"/>
    <xf numFmtId="165" fontId="10" fillId="0" borderId="0" xfId="6" applyFont="1"/>
    <xf numFmtId="9" fontId="10" fillId="0" borderId="0" xfId="2" applyFont="1" applyFill="1" applyAlignment="1">
      <alignment horizontal="center"/>
    </xf>
    <xf numFmtId="166" fontId="10" fillId="0" borderId="0" xfId="1" applyNumberFormat="1" applyFont="1" applyAlignment="1">
      <alignment horizontal="center"/>
    </xf>
    <xf numFmtId="0" fontId="10" fillId="6" borderId="0" xfId="1" applyFont="1" applyFill="1"/>
    <xf numFmtId="0" fontId="7" fillId="0" borderId="0" xfId="1" applyFont="1" applyAlignment="1">
      <alignment horizontal="left" indent="1"/>
    </xf>
    <xf numFmtId="10" fontId="4" fillId="0" borderId="0" xfId="1" applyNumberFormat="1" applyAlignment="1">
      <alignment horizontal="right" indent="1"/>
    </xf>
    <xf numFmtId="165" fontId="0" fillId="0" borderId="0" xfId="6" applyFont="1" applyFill="1"/>
    <xf numFmtId="165" fontId="4" fillId="0" borderId="0" xfId="6" applyFont="1" applyFill="1"/>
    <xf numFmtId="9" fontId="4" fillId="0" borderId="0" xfId="2" applyFont="1" applyFill="1" applyAlignment="1">
      <alignment horizontal="center"/>
    </xf>
    <xf numFmtId="166" fontId="4" fillId="0" borderId="0" xfId="1" applyNumberFormat="1" applyAlignment="1">
      <alignment horizontal="center"/>
    </xf>
    <xf numFmtId="165" fontId="0" fillId="0" borderId="0" xfId="6" applyFont="1" applyFill="1" applyAlignment="1">
      <alignment horizontal="right" indent="1"/>
    </xf>
    <xf numFmtId="166" fontId="0" fillId="0" borderId="0" xfId="6" applyNumberFormat="1" applyFont="1" applyFill="1"/>
    <xf numFmtId="0" fontId="11" fillId="0" borderId="0" xfId="1" applyFont="1" applyAlignment="1">
      <alignment horizontal="left" indent="1"/>
    </xf>
    <xf numFmtId="10" fontId="11" fillId="0" borderId="0" xfId="1" applyNumberFormat="1" applyFont="1" applyAlignment="1">
      <alignment horizontal="right" indent="1"/>
    </xf>
    <xf numFmtId="166" fontId="11" fillId="0" borderId="0" xfId="6" applyNumberFormat="1" applyFont="1" applyFill="1" applyAlignment="1">
      <alignment horizontal="right" indent="1"/>
    </xf>
    <xf numFmtId="166" fontId="11" fillId="0" borderId="0" xfId="1" applyNumberFormat="1" applyFont="1"/>
    <xf numFmtId="165" fontId="11" fillId="0" borderId="0" xfId="6" applyFont="1" applyFill="1"/>
    <xf numFmtId="9" fontId="11" fillId="0" borderId="0" xfId="2" applyFont="1" applyFill="1" applyAlignment="1">
      <alignment horizontal="center"/>
    </xf>
    <xf numFmtId="166" fontId="11" fillId="0" borderId="0" xfId="1" applyNumberFormat="1" applyFont="1" applyAlignment="1">
      <alignment horizontal="center"/>
    </xf>
    <xf numFmtId="165" fontId="11" fillId="0" borderId="0" xfId="6" applyFont="1" applyFill="1" applyAlignment="1">
      <alignment horizontal="right" indent="1"/>
    </xf>
    <xf numFmtId="0" fontId="11" fillId="0" borderId="0" xfId="1" applyFont="1"/>
    <xf numFmtId="166" fontId="11" fillId="0" borderId="0" xfId="6" applyNumberFormat="1" applyFont="1" applyFill="1"/>
    <xf numFmtId="0" fontId="10" fillId="8" borderId="0" xfId="1" applyFont="1" applyFill="1"/>
    <xf numFmtId="165" fontId="11" fillId="0" borderId="0" xfId="6" applyFont="1"/>
    <xf numFmtId="165" fontId="11" fillId="0" borderId="0" xfId="1" applyNumberFormat="1" applyFont="1"/>
    <xf numFmtId="0" fontId="11" fillId="7" borderId="0" xfId="1" applyFont="1" applyFill="1" applyAlignment="1">
      <alignment horizontal="left" indent="1"/>
    </xf>
    <xf numFmtId="10" fontId="11" fillId="7" borderId="0" xfId="1" applyNumberFormat="1" applyFont="1" applyFill="1" applyAlignment="1">
      <alignment horizontal="right" indent="1"/>
    </xf>
    <xf numFmtId="166" fontId="11" fillId="7" borderId="0" xfId="6" applyNumberFormat="1" applyFont="1" applyFill="1" applyAlignment="1">
      <alignment horizontal="right" indent="1"/>
    </xf>
    <xf numFmtId="0" fontId="11" fillId="7" borderId="0" xfId="1" applyFont="1" applyFill="1"/>
    <xf numFmtId="166" fontId="11" fillId="7" borderId="0" xfId="1" applyNumberFormat="1" applyFont="1" applyFill="1"/>
    <xf numFmtId="165" fontId="11" fillId="7" borderId="0" xfId="6" applyFont="1" applyFill="1"/>
    <xf numFmtId="9" fontId="11" fillId="7" borderId="0" xfId="2" applyFont="1" applyFill="1" applyAlignment="1">
      <alignment horizontal="center"/>
    </xf>
    <xf numFmtId="166" fontId="11" fillId="7" borderId="0" xfId="1" applyNumberFormat="1" applyFont="1" applyFill="1" applyAlignment="1">
      <alignment horizontal="center"/>
    </xf>
    <xf numFmtId="165" fontId="11" fillId="7" borderId="0" xfId="6" applyFont="1" applyFill="1" applyAlignment="1">
      <alignment horizontal="right" indent="1"/>
    </xf>
    <xf numFmtId="166" fontId="11" fillId="5" borderId="0" xfId="6" applyNumberFormat="1" applyFont="1" applyFill="1"/>
    <xf numFmtId="165" fontId="11" fillId="5" borderId="0" xfId="6" applyFont="1" applyFill="1"/>
    <xf numFmtId="0" fontId="11" fillId="5" borderId="0" xfId="1" applyFont="1" applyFill="1"/>
    <xf numFmtId="0" fontId="11" fillId="8" borderId="0" xfId="1" applyFont="1" applyFill="1" applyAlignment="1">
      <alignment horizontal="left" indent="1"/>
    </xf>
    <xf numFmtId="10" fontId="11" fillId="8" borderId="0" xfId="1" applyNumberFormat="1" applyFont="1" applyFill="1" applyAlignment="1">
      <alignment horizontal="right" indent="1"/>
    </xf>
    <xf numFmtId="166" fontId="11" fillId="8" borderId="0" xfId="6" applyNumberFormat="1" applyFont="1" applyFill="1" applyAlignment="1">
      <alignment horizontal="right" indent="1"/>
    </xf>
    <xf numFmtId="166" fontId="11" fillId="8" borderId="0" xfId="1" applyNumberFormat="1" applyFont="1" applyFill="1"/>
    <xf numFmtId="165" fontId="11" fillId="8" borderId="0" xfId="6" applyFont="1" applyFill="1"/>
    <xf numFmtId="9" fontId="11" fillId="8" borderId="0" xfId="2" applyFont="1" applyFill="1" applyAlignment="1">
      <alignment horizontal="center"/>
    </xf>
    <xf numFmtId="166" fontId="11" fillId="8" borderId="0" xfId="1" applyNumberFormat="1" applyFont="1" applyFill="1" applyAlignment="1">
      <alignment horizontal="center"/>
    </xf>
    <xf numFmtId="165" fontId="11" fillId="8" borderId="0" xfId="6" applyFont="1" applyFill="1" applyAlignment="1">
      <alignment horizontal="right" indent="1"/>
    </xf>
    <xf numFmtId="0" fontId="11" fillId="8" borderId="0" xfId="1" applyFont="1" applyFill="1"/>
    <xf numFmtId="166" fontId="11" fillId="7" borderId="0" xfId="6" applyNumberFormat="1" applyFont="1" applyFill="1"/>
    <xf numFmtId="0" fontId="10" fillId="8" borderId="0" xfId="1" applyFont="1" applyFill="1" applyAlignment="1">
      <alignment horizontal="left" indent="1"/>
    </xf>
    <xf numFmtId="10" fontId="10" fillId="8" borderId="0" xfId="1" applyNumberFormat="1" applyFont="1" applyFill="1" applyAlignment="1">
      <alignment horizontal="right" indent="1"/>
    </xf>
    <xf numFmtId="166" fontId="10" fillId="8" borderId="0" xfId="6" applyNumberFormat="1" applyFont="1" applyFill="1" applyAlignment="1">
      <alignment horizontal="right" indent="1"/>
    </xf>
    <xf numFmtId="166" fontId="10" fillId="8" borderId="0" xfId="1" applyNumberFormat="1" applyFont="1" applyFill="1"/>
    <xf numFmtId="165" fontId="10" fillId="8" borderId="0" xfId="6" applyFont="1" applyFill="1"/>
    <xf numFmtId="9" fontId="10" fillId="8" borderId="0" xfId="2" applyFont="1" applyFill="1" applyAlignment="1">
      <alignment horizontal="center"/>
    </xf>
    <xf numFmtId="166" fontId="10" fillId="8" borderId="0" xfId="1" applyNumberFormat="1" applyFont="1" applyFill="1" applyAlignment="1">
      <alignment horizontal="center"/>
    </xf>
    <xf numFmtId="165" fontId="10" fillId="8" borderId="0" xfId="6" applyFont="1" applyFill="1" applyAlignment="1">
      <alignment horizontal="right" indent="1"/>
    </xf>
    <xf numFmtId="166" fontId="10" fillId="5" borderId="0" xfId="6" applyNumberFormat="1" applyFont="1" applyFill="1"/>
    <xf numFmtId="165" fontId="10" fillId="5" borderId="0" xfId="6" applyFont="1" applyFill="1"/>
    <xf numFmtId="0" fontId="10" fillId="5" borderId="0" xfId="1" applyFont="1" applyFill="1"/>
    <xf numFmtId="0" fontId="10" fillId="6" borderId="0" xfId="1" applyFont="1" applyFill="1" applyAlignment="1">
      <alignment horizontal="left" indent="1"/>
    </xf>
    <xf numFmtId="10" fontId="10" fillId="6" borderId="0" xfId="1" applyNumberFormat="1" applyFont="1" applyFill="1" applyAlignment="1">
      <alignment horizontal="right" indent="1"/>
    </xf>
    <xf numFmtId="166" fontId="10" fillId="6" borderId="0" xfId="6" applyNumberFormat="1" applyFont="1" applyFill="1" applyAlignment="1">
      <alignment horizontal="right" indent="1"/>
    </xf>
    <xf numFmtId="166" fontId="10" fillId="6" borderId="0" xfId="1" applyNumberFormat="1" applyFont="1" applyFill="1"/>
    <xf numFmtId="165" fontId="10" fillId="6" borderId="0" xfId="6" applyFont="1" applyFill="1"/>
    <xf numFmtId="9" fontId="10" fillId="6" borderId="0" xfId="2" applyFont="1" applyFill="1" applyAlignment="1">
      <alignment horizontal="center"/>
    </xf>
    <xf numFmtId="166" fontId="10" fillId="6" borderId="0" xfId="1" applyNumberFormat="1" applyFont="1" applyFill="1" applyAlignment="1">
      <alignment horizontal="center"/>
    </xf>
    <xf numFmtId="165" fontId="10" fillId="6" borderId="0" xfId="6" applyFont="1" applyFill="1" applyAlignment="1">
      <alignment horizontal="right" indent="1"/>
    </xf>
    <xf numFmtId="165" fontId="0" fillId="7" borderId="0" xfId="6" applyFont="1" applyFill="1" applyAlignment="1">
      <alignment horizontal="right" indent="1"/>
    </xf>
    <xf numFmtId="165" fontId="0" fillId="6" borderId="0" xfId="6" applyFont="1" applyFill="1" applyAlignment="1">
      <alignment horizontal="right" indent="1"/>
    </xf>
    <xf numFmtId="166" fontId="0" fillId="7" borderId="0" xfId="6" applyNumberFormat="1" applyFont="1" applyFill="1"/>
    <xf numFmtId="0" fontId="4" fillId="8" borderId="0" xfId="1" applyFill="1" applyAlignment="1">
      <alignment horizontal="left" indent="1"/>
    </xf>
    <xf numFmtId="10" fontId="4" fillId="8" borderId="0" xfId="1" applyNumberFormat="1" applyFill="1" applyAlignment="1">
      <alignment horizontal="right" indent="1"/>
    </xf>
    <xf numFmtId="166" fontId="0" fillId="8" borderId="0" xfId="6" applyNumberFormat="1" applyFont="1" applyFill="1" applyAlignment="1">
      <alignment horizontal="right" indent="1"/>
    </xf>
    <xf numFmtId="0" fontId="4" fillId="8" borderId="0" xfId="1" applyFill="1"/>
    <xf numFmtId="166" fontId="4" fillId="8" borderId="0" xfId="1" applyNumberFormat="1" applyFill="1"/>
    <xf numFmtId="165" fontId="0" fillId="8" borderId="0" xfId="6" applyFont="1" applyFill="1"/>
    <xf numFmtId="165" fontId="4" fillId="8" borderId="0" xfId="6" applyFont="1" applyFill="1"/>
    <xf numFmtId="9" fontId="4" fillId="8" borderId="0" xfId="2" applyFont="1" applyFill="1" applyAlignment="1">
      <alignment horizontal="center"/>
    </xf>
    <xf numFmtId="166" fontId="4" fillId="8" borderId="0" xfId="1" applyNumberFormat="1" applyFill="1" applyAlignment="1">
      <alignment horizontal="center"/>
    </xf>
    <xf numFmtId="165" fontId="0" fillId="8" borderId="0" xfId="6" applyFont="1" applyFill="1" applyAlignment="1">
      <alignment horizontal="right" indent="1"/>
    </xf>
    <xf numFmtId="166" fontId="0" fillId="6" borderId="0" xfId="6" applyNumberFormat="1" applyFont="1" applyFill="1"/>
    <xf numFmtId="0" fontId="4" fillId="0" borderId="0" xfId="1" applyAlignment="1">
      <alignment horizontal="left" indent="1"/>
    </xf>
    <xf numFmtId="165" fontId="4" fillId="0" borderId="0" xfId="1" applyNumberFormat="1"/>
    <xf numFmtId="164" fontId="4" fillId="0" borderId="0" xfId="1" applyNumberFormat="1"/>
    <xf numFmtId="166" fontId="0" fillId="0" borderId="0" xfId="6" applyNumberFormat="1" applyFont="1" applyFill="1" applyAlignment="1">
      <alignment horizontal="right"/>
    </xf>
    <xf numFmtId="0" fontId="12" fillId="0" borderId="6" xfId="1" applyFont="1" applyBorder="1" applyAlignment="1">
      <alignment horizontal="left"/>
    </xf>
    <xf numFmtId="10" fontId="13" fillId="0" borderId="0" xfId="1" applyNumberFormat="1" applyFont="1" applyAlignment="1">
      <alignment horizontal="right" indent="1"/>
    </xf>
    <xf numFmtId="166" fontId="12" fillId="0" borderId="6" xfId="6" applyNumberFormat="1" applyFont="1" applyFill="1" applyBorder="1" applyAlignment="1">
      <alignment horizontal="right"/>
    </xf>
    <xf numFmtId="0" fontId="12" fillId="0" borderId="6" xfId="1" applyFont="1" applyBorder="1" applyAlignment="1">
      <alignment horizontal="right"/>
    </xf>
    <xf numFmtId="166" fontId="12" fillId="0" borderId="6" xfId="1" applyNumberFormat="1" applyFont="1" applyBorder="1"/>
    <xf numFmtId="165" fontId="13" fillId="0" borderId="0" xfId="6" applyFont="1" applyFill="1"/>
    <xf numFmtId="9" fontId="13" fillId="0" borderId="0" xfId="2" applyFont="1" applyFill="1" applyAlignment="1">
      <alignment horizontal="center"/>
    </xf>
    <xf numFmtId="166" fontId="12" fillId="0" borderId="0" xfId="1" applyNumberFormat="1" applyFont="1"/>
    <xf numFmtId="166" fontId="12" fillId="0" borderId="0" xfId="1" applyNumberFormat="1" applyFont="1" applyAlignment="1">
      <alignment horizontal="center"/>
    </xf>
    <xf numFmtId="0" fontId="13" fillId="0" borderId="0" xfId="1" applyFont="1"/>
    <xf numFmtId="166" fontId="13" fillId="0" borderId="0" xfId="6" applyNumberFormat="1" applyFont="1" applyFill="1"/>
    <xf numFmtId="166" fontId="5" fillId="0" borderId="0" xfId="6" applyNumberFormat="1" applyFont="1" applyFill="1" applyBorder="1" applyAlignment="1">
      <alignment horizontal="right"/>
    </xf>
    <xf numFmtId="0" fontId="5" fillId="0" borderId="0" xfId="1" applyFont="1" applyAlignment="1">
      <alignment horizontal="right"/>
    </xf>
    <xf numFmtId="166" fontId="5" fillId="0" borderId="0" xfId="1" applyNumberFormat="1" applyFont="1"/>
    <xf numFmtId="166" fontId="5" fillId="0" borderId="0" xfId="1" applyNumberFormat="1" applyFont="1" applyAlignment="1">
      <alignment horizontal="center"/>
    </xf>
    <xf numFmtId="0" fontId="5" fillId="15" borderId="0" xfId="1" applyFont="1" applyFill="1" applyAlignment="1">
      <alignment horizontal="left"/>
    </xf>
    <xf numFmtId="10" fontId="4" fillId="16" borderId="0" xfId="1" applyNumberFormat="1" applyFill="1" applyAlignment="1">
      <alignment horizontal="right" indent="1"/>
    </xf>
    <xf numFmtId="166" fontId="0" fillId="16" borderId="0" xfId="6" applyNumberFormat="1" applyFont="1" applyFill="1" applyAlignment="1">
      <alignment horizontal="right"/>
    </xf>
    <xf numFmtId="0" fontId="4" fillId="16" borderId="0" xfId="1" applyFill="1" applyAlignment="1">
      <alignment horizontal="right"/>
    </xf>
    <xf numFmtId="0" fontId="4" fillId="16" borderId="0" xfId="1" applyFill="1"/>
    <xf numFmtId="9" fontId="0" fillId="16" borderId="0" xfId="2" applyFont="1" applyFill="1" applyAlignment="1">
      <alignment horizontal="center"/>
    </xf>
    <xf numFmtId="0" fontId="4" fillId="16" borderId="0" xfId="1" applyFill="1" applyAlignment="1">
      <alignment horizontal="center"/>
    </xf>
    <xf numFmtId="0" fontId="5" fillId="16" borderId="0" xfId="1" applyFont="1" applyFill="1" applyAlignment="1">
      <alignment vertical="center"/>
    </xf>
    <xf numFmtId="166" fontId="5" fillId="15" borderId="0" xfId="6" applyNumberFormat="1" applyFont="1" applyFill="1" applyBorder="1" applyAlignment="1">
      <alignment horizontal="center" wrapText="1"/>
    </xf>
    <xf numFmtId="166" fontId="5" fillId="0" borderId="0" xfId="6" applyNumberFormat="1" applyFont="1" applyFill="1" applyBorder="1" applyAlignment="1">
      <alignment horizontal="center" wrapText="1"/>
    </xf>
    <xf numFmtId="0" fontId="5" fillId="15" borderId="0" xfId="1" applyFont="1" applyFill="1" applyAlignment="1">
      <alignment horizontal="center" wrapText="1"/>
    </xf>
    <xf numFmtId="166" fontId="5" fillId="16" borderId="0" xfId="6" applyNumberFormat="1" applyFont="1" applyFill="1" applyAlignment="1">
      <alignment horizontal="right"/>
    </xf>
    <xf numFmtId="166" fontId="5" fillId="0" borderId="0" xfId="6" applyNumberFormat="1" applyFont="1" applyFill="1" applyAlignment="1">
      <alignment horizontal="right"/>
    </xf>
    <xf numFmtId="0" fontId="5" fillId="15" borderId="0" xfId="1" applyFont="1" applyFill="1" applyAlignment="1">
      <alignment horizontal="center"/>
    </xf>
    <xf numFmtId="9" fontId="5" fillId="15" borderId="0" xfId="2" applyFont="1" applyFill="1" applyBorder="1" applyAlignment="1">
      <alignment horizontal="center" wrapText="1"/>
    </xf>
    <xf numFmtId="0" fontId="5" fillId="16" borderId="0" xfId="1" applyFont="1" applyFill="1" applyAlignment="1">
      <alignment horizontal="center"/>
    </xf>
    <xf numFmtId="0" fontId="5" fillId="16" borderId="0" xfId="1" applyFont="1" applyFill="1" applyAlignment="1">
      <alignment horizontal="center" vertical="center"/>
    </xf>
    <xf numFmtId="0" fontId="5" fillId="16" borderId="0" xfId="1" applyFont="1" applyFill="1"/>
    <xf numFmtId="165" fontId="5" fillId="16" borderId="0" xfId="6" applyFont="1" applyFill="1" applyBorder="1" applyAlignment="1">
      <alignment horizontal="center" wrapText="1"/>
    </xf>
    <xf numFmtId="165" fontId="5" fillId="0" borderId="0" xfId="6" applyFont="1" applyFill="1" applyBorder="1" applyAlignment="1">
      <alignment horizontal="center" wrapText="1"/>
    </xf>
    <xf numFmtId="0" fontId="5" fillId="16" borderId="0" xfId="1" applyFont="1" applyFill="1" applyAlignment="1">
      <alignment horizontal="center" wrapText="1"/>
    </xf>
    <xf numFmtId="166" fontId="5" fillId="16" borderId="0" xfId="6" applyNumberFormat="1" applyFont="1" applyFill="1" applyBorder="1" applyAlignment="1">
      <alignment horizontal="right"/>
    </xf>
    <xf numFmtId="166" fontId="5" fillId="16" borderId="0" xfId="6" applyNumberFormat="1" applyFont="1" applyFill="1" applyBorder="1" applyAlignment="1">
      <alignment horizontal="center" wrapText="1"/>
    </xf>
    <xf numFmtId="166" fontId="5" fillId="16" borderId="0" xfId="1" applyNumberFormat="1" applyFont="1" applyFill="1"/>
    <xf numFmtId="165" fontId="5" fillId="16" borderId="0" xfId="6" applyFont="1" applyFill="1" applyBorder="1"/>
    <xf numFmtId="9" fontId="5" fillId="16" borderId="0" xfId="2" applyFont="1" applyFill="1" applyBorder="1" applyAlignment="1">
      <alignment horizontal="center"/>
    </xf>
    <xf numFmtId="43" fontId="4" fillId="16" borderId="0" xfId="1" applyNumberFormat="1" applyFill="1"/>
    <xf numFmtId="43" fontId="7" fillId="16" borderId="0" xfId="4" applyFont="1" applyFill="1" applyBorder="1"/>
    <xf numFmtId="165" fontId="0" fillId="16" borderId="0" xfId="6" applyFont="1" applyFill="1" applyBorder="1"/>
    <xf numFmtId="165" fontId="4" fillId="16" borderId="0" xfId="6" applyFont="1" applyFill="1" applyBorder="1"/>
    <xf numFmtId="10" fontId="10" fillId="8" borderId="0" xfId="2" applyNumberFormat="1" applyFont="1" applyFill="1" applyAlignment="1">
      <alignment horizontal="right"/>
    </xf>
    <xf numFmtId="166" fontId="10" fillId="8" borderId="0" xfId="6" applyNumberFormat="1" applyFont="1" applyFill="1" applyAlignment="1">
      <alignment horizontal="right"/>
    </xf>
    <xf numFmtId="166" fontId="10" fillId="0" borderId="0" xfId="6" applyNumberFormat="1" applyFont="1" applyFill="1" applyAlignment="1">
      <alignment horizontal="right"/>
    </xf>
    <xf numFmtId="166" fontId="10" fillId="8" borderId="0" xfId="6" applyNumberFormat="1" applyFont="1" applyFill="1"/>
    <xf numFmtId="43" fontId="10" fillId="8" borderId="0" xfId="1" applyNumberFormat="1" applyFont="1" applyFill="1"/>
    <xf numFmtId="10" fontId="10" fillId="0" borderId="0" xfId="2" applyNumberFormat="1" applyFont="1" applyFill="1" applyAlignment="1">
      <alignment horizontal="right"/>
    </xf>
    <xf numFmtId="43" fontId="10" fillId="0" borderId="0" xfId="1" applyNumberFormat="1" applyFont="1"/>
    <xf numFmtId="0" fontId="10" fillId="0" borderId="0" xfId="1" applyFont="1" applyAlignment="1">
      <alignment horizontal="center"/>
    </xf>
    <xf numFmtId="10" fontId="0" fillId="6" borderId="0" xfId="2" applyNumberFormat="1" applyFont="1" applyFill="1" applyAlignment="1">
      <alignment horizontal="right"/>
    </xf>
    <xf numFmtId="166" fontId="0" fillId="6" borderId="0" xfId="6" applyNumberFormat="1" applyFont="1" applyFill="1" applyAlignment="1">
      <alignment horizontal="right"/>
    </xf>
    <xf numFmtId="43" fontId="4" fillId="6" borderId="0" xfId="1" applyNumberFormat="1" applyFill="1"/>
    <xf numFmtId="10" fontId="11" fillId="7" borderId="0" xfId="2" applyNumberFormat="1" applyFont="1" applyFill="1" applyAlignment="1">
      <alignment horizontal="right"/>
    </xf>
    <xf numFmtId="166" fontId="11" fillId="7" borderId="0" xfId="6" applyNumberFormat="1" applyFont="1" applyFill="1" applyAlignment="1">
      <alignment horizontal="right"/>
    </xf>
    <xf numFmtId="166" fontId="11" fillId="0" borderId="0" xfId="6" applyNumberFormat="1" applyFont="1" applyFill="1" applyAlignment="1">
      <alignment horizontal="right"/>
    </xf>
    <xf numFmtId="43" fontId="11" fillId="7" borderId="0" xfId="1" applyNumberFormat="1" applyFont="1" applyFill="1"/>
    <xf numFmtId="10" fontId="0" fillId="8" borderId="0" xfId="2" applyNumberFormat="1" applyFont="1" applyFill="1" applyAlignment="1">
      <alignment horizontal="right"/>
    </xf>
    <xf numFmtId="166" fontId="0" fillId="8" borderId="0" xfId="6" applyNumberFormat="1" applyFont="1" applyFill="1" applyAlignment="1">
      <alignment horizontal="right"/>
    </xf>
    <xf numFmtId="166" fontId="0" fillId="8" borderId="0" xfId="6" applyNumberFormat="1" applyFont="1" applyFill="1"/>
    <xf numFmtId="43" fontId="4" fillId="8" borderId="0" xfId="1" applyNumberFormat="1" applyFill="1"/>
    <xf numFmtId="10" fontId="0" fillId="7" borderId="0" xfId="2" applyNumberFormat="1" applyFont="1" applyFill="1" applyAlignment="1">
      <alignment horizontal="right"/>
    </xf>
    <xf numFmtId="166" fontId="0" fillId="7" borderId="0" xfId="6" applyNumberFormat="1" applyFont="1" applyFill="1" applyAlignment="1">
      <alignment horizontal="right"/>
    </xf>
    <xf numFmtId="43" fontId="4" fillId="7" borderId="0" xfId="1" applyNumberFormat="1" applyFill="1"/>
    <xf numFmtId="165" fontId="5" fillId="0" borderId="0" xfId="6" applyFont="1" applyFill="1"/>
    <xf numFmtId="9" fontId="5" fillId="0" borderId="0" xfId="2" applyFont="1" applyFill="1" applyAlignment="1">
      <alignment horizontal="center"/>
    </xf>
    <xf numFmtId="0" fontId="4" fillId="0" borderId="0" xfId="1" applyAlignment="1">
      <alignment horizontal="right"/>
    </xf>
    <xf numFmtId="9" fontId="0" fillId="0" borderId="0" xfId="2" applyFont="1" applyFill="1" applyAlignment="1">
      <alignment horizontal="center"/>
    </xf>
    <xf numFmtId="0" fontId="4" fillId="5" borderId="0" xfId="1" applyFill="1" applyAlignment="1">
      <alignment horizontal="right"/>
    </xf>
    <xf numFmtId="166" fontId="0" fillId="5" borderId="0" xfId="6" applyNumberFormat="1" applyFont="1" applyFill="1" applyAlignment="1">
      <alignment horizontal="right"/>
    </xf>
    <xf numFmtId="9" fontId="0" fillId="5" borderId="0" xfId="2" applyFont="1" applyFill="1" applyAlignment="1">
      <alignment horizontal="center"/>
    </xf>
    <xf numFmtId="0" fontId="4" fillId="5" borderId="0" xfId="1" applyFill="1" applyAlignment="1">
      <alignment horizontal="center"/>
    </xf>
    <xf numFmtId="168" fontId="4" fillId="5" borderId="0" xfId="1" applyNumberFormat="1" applyFill="1"/>
    <xf numFmtId="0" fontId="5" fillId="17" borderId="0" xfId="1" applyFont="1" applyFill="1"/>
    <xf numFmtId="0" fontId="4" fillId="17" borderId="0" xfId="1" applyFill="1"/>
    <xf numFmtId="1" fontId="5" fillId="0" borderId="0" xfId="1" applyNumberFormat="1" applyFont="1"/>
    <xf numFmtId="0" fontId="4" fillId="0" borderId="1" xfId="1" applyBorder="1"/>
    <xf numFmtId="0" fontId="5" fillId="18" borderId="1" xfId="1" applyFont="1" applyFill="1" applyBorder="1"/>
    <xf numFmtId="0" fontId="5" fillId="0" borderId="1" xfId="1" applyFont="1" applyBorder="1"/>
    <xf numFmtId="169" fontId="4" fillId="0" borderId="1" xfId="1" applyNumberFormat="1" applyBorder="1"/>
    <xf numFmtId="0" fontId="4" fillId="18" borderId="1" xfId="1" applyFill="1" applyBorder="1"/>
    <xf numFmtId="169" fontId="4" fillId="18" borderId="1" xfId="1" applyNumberFormat="1" applyFill="1" applyBorder="1"/>
    <xf numFmtId="9" fontId="4" fillId="18" borderId="1" xfId="1" applyNumberFormat="1" applyFill="1" applyBorder="1"/>
    <xf numFmtId="10" fontId="4" fillId="0" borderId="0" xfId="1" applyNumberFormat="1"/>
    <xf numFmtId="0" fontId="5" fillId="17" borderId="1" xfId="1" applyFont="1" applyFill="1" applyBorder="1"/>
    <xf numFmtId="0" fontId="4" fillId="17" borderId="1" xfId="1" applyFill="1" applyBorder="1"/>
    <xf numFmtId="164" fontId="0" fillId="0" borderId="0" xfId="4" applyNumberFormat="1" applyFont="1"/>
    <xf numFmtId="164" fontId="4" fillId="17" borderId="1" xfId="1" applyNumberFormat="1" applyFill="1" applyBorder="1"/>
    <xf numFmtId="10" fontId="4" fillId="17" borderId="1" xfId="1" applyNumberFormat="1" applyFill="1" applyBorder="1"/>
    <xf numFmtId="0" fontId="12" fillId="19" borderId="0" xfId="1" applyFont="1" applyFill="1"/>
    <xf numFmtId="17" fontId="4" fillId="0" borderId="0" xfId="1" applyNumberFormat="1"/>
    <xf numFmtId="0" fontId="5" fillId="17" borderId="7" xfId="1" applyFont="1" applyFill="1" applyBorder="1"/>
    <xf numFmtId="0" fontId="5" fillId="17" borderId="0" xfId="1" applyFont="1" applyFill="1" applyAlignment="1">
      <alignment horizontal="right"/>
    </xf>
    <xf numFmtId="0" fontId="5" fillId="0" borderId="7" xfId="1" applyFont="1" applyBorder="1"/>
    <xf numFmtId="0" fontId="4" fillId="0" borderId="7" xfId="1" applyBorder="1"/>
    <xf numFmtId="0" fontId="5" fillId="0" borderId="5" xfId="1" applyFont="1" applyBorder="1" applyAlignment="1">
      <alignment horizontal="left"/>
    </xf>
    <xf numFmtId="170" fontId="4" fillId="0" borderId="0" xfId="1" applyNumberFormat="1"/>
    <xf numFmtId="171" fontId="5" fillId="17" borderId="0" xfId="1" applyNumberFormat="1" applyFont="1" applyFill="1" applyAlignment="1">
      <alignment horizontal="right"/>
    </xf>
    <xf numFmtId="0" fontId="5" fillId="0" borderId="0" xfId="1" applyFont="1" applyAlignment="1">
      <alignment horizontal="left"/>
    </xf>
    <xf numFmtId="37" fontId="5" fillId="7" borderId="1" xfId="9" applyNumberFormat="1" applyFont="1" applyFill="1" applyBorder="1" applyAlignment="1">
      <alignment horizontal="center"/>
    </xf>
    <xf numFmtId="10" fontId="4" fillId="7" borderId="1" xfId="2" applyNumberFormat="1" applyFont="1" applyFill="1" applyBorder="1" applyAlignment="1">
      <alignment horizontal="center"/>
    </xf>
    <xf numFmtId="172" fontId="0" fillId="7" borderId="1" xfId="9" applyNumberFormat="1" applyFont="1" applyFill="1" applyBorder="1" applyAlignment="1">
      <alignment horizontal="center"/>
    </xf>
    <xf numFmtId="173" fontId="5" fillId="0" borderId="0" xfId="9" applyNumberFormat="1" applyFont="1"/>
    <xf numFmtId="0" fontId="5" fillId="20" borderId="0" xfId="1" applyFont="1" applyFill="1"/>
    <xf numFmtId="0" fontId="14" fillId="20" borderId="1" xfId="1" applyFont="1" applyFill="1" applyBorder="1" applyAlignment="1">
      <alignment horizontal="center"/>
    </xf>
    <xf numFmtId="37" fontId="4" fillId="0" borderId="1" xfId="9" applyNumberFormat="1" applyFont="1" applyBorder="1" applyAlignment="1">
      <alignment horizontal="center"/>
    </xf>
    <xf numFmtId="0" fontId="4" fillId="0" borderId="1" xfId="1" applyBorder="1" applyAlignment="1">
      <alignment horizontal="center"/>
    </xf>
    <xf numFmtId="10" fontId="4" fillId="7" borderId="1" xfId="1" applyNumberFormat="1" applyFill="1" applyBorder="1"/>
    <xf numFmtId="173" fontId="4" fillId="0" borderId="1" xfId="1" applyNumberFormat="1" applyBorder="1"/>
    <xf numFmtId="10" fontId="4" fillId="0" borderId="1" xfId="2" applyNumberFormat="1" applyFont="1" applyBorder="1" applyAlignment="1">
      <alignment horizontal="center"/>
    </xf>
    <xf numFmtId="10" fontId="4" fillId="0" borderId="1" xfId="1" applyNumberFormat="1" applyBorder="1"/>
    <xf numFmtId="37" fontId="5" fillId="0" borderId="1" xfId="9" applyNumberFormat="1" applyFont="1" applyBorder="1" applyAlignment="1">
      <alignment horizontal="center"/>
    </xf>
    <xf numFmtId="10" fontId="4" fillId="0" borderId="0" xfId="1" applyNumberFormat="1" applyAlignment="1">
      <alignment horizontal="center"/>
    </xf>
    <xf numFmtId="173" fontId="4" fillId="0" borderId="0" xfId="1" applyNumberFormat="1"/>
    <xf numFmtId="0" fontId="5" fillId="21" borderId="0" xfId="1" applyFont="1" applyFill="1"/>
    <xf numFmtId="0" fontId="5" fillId="21" borderId="0" xfId="1" applyFont="1" applyFill="1" applyAlignment="1">
      <alignment horizontal="center"/>
    </xf>
    <xf numFmtId="170" fontId="0" fillId="21" borderId="0" xfId="2" applyNumberFormat="1" applyFont="1" applyFill="1" applyBorder="1"/>
    <xf numFmtId="0" fontId="15" fillId="0" borderId="1" xfId="1" applyFont="1" applyBorder="1"/>
    <xf numFmtId="0" fontId="15" fillId="0" borderId="1" xfId="1" applyFont="1" applyBorder="1" applyAlignment="1">
      <alignment horizontal="center"/>
    </xf>
    <xf numFmtId="170" fontId="15" fillId="7" borderId="1" xfId="1" applyNumberFormat="1" applyFont="1" applyFill="1" applyBorder="1" applyAlignment="1">
      <alignment horizontal="center"/>
    </xf>
    <xf numFmtId="168" fontId="4" fillId="0" borderId="0" xfId="1" applyNumberFormat="1" applyAlignment="1">
      <alignment horizontal="center"/>
    </xf>
    <xf numFmtId="173" fontId="4" fillId="21" borderId="0" xfId="1" applyNumberFormat="1" applyFill="1"/>
    <xf numFmtId="0" fontId="5" fillId="0" borderId="1" xfId="1" applyFont="1" applyBorder="1" applyAlignment="1">
      <alignment horizontal="center"/>
    </xf>
    <xf numFmtId="168" fontId="15" fillId="7" borderId="1" xfId="9" applyFont="1" applyFill="1" applyBorder="1"/>
    <xf numFmtId="170" fontId="0" fillId="0" borderId="1" xfId="2" applyNumberFormat="1" applyFont="1" applyFill="1" applyBorder="1"/>
    <xf numFmtId="170" fontId="0" fillId="0" borderId="0" xfId="2" applyNumberFormat="1" applyFont="1" applyFill="1" applyBorder="1"/>
    <xf numFmtId="0" fontId="4" fillId="5" borderId="1" xfId="1" applyFill="1" applyBorder="1"/>
    <xf numFmtId="0" fontId="4" fillId="5" borderId="1" xfId="1" applyFill="1" applyBorder="1" applyAlignment="1">
      <alignment horizontal="center"/>
    </xf>
    <xf numFmtId="173" fontId="4" fillId="5" borderId="1" xfId="1" applyNumberFormat="1" applyFill="1" applyBorder="1"/>
    <xf numFmtId="164" fontId="4" fillId="0" borderId="1" xfId="1" applyNumberFormat="1" applyBorder="1"/>
    <xf numFmtId="43" fontId="4" fillId="0" borderId="1" xfId="1" applyNumberFormat="1" applyBorder="1"/>
    <xf numFmtId="173" fontId="5" fillId="0" borderId="1" xfId="1" applyNumberFormat="1" applyFont="1" applyBorder="1"/>
    <xf numFmtId="3" fontId="4" fillId="0" borderId="0" xfId="1" applyNumberFormat="1"/>
    <xf numFmtId="0" fontId="4" fillId="0" borderId="2" xfId="1" applyBorder="1"/>
    <xf numFmtId="0" fontId="4" fillId="0" borderId="2" xfId="1" applyBorder="1" applyAlignment="1">
      <alignment horizontal="center"/>
    </xf>
    <xf numFmtId="168" fontId="4" fillId="0" borderId="3" xfId="1" applyNumberFormat="1" applyBorder="1"/>
    <xf numFmtId="174" fontId="15" fillId="0" borderId="1" xfId="1" applyNumberFormat="1" applyFont="1" applyBorder="1"/>
    <xf numFmtId="0" fontId="15" fillId="0" borderId="0" xfId="1" applyFont="1"/>
    <xf numFmtId="3" fontId="15" fillId="0" borderId="0" xfId="1" applyNumberFormat="1" applyFont="1"/>
    <xf numFmtId="43" fontId="15" fillId="0" borderId="0" xfId="1" applyNumberFormat="1" applyFont="1"/>
    <xf numFmtId="175" fontId="5" fillId="7" borderId="1" xfId="2" applyNumberFormat="1" applyFont="1" applyFill="1" applyBorder="1" applyAlignment="1">
      <alignment horizontal="center"/>
    </xf>
    <xf numFmtId="175" fontId="4" fillId="0" borderId="1" xfId="1" applyNumberFormat="1" applyBorder="1" applyAlignment="1">
      <alignment horizontal="center"/>
    </xf>
    <xf numFmtId="0" fontId="16" fillId="0" borderId="0" xfId="1" applyFont="1"/>
    <xf numFmtId="170" fontId="5" fillId="0" borderId="0" xfId="2" applyNumberFormat="1" applyFont="1" applyFill="1" applyBorder="1"/>
    <xf numFmtId="0" fontId="16" fillId="0" borderId="0" xfId="1" applyFont="1" applyAlignment="1">
      <alignment horizontal="center"/>
    </xf>
    <xf numFmtId="173" fontId="0" fillId="0" borderId="0" xfId="2" applyNumberFormat="1" applyFont="1"/>
    <xf numFmtId="0" fontId="4" fillId="0" borderId="0" xfId="1" applyAlignment="1">
      <alignment vertical="center"/>
    </xf>
    <xf numFmtId="0" fontId="5" fillId="20" borderId="8" xfId="1" applyFont="1" applyFill="1" applyBorder="1" applyAlignment="1">
      <alignment vertical="center" wrapText="1"/>
    </xf>
    <xf numFmtId="0" fontId="5" fillId="20" borderId="9" xfId="1" applyFont="1" applyFill="1" applyBorder="1" applyAlignment="1">
      <alignment vertical="center" wrapText="1"/>
    </xf>
    <xf numFmtId="172" fontId="5" fillId="20" borderId="1" xfId="1" applyNumberFormat="1" applyFont="1" applyFill="1" applyBorder="1" applyAlignment="1">
      <alignment horizontal="center" vertical="center"/>
    </xf>
    <xf numFmtId="170" fontId="13" fillId="0" borderId="1" xfId="1" applyNumberFormat="1" applyFont="1" applyBorder="1"/>
    <xf numFmtId="170" fontId="4" fillId="0" borderId="1" xfId="1" applyNumberFormat="1" applyBorder="1" applyAlignment="1">
      <alignment horizontal="center"/>
    </xf>
    <xf numFmtId="170" fontId="5" fillId="7" borderId="1" xfId="1" applyNumberFormat="1" applyFont="1" applyFill="1" applyBorder="1" applyAlignment="1">
      <alignment horizontal="center"/>
    </xf>
    <xf numFmtId="9" fontId="4" fillId="0" borderId="0" xfId="1" applyNumberFormat="1"/>
    <xf numFmtId="0" fontId="4" fillId="0" borderId="0" xfId="1" applyAlignment="1">
      <alignment wrapText="1"/>
    </xf>
    <xf numFmtId="170" fontId="4" fillId="0" borderId="0" xfId="1" applyNumberFormat="1" applyAlignment="1">
      <alignment wrapText="1"/>
    </xf>
    <xf numFmtId="0" fontId="4" fillId="0" borderId="0" xfId="1" applyAlignment="1">
      <alignment horizontal="center" vertical="center" wrapText="1"/>
    </xf>
    <xf numFmtId="0" fontId="17" fillId="22" borderId="1" xfId="1" applyFont="1" applyFill="1" applyBorder="1" applyAlignment="1">
      <alignment horizontal="center" vertical="center" wrapText="1"/>
    </xf>
    <xf numFmtId="0" fontId="18" fillId="22" borderId="1" xfId="1" applyFont="1" applyFill="1" applyBorder="1" applyAlignment="1">
      <alignment horizontal="center" vertical="center" wrapText="1"/>
    </xf>
    <xf numFmtId="0" fontId="4" fillId="23" borderId="0" xfId="1" applyFill="1" applyAlignment="1">
      <alignment horizontal="center" vertical="center" wrapText="1"/>
    </xf>
    <xf numFmtId="0" fontId="4" fillId="23" borderId="1" xfId="1" applyFill="1" applyBorder="1" applyAlignment="1">
      <alignment horizontal="center" vertical="center" wrapText="1"/>
    </xf>
    <xf numFmtId="170" fontId="4" fillId="23" borderId="1" xfId="1" applyNumberFormat="1" applyFill="1" applyBorder="1" applyAlignment="1">
      <alignment horizontal="center" vertical="center" wrapText="1"/>
    </xf>
    <xf numFmtId="0" fontId="4" fillId="0" borderId="1" xfId="1" applyBorder="1" applyAlignment="1">
      <alignment horizontal="center" vertical="center" wrapText="1"/>
    </xf>
    <xf numFmtId="169" fontId="4" fillId="0" borderId="1" xfId="1" applyNumberFormat="1" applyBorder="1" applyAlignment="1">
      <alignment horizontal="center" vertical="center" wrapText="1"/>
    </xf>
    <xf numFmtId="172" fontId="4" fillId="0" borderId="1" xfId="1" applyNumberFormat="1" applyBorder="1" applyAlignment="1">
      <alignment horizontal="center" vertical="center" wrapText="1"/>
    </xf>
    <xf numFmtId="170" fontId="4" fillId="0" borderId="1" xfId="1" applyNumberFormat="1" applyBorder="1" applyAlignment="1">
      <alignment horizontal="center" vertical="center" wrapText="1"/>
    </xf>
    <xf numFmtId="169" fontId="4" fillId="23" borderId="1" xfId="1" applyNumberFormat="1" applyFill="1" applyBorder="1" applyAlignment="1">
      <alignment horizontal="center" vertical="center" wrapText="1"/>
    </xf>
    <xf numFmtId="172" fontId="4" fillId="23" borderId="1" xfId="1" applyNumberFormat="1" applyFill="1" applyBorder="1" applyAlignment="1">
      <alignment horizontal="center" vertical="center" wrapText="1"/>
    </xf>
    <xf numFmtId="0" fontId="19" fillId="5" borderId="0" xfId="1" applyFont="1" applyFill="1" applyProtection="1">
      <protection locked="0"/>
    </xf>
    <xf numFmtId="169" fontId="20" fillId="24" borderId="10" xfId="1" applyNumberFormat="1" applyFont="1" applyFill="1" applyBorder="1" applyProtection="1">
      <protection locked="0"/>
    </xf>
    <xf numFmtId="169" fontId="20" fillId="24" borderId="11" xfId="1" applyNumberFormat="1" applyFont="1" applyFill="1" applyBorder="1" applyProtection="1">
      <protection locked="0"/>
    </xf>
    <xf numFmtId="0" fontId="20" fillId="5" borderId="0" xfId="1" applyFont="1" applyFill="1" applyProtection="1">
      <protection locked="0"/>
    </xf>
    <xf numFmtId="0" fontId="21" fillId="0" borderId="0" xfId="1" applyFont="1"/>
    <xf numFmtId="49" fontId="22" fillId="25" borderId="12" xfId="1" applyNumberFormat="1" applyFont="1" applyFill="1" applyBorder="1" applyAlignment="1">
      <alignment horizontal="centerContinuous" vertical="center"/>
    </xf>
    <xf numFmtId="49" fontId="22" fillId="25" borderId="12" xfId="1" applyNumberFormat="1" applyFont="1" applyFill="1" applyBorder="1" applyAlignment="1">
      <alignment horizontal="center" vertical="center"/>
    </xf>
    <xf numFmtId="49" fontId="22" fillId="25" borderId="9" xfId="1" applyNumberFormat="1" applyFont="1" applyFill="1" applyBorder="1" applyAlignment="1">
      <alignment horizontal="centerContinuous" vertical="center"/>
    </xf>
    <xf numFmtId="0" fontId="23" fillId="8" borderId="0" xfId="1" applyFont="1" applyFill="1"/>
    <xf numFmtId="0" fontId="24" fillId="8" borderId="13" xfId="1" applyFont="1" applyFill="1" applyBorder="1" applyAlignment="1">
      <alignment horizontal="center" vertical="center" wrapText="1"/>
    </xf>
    <xf numFmtId="0" fontId="24" fillId="8" borderId="14" xfId="1" applyFont="1" applyFill="1" applyBorder="1" applyAlignment="1">
      <alignment horizontal="center" vertical="center" wrapText="1"/>
    </xf>
    <xf numFmtId="0" fontId="24" fillId="8" borderId="15" xfId="1" applyFont="1" applyFill="1" applyBorder="1" applyAlignment="1">
      <alignment horizontal="center" vertical="center" wrapText="1"/>
    </xf>
    <xf numFmtId="0" fontId="24" fillId="11" borderId="0" xfId="1" applyFont="1" applyFill="1" applyAlignment="1">
      <alignment vertical="center"/>
    </xf>
    <xf numFmtId="0" fontId="24" fillId="11" borderId="13" xfId="1" applyFont="1" applyFill="1" applyBorder="1" applyAlignment="1">
      <alignment horizontal="center" vertical="center" wrapText="1"/>
    </xf>
    <xf numFmtId="0" fontId="24" fillId="11" borderId="14" xfId="1" applyFont="1" applyFill="1" applyBorder="1" applyAlignment="1">
      <alignment horizontal="center" vertical="center" wrapText="1"/>
    </xf>
    <xf numFmtId="0" fontId="24" fillId="11" borderId="15" xfId="1" applyFont="1" applyFill="1" applyBorder="1" applyAlignment="1">
      <alignment horizontal="center" vertical="center" wrapText="1"/>
    </xf>
    <xf numFmtId="0" fontId="25" fillId="0" borderId="0" xfId="1" applyFont="1" applyAlignment="1">
      <alignment vertical="center"/>
    </xf>
    <xf numFmtId="169" fontId="20" fillId="5" borderId="16" xfId="4" applyNumberFormat="1" applyFont="1" applyFill="1" applyBorder="1" applyAlignment="1" applyProtection="1">
      <alignment vertical="center"/>
      <protection locked="0"/>
    </xf>
    <xf numFmtId="169" fontId="20" fillId="5" borderId="17" xfId="4" applyNumberFormat="1" applyFont="1" applyFill="1" applyBorder="1" applyAlignment="1" applyProtection="1">
      <alignment vertical="center"/>
      <protection locked="0"/>
    </xf>
    <xf numFmtId="169" fontId="20" fillId="5" borderId="18" xfId="4" applyNumberFormat="1" applyFont="1" applyFill="1" applyBorder="1" applyAlignment="1" applyProtection="1">
      <alignment vertical="center"/>
      <protection locked="0"/>
    </xf>
    <xf numFmtId="169" fontId="20" fillId="5" borderId="19" xfId="4" applyNumberFormat="1" applyFont="1" applyFill="1" applyBorder="1" applyAlignment="1" applyProtection="1">
      <alignment vertical="center"/>
      <protection locked="0"/>
    </xf>
    <xf numFmtId="169" fontId="20" fillId="5" borderId="20" xfId="4" applyNumberFormat="1" applyFont="1" applyFill="1" applyBorder="1" applyAlignment="1" applyProtection="1">
      <alignment vertical="center"/>
      <protection locked="0"/>
    </xf>
    <xf numFmtId="0" fontId="20" fillId="0" borderId="0" xfId="1" applyFont="1" applyAlignment="1" applyProtection="1">
      <alignment vertical="center"/>
      <protection locked="0"/>
    </xf>
    <xf numFmtId="169" fontId="20" fillId="5" borderId="21" xfId="4" applyNumberFormat="1" applyFont="1" applyFill="1" applyBorder="1" applyAlignment="1" applyProtection="1">
      <alignment vertical="center"/>
      <protection locked="0"/>
    </xf>
    <xf numFmtId="169" fontId="20" fillId="5" borderId="22" xfId="4" applyNumberFormat="1" applyFont="1" applyFill="1" applyBorder="1" applyAlignment="1" applyProtection="1">
      <alignment vertical="center"/>
      <protection locked="0"/>
    </xf>
    <xf numFmtId="169" fontId="20" fillId="5" borderId="23" xfId="4" applyNumberFormat="1" applyFont="1" applyFill="1" applyBorder="1" applyAlignment="1" applyProtection="1">
      <alignment vertical="center"/>
      <protection locked="0"/>
    </xf>
    <xf numFmtId="169" fontId="20" fillId="5" borderId="24" xfId="4" applyNumberFormat="1" applyFont="1" applyFill="1" applyBorder="1" applyAlignment="1" applyProtection="1">
      <alignment vertical="center"/>
      <protection locked="0"/>
    </xf>
    <xf numFmtId="169" fontId="20" fillId="0" borderId="20" xfId="4" applyNumberFormat="1" applyFont="1" applyFill="1" applyBorder="1" applyAlignment="1" applyProtection="1">
      <alignment vertical="center"/>
      <protection locked="0"/>
    </xf>
    <xf numFmtId="169" fontId="20" fillId="0" borderId="21" xfId="4" applyNumberFormat="1" applyFont="1" applyFill="1" applyBorder="1" applyAlignment="1" applyProtection="1">
      <alignment vertical="center"/>
      <protection locked="0"/>
    </xf>
    <xf numFmtId="169" fontId="20" fillId="0" borderId="22" xfId="4" applyNumberFormat="1" applyFont="1" applyFill="1" applyBorder="1" applyAlignment="1" applyProtection="1">
      <alignment vertical="center"/>
      <protection locked="0"/>
    </xf>
    <xf numFmtId="169" fontId="20" fillId="0" borderId="20" xfId="4" applyNumberFormat="1" applyFont="1" applyBorder="1" applyAlignment="1" applyProtection="1">
      <alignment vertical="center"/>
      <protection locked="0"/>
    </xf>
    <xf numFmtId="0" fontId="24" fillId="11" borderId="25" xfId="1" applyFont="1" applyFill="1" applyBorder="1" applyAlignment="1">
      <alignment horizontal="center" vertical="center" wrapText="1"/>
    </xf>
    <xf numFmtId="0" fontId="24" fillId="11" borderId="0" xfId="1" applyFont="1" applyFill="1" applyAlignment="1">
      <alignment horizontal="center" vertical="center" wrapText="1"/>
    </xf>
    <xf numFmtId="0" fontId="24" fillId="11" borderId="26" xfId="1" applyFont="1" applyFill="1" applyBorder="1" applyAlignment="1">
      <alignment horizontal="center" vertical="center" wrapText="1"/>
    </xf>
    <xf numFmtId="0" fontId="20" fillId="5" borderId="0" xfId="1" applyFont="1" applyFill="1" applyAlignment="1" applyProtection="1">
      <alignment vertical="center"/>
      <protection locked="0"/>
    </xf>
    <xf numFmtId="0" fontId="26" fillId="2" borderId="1" xfId="1" applyFont="1" applyFill="1" applyBorder="1"/>
    <xf numFmtId="0" fontId="26" fillId="2" borderId="1" xfId="1" applyFont="1" applyFill="1" applyBorder="1" applyAlignment="1">
      <alignment horizontal="center"/>
    </xf>
    <xf numFmtId="0" fontId="27" fillId="0" borderId="0" xfId="1" applyFont="1"/>
    <xf numFmtId="0" fontId="27" fillId="0" borderId="1" xfId="1" applyFont="1" applyBorder="1" applyAlignment="1">
      <alignment vertical="center"/>
    </xf>
    <xf numFmtId="0" fontId="27" fillId="0" borderId="1" xfId="1" applyFont="1" applyBorder="1" applyAlignment="1">
      <alignment horizontal="center" vertical="center"/>
    </xf>
    <xf numFmtId="0" fontId="27" fillId="0" borderId="1" xfId="1" applyFont="1" applyBorder="1" applyAlignment="1">
      <alignment vertical="center" wrapText="1"/>
    </xf>
    <xf numFmtId="0" fontId="27" fillId="0" borderId="1" xfId="1" applyFont="1" applyBorder="1"/>
    <xf numFmtId="0" fontId="27" fillId="0" borderId="1" xfId="1" applyFont="1" applyBorder="1" applyAlignment="1">
      <alignment horizontal="center"/>
    </xf>
    <xf numFmtId="17" fontId="27" fillId="0" borderId="1" xfId="1" applyNumberFormat="1" applyFont="1" applyBorder="1" applyAlignment="1">
      <alignment horizontal="center"/>
    </xf>
    <xf numFmtId="0" fontId="27" fillId="0" borderId="1" xfId="1" applyFont="1" applyBorder="1" applyAlignment="1">
      <alignment horizontal="center" vertical="center" wrapText="1"/>
    </xf>
    <xf numFmtId="0" fontId="27" fillId="0" borderId="0" xfId="1" applyFont="1" applyAlignment="1">
      <alignment vertical="center"/>
    </xf>
    <xf numFmtId="10" fontId="27" fillId="0" borderId="1" xfId="1" applyNumberFormat="1" applyFont="1" applyBorder="1" applyAlignment="1">
      <alignment horizontal="center" vertical="center" wrapText="1"/>
    </xf>
    <xf numFmtId="164" fontId="27" fillId="0" borderId="1" xfId="4" applyNumberFormat="1" applyFont="1" applyBorder="1" applyAlignment="1">
      <alignment vertical="center" wrapText="1"/>
    </xf>
    <xf numFmtId="164" fontId="27" fillId="0" borderId="1" xfId="1" applyNumberFormat="1" applyFont="1" applyBorder="1" applyAlignment="1">
      <alignment vertical="center" wrapText="1"/>
    </xf>
    <xf numFmtId="0" fontId="28" fillId="0" borderId="1" xfId="1" applyFont="1" applyBorder="1" applyAlignment="1">
      <alignment horizontal="left" vertical="center" wrapText="1" indent="1"/>
    </xf>
    <xf numFmtId="0" fontId="29" fillId="0" borderId="0" xfId="1" applyFont="1" applyAlignment="1">
      <alignment vertical="center"/>
    </xf>
    <xf numFmtId="0" fontId="29" fillId="0" borderId="0" xfId="1" applyFont="1" applyAlignment="1">
      <alignment horizontal="center" vertical="center"/>
    </xf>
    <xf numFmtId="0" fontId="30" fillId="0" borderId="0" xfId="1" applyFont="1" applyAlignment="1">
      <alignment vertical="center"/>
    </xf>
    <xf numFmtId="0" fontId="31" fillId="26" borderId="1" xfId="1" applyFont="1" applyFill="1" applyBorder="1" applyAlignment="1">
      <alignment vertical="center" wrapText="1"/>
    </xf>
    <xf numFmtId="0" fontId="31" fillId="26" borderId="1" xfId="1" applyFont="1" applyFill="1" applyBorder="1" applyAlignment="1">
      <alignment horizontal="center" vertical="center" wrapText="1"/>
    </xf>
    <xf numFmtId="0" fontId="30" fillId="0" borderId="0" xfId="1" applyFont="1" applyAlignment="1">
      <alignment vertical="center" wrapText="1"/>
    </xf>
    <xf numFmtId="0" fontId="29" fillId="0" borderId="1" xfId="1" applyFont="1" applyBorder="1" applyAlignment="1">
      <alignment horizontal="center" vertical="center"/>
    </xf>
    <xf numFmtId="0" fontId="29" fillId="0" borderId="1" xfId="1" applyFont="1" applyBorder="1" applyAlignment="1">
      <alignment vertical="center"/>
    </xf>
    <xf numFmtId="0" fontId="29" fillId="0" borderId="1" xfId="1" applyFont="1" applyBorder="1" applyAlignment="1">
      <alignment vertical="center" wrapText="1"/>
    </xf>
    <xf numFmtId="17" fontId="29" fillId="0" borderId="1" xfId="1" applyNumberFormat="1" applyFont="1" applyBorder="1" applyAlignment="1">
      <alignment horizontal="center" vertical="center"/>
    </xf>
    <xf numFmtId="10" fontId="29" fillId="0" borderId="1" xfId="1" applyNumberFormat="1" applyFont="1" applyBorder="1" applyAlignment="1">
      <alignment horizontal="center" vertical="center"/>
    </xf>
    <xf numFmtId="176" fontId="29" fillId="0" borderId="1" xfId="1" applyNumberFormat="1" applyFont="1" applyBorder="1" applyAlignment="1">
      <alignment horizontal="center" vertical="center"/>
    </xf>
    <xf numFmtId="9" fontId="29" fillId="0" borderId="1" xfId="1" applyNumberFormat="1" applyFont="1" applyBorder="1" applyAlignment="1">
      <alignment horizontal="center" vertical="center"/>
    </xf>
    <xf numFmtId="0" fontId="29" fillId="0" borderId="1" xfId="1" quotePrefix="1" applyFont="1" applyBorder="1" applyAlignment="1">
      <alignment vertical="center"/>
    </xf>
    <xf numFmtId="0" fontId="29" fillId="0" borderId="27" xfId="1" applyFont="1" applyBorder="1" applyAlignment="1">
      <alignment vertical="center" wrapText="1"/>
    </xf>
    <xf numFmtId="17" fontId="29" fillId="0" borderId="2" xfId="1" applyNumberFormat="1" applyFont="1" applyBorder="1" applyAlignment="1">
      <alignment horizontal="center" vertical="center"/>
    </xf>
    <xf numFmtId="0" fontId="29" fillId="0" borderId="28" xfId="1" applyFont="1" applyBorder="1" applyAlignment="1">
      <alignment vertical="center" wrapText="1"/>
    </xf>
    <xf numFmtId="17" fontId="29" fillId="0" borderId="0" xfId="1" applyNumberFormat="1" applyFont="1" applyAlignment="1">
      <alignment horizontal="center" vertical="center"/>
    </xf>
    <xf numFmtId="0" fontId="29" fillId="0" borderId="9" xfId="1" applyFont="1" applyBorder="1" applyAlignment="1">
      <alignment horizontal="center" vertical="center"/>
    </xf>
    <xf numFmtId="0" fontId="29" fillId="0" borderId="29" xfId="1" applyFont="1" applyBorder="1" applyAlignment="1">
      <alignment vertical="center" wrapText="1"/>
    </xf>
    <xf numFmtId="17" fontId="29" fillId="0" borderId="1" xfId="1" applyNumberFormat="1" applyFont="1" applyBorder="1" applyAlignment="1">
      <alignment horizontal="center" vertical="center" wrapText="1"/>
    </xf>
    <xf numFmtId="17" fontId="29" fillId="0" borderId="9" xfId="1" applyNumberFormat="1" applyFont="1" applyBorder="1" applyAlignment="1">
      <alignment horizontal="center" vertical="center"/>
    </xf>
    <xf numFmtId="17" fontId="29" fillId="0" borderId="30" xfId="1" applyNumberFormat="1" applyFont="1" applyBorder="1" applyAlignment="1">
      <alignment horizontal="center" vertical="center"/>
    </xf>
    <xf numFmtId="0" fontId="29" fillId="0" borderId="15" xfId="1" applyFont="1" applyBorder="1" applyAlignment="1">
      <alignment horizontal="center" vertical="center"/>
    </xf>
    <xf numFmtId="0" fontId="29" fillId="0" borderId="1" xfId="1" quotePrefix="1" applyFont="1" applyBorder="1" applyAlignment="1">
      <alignment vertical="center" wrapText="1"/>
    </xf>
    <xf numFmtId="49" fontId="29" fillId="0" borderId="1" xfId="1" applyNumberFormat="1" applyFont="1" applyBorder="1" applyAlignment="1">
      <alignment horizontal="center" vertical="center"/>
    </xf>
    <xf numFmtId="0" fontId="29" fillId="0" borderId="31" xfId="1" applyFont="1" applyBorder="1" applyAlignment="1">
      <alignment vertical="center" wrapText="1"/>
    </xf>
    <xf numFmtId="0" fontId="29" fillId="0" borderId="1" xfId="1" applyFont="1" applyBorder="1" applyAlignment="1">
      <alignment horizontal="center" vertical="center" wrapText="1"/>
    </xf>
    <xf numFmtId="17" fontId="29" fillId="0" borderId="1" xfId="1" quotePrefix="1" applyNumberFormat="1" applyFont="1" applyBorder="1" applyAlignment="1">
      <alignment horizontal="left" vertical="center" wrapText="1"/>
    </xf>
    <xf numFmtId="0" fontId="32" fillId="0" borderId="0" xfId="1" applyFont="1" applyAlignment="1">
      <alignment vertical="center"/>
    </xf>
    <xf numFmtId="0" fontId="30" fillId="0" borderId="0" xfId="1" applyFont="1" applyAlignment="1">
      <alignment horizontal="center" vertical="center"/>
    </xf>
    <xf numFmtId="0" fontId="33" fillId="0" borderId="32" xfId="1" applyFont="1" applyBorder="1" applyAlignment="1">
      <alignment horizontal="right"/>
    </xf>
    <xf numFmtId="43" fontId="34" fillId="11" borderId="0" xfId="4" applyFont="1" applyFill="1" applyBorder="1" applyAlignment="1">
      <alignment horizontal="center"/>
    </xf>
    <xf numFmtId="43" fontId="34" fillId="0" borderId="0" xfId="4" applyFont="1" applyBorder="1" applyAlignment="1">
      <alignment horizontal="center"/>
    </xf>
    <xf numFmtId="16" fontId="1" fillId="0" borderId="33" xfId="1" applyNumberFormat="1" applyFont="1" applyBorder="1"/>
    <xf numFmtId="43" fontId="5" fillId="11" borderId="0" xfId="4" applyFont="1" applyFill="1" applyBorder="1" applyAlignment="1">
      <alignment horizontal="center" vertical="center"/>
    </xf>
    <xf numFmtId="43" fontId="5" fillId="0" borderId="0" xfId="4" applyFont="1" applyBorder="1" applyAlignment="1">
      <alignment horizontal="center" vertical="center"/>
    </xf>
    <xf numFmtId="43" fontId="5" fillId="11" borderId="1" xfId="4" applyFont="1" applyFill="1" applyBorder="1" applyAlignment="1">
      <alignment horizontal="center" vertical="center"/>
    </xf>
    <xf numFmtId="43" fontId="0" fillId="0" borderId="33" xfId="4" applyFont="1" applyBorder="1"/>
    <xf numFmtId="43" fontId="0" fillId="11" borderId="0" xfId="4" applyFont="1" applyFill="1" applyBorder="1"/>
    <xf numFmtId="43" fontId="34" fillId="0" borderId="33" xfId="4" applyFont="1" applyBorder="1"/>
    <xf numFmtId="43" fontId="34" fillId="11" borderId="0" xfId="4" applyFont="1" applyFill="1" applyBorder="1"/>
    <xf numFmtId="43" fontId="5" fillId="11" borderId="0" xfId="4" applyFont="1" applyFill="1" applyBorder="1"/>
    <xf numFmtId="43" fontId="34" fillId="0" borderId="0" xfId="4" applyFont="1" applyBorder="1"/>
    <xf numFmtId="43" fontId="4" fillId="0" borderId="0" xfId="4" applyFont="1" applyBorder="1"/>
    <xf numFmtId="43" fontId="6" fillId="0" borderId="33" xfId="4" applyFont="1" applyBorder="1"/>
    <xf numFmtId="43" fontId="6" fillId="11" borderId="0" xfId="4" applyFont="1" applyFill="1" applyBorder="1"/>
    <xf numFmtId="43" fontId="0" fillId="0" borderId="1" xfId="4" applyFont="1" applyBorder="1"/>
    <xf numFmtId="43" fontId="34" fillId="0" borderId="33" xfId="4" applyFont="1" applyBorder="1" applyAlignment="1">
      <alignment horizontal="left"/>
    </xf>
    <xf numFmtId="170" fontId="34" fillId="17" borderId="0" xfId="2" applyNumberFormat="1" applyFont="1" applyFill="1" applyBorder="1"/>
    <xf numFmtId="170" fontId="34" fillId="11" borderId="0" xfId="2" applyNumberFormat="1" applyFont="1" applyFill="1" applyBorder="1"/>
    <xf numFmtId="0" fontId="5" fillId="0" borderId="33" xfId="1" applyFont="1" applyBorder="1"/>
    <xf numFmtId="15" fontId="4" fillId="0" borderId="0" xfId="1" applyNumberFormat="1"/>
    <xf numFmtId="0" fontId="4" fillId="0" borderId="1" xfId="1" applyBorder="1" applyAlignment="1">
      <alignment vertical="center" wrapText="1"/>
    </xf>
    <xf numFmtId="0" fontId="4" fillId="0" borderId="1" xfId="1" applyBorder="1" applyAlignment="1">
      <alignment horizontal="left" vertical="center" wrapText="1"/>
    </xf>
    <xf numFmtId="178" fontId="0" fillId="0" borderId="1" xfId="10" applyNumberFormat="1" applyFont="1" applyBorder="1" applyAlignment="1">
      <alignment horizontal="center" vertical="center" wrapText="1"/>
    </xf>
    <xf numFmtId="43" fontId="0" fillId="5" borderId="1" xfId="4" applyFont="1" applyFill="1" applyBorder="1"/>
    <xf numFmtId="10" fontId="0" fillId="5" borderId="1" xfId="2" applyNumberFormat="1" applyFont="1" applyFill="1" applyBorder="1"/>
    <xf numFmtId="179" fontId="0" fillId="0" borderId="1" xfId="4" applyNumberFormat="1" applyFont="1" applyBorder="1"/>
    <xf numFmtId="10" fontId="0" fillId="0" borderId="1" xfId="2" applyNumberFormat="1" applyFont="1" applyFill="1" applyBorder="1" applyAlignment="1">
      <alignment horizontal="right" vertical="center" wrapText="1"/>
    </xf>
    <xf numFmtId="10" fontId="0" fillId="0" borderId="1" xfId="2" applyNumberFormat="1" applyFont="1" applyBorder="1" applyAlignment="1">
      <alignment horizontal="right" vertical="center" wrapText="1"/>
    </xf>
    <xf numFmtId="170" fontId="0" fillId="0" borderId="1" xfId="2" applyNumberFormat="1" applyFont="1" applyBorder="1"/>
    <xf numFmtId="170" fontId="0" fillId="5" borderId="1" xfId="2" applyNumberFormat="1" applyFont="1" applyFill="1" applyBorder="1"/>
    <xf numFmtId="0" fontId="5" fillId="0" borderId="1" xfId="1" applyFont="1" applyBorder="1" applyAlignment="1">
      <alignment vertical="center" wrapText="1"/>
    </xf>
    <xf numFmtId="0" fontId="5" fillId="0" borderId="1" xfId="1" applyFont="1" applyBorder="1" applyAlignment="1">
      <alignment horizontal="center" vertical="center" wrapText="1"/>
    </xf>
    <xf numFmtId="178" fontId="5" fillId="0" borderId="1" xfId="10" applyNumberFormat="1" applyFont="1" applyBorder="1" applyAlignment="1">
      <alignment horizontal="center" vertical="center" wrapText="1"/>
    </xf>
    <xf numFmtId="43" fontId="5" fillId="5" borderId="1" xfId="4" applyFont="1" applyFill="1" applyBorder="1"/>
    <xf numFmtId="179" fontId="5" fillId="0" borderId="1" xfId="1" applyNumberFormat="1" applyFont="1" applyBorder="1"/>
    <xf numFmtId="177" fontId="5" fillId="0" borderId="1" xfId="10" applyFont="1" applyBorder="1"/>
    <xf numFmtId="43" fontId="0" fillId="0" borderId="0" xfId="4" applyFont="1"/>
    <xf numFmtId="0" fontId="4" fillId="0" borderId="1" xfId="1" applyBorder="1" applyAlignment="1">
      <alignment horizontal="right"/>
    </xf>
    <xf numFmtId="180" fontId="0" fillId="0" borderId="1" xfId="9" applyNumberFormat="1" applyFont="1" applyBorder="1"/>
    <xf numFmtId="15" fontId="4" fillId="0" borderId="1" xfId="1" applyNumberFormat="1" applyBorder="1" applyAlignment="1">
      <alignment horizontal="right"/>
    </xf>
    <xf numFmtId="180" fontId="0" fillId="0" borderId="1" xfId="9" applyNumberFormat="1" applyFont="1" applyFill="1" applyBorder="1" applyAlignment="1">
      <alignment horizontal="right"/>
    </xf>
    <xf numFmtId="0" fontId="4" fillId="0" borderId="1" xfId="1" applyBorder="1" applyAlignment="1">
      <alignment wrapText="1"/>
    </xf>
    <xf numFmtId="168" fontId="0" fillId="0" borderId="1" xfId="9" applyFont="1" applyBorder="1"/>
    <xf numFmtId="0" fontId="4" fillId="0" borderId="3" xfId="1" applyBorder="1" applyAlignment="1">
      <alignment horizontal="justify" vertical="top"/>
    </xf>
    <xf numFmtId="10" fontId="4" fillId="0" borderId="1" xfId="1" applyNumberFormat="1" applyBorder="1" applyAlignment="1">
      <alignment wrapText="1"/>
    </xf>
    <xf numFmtId="0" fontId="4" fillId="0" borderId="1" xfId="1" applyBorder="1" applyAlignment="1">
      <alignment horizontal="justify" vertical="top"/>
    </xf>
    <xf numFmtId="0" fontId="4" fillId="0" borderId="3" xfId="1" applyBorder="1" applyAlignment="1">
      <alignment horizontal="right"/>
    </xf>
    <xf numFmtId="0" fontId="35" fillId="0" borderId="1" xfId="1" applyFont="1" applyBorder="1" applyAlignment="1">
      <alignment horizontal="justify" vertical="top"/>
    </xf>
    <xf numFmtId="0" fontId="4" fillId="0" borderId="1" xfId="1" applyBorder="1" applyAlignment="1">
      <alignment horizontal="justify" vertical="top" wrapText="1"/>
    </xf>
    <xf numFmtId="0" fontId="4" fillId="0" borderId="1" xfId="1" applyBorder="1" applyAlignment="1">
      <alignment horizontal="right" vertical="top"/>
    </xf>
    <xf numFmtId="0" fontId="4" fillId="0" borderId="8" xfId="1" applyBorder="1" applyAlignment="1">
      <alignment horizontal="center" vertical="top"/>
    </xf>
    <xf numFmtId="0" fontId="7" fillId="0" borderId="4" xfId="1" applyFont="1" applyBorder="1" applyAlignment="1">
      <alignment vertical="top"/>
    </xf>
    <xf numFmtId="180" fontId="0" fillId="0" borderId="4" xfId="9" applyNumberFormat="1" applyFont="1" applyBorder="1" applyAlignment="1">
      <alignment vertical="top"/>
    </xf>
    <xf numFmtId="0" fontId="4" fillId="0" borderId="1" xfId="1" applyBorder="1" applyAlignment="1">
      <alignment vertical="top"/>
    </xf>
    <xf numFmtId="0" fontId="7" fillId="27" borderId="1" xfId="1" applyFont="1" applyFill="1" applyBorder="1" applyAlignment="1">
      <alignment vertical="top"/>
    </xf>
    <xf numFmtId="180" fontId="0" fillId="27" borderId="1" xfId="9" applyNumberFormat="1" applyFont="1" applyFill="1" applyBorder="1" applyAlignment="1">
      <alignment vertical="top"/>
    </xf>
    <xf numFmtId="180" fontId="0" fillId="0" borderId="4" xfId="9" applyNumberFormat="1" applyFont="1" applyFill="1" applyBorder="1" applyAlignment="1">
      <alignment vertical="top"/>
    </xf>
    <xf numFmtId="180" fontId="0" fillId="0" borderId="1" xfId="9" applyNumberFormat="1" applyFont="1" applyFill="1" applyBorder="1" applyAlignment="1">
      <alignment vertical="top"/>
    </xf>
    <xf numFmtId="9" fontId="0" fillId="0" borderId="1" xfId="2" applyFont="1" applyBorder="1" applyAlignment="1">
      <alignment vertical="top"/>
    </xf>
    <xf numFmtId="0" fontId="7" fillId="0" borderId="1" xfId="1" applyFont="1" applyBorder="1" applyAlignment="1">
      <alignment vertical="top"/>
    </xf>
    <xf numFmtId="180" fontId="0" fillId="0" borderId="1" xfId="9" applyNumberFormat="1" applyFont="1" applyBorder="1" applyAlignment="1">
      <alignment vertical="top"/>
    </xf>
    <xf numFmtId="0" fontId="7" fillId="27" borderId="1" xfId="1" applyFont="1" applyFill="1" applyBorder="1" applyAlignment="1">
      <alignment vertical="top" wrapText="1"/>
    </xf>
    <xf numFmtId="0" fontId="7" fillId="0" borderId="1" xfId="1" applyFont="1" applyBorder="1" applyAlignment="1">
      <alignment vertical="top" wrapText="1"/>
    </xf>
    <xf numFmtId="180" fontId="7" fillId="27" borderId="1" xfId="9" applyNumberFormat="1" applyFont="1" applyFill="1" applyBorder="1" applyAlignment="1">
      <alignment vertical="top"/>
    </xf>
    <xf numFmtId="180" fontId="13" fillId="27" borderId="1" xfId="9" applyNumberFormat="1" applyFont="1" applyFill="1" applyBorder="1" applyAlignment="1">
      <alignment vertical="top"/>
    </xf>
    <xf numFmtId="0" fontId="4" fillId="0" borderId="1" xfId="1" applyBorder="1" applyAlignment="1">
      <alignment horizontal="left" vertical="top"/>
    </xf>
    <xf numFmtId="0" fontId="4" fillId="5" borderId="1" xfId="1" applyFill="1" applyBorder="1" applyAlignment="1">
      <alignment horizontal="center" vertical="top"/>
    </xf>
    <xf numFmtId="0" fontId="4" fillId="0" borderId="0" xfId="1" applyAlignment="1">
      <alignment vertical="top"/>
    </xf>
    <xf numFmtId="0" fontId="5" fillId="0" borderId="1" xfId="1" applyFont="1" applyBorder="1" applyAlignment="1">
      <alignment vertical="top"/>
    </xf>
    <xf numFmtId="180" fontId="5" fillId="0" borderId="1" xfId="9" applyNumberFormat="1" applyFont="1" applyBorder="1" applyAlignment="1">
      <alignment vertical="top"/>
    </xf>
    <xf numFmtId="0" fontId="5" fillId="0" borderId="26" xfId="1" applyFont="1" applyBorder="1"/>
    <xf numFmtId="15" fontId="7" fillId="0" borderId="1" xfId="1" applyNumberFormat="1" applyFont="1" applyBorder="1"/>
    <xf numFmtId="15" fontId="7" fillId="0" borderId="1" xfId="1" applyNumberFormat="1" applyFont="1" applyBorder="1" applyProtection="1">
      <protection locked="0"/>
    </xf>
    <xf numFmtId="0" fontId="5" fillId="0" borderId="0" xfId="1" applyFont="1" applyAlignment="1">
      <alignment horizontal="centerContinuous"/>
    </xf>
    <xf numFmtId="181" fontId="0" fillId="0" borderId="0" xfId="9" applyNumberFormat="1" applyFont="1" applyAlignment="1">
      <alignment horizontal="center"/>
    </xf>
    <xf numFmtId="181" fontId="5" fillId="0" borderId="0" xfId="1" applyNumberFormat="1" applyFont="1" applyAlignment="1">
      <alignment horizontal="centerContinuous"/>
    </xf>
    <xf numFmtId="14" fontId="5" fillId="0" borderId="0" xfId="1" applyNumberFormat="1" applyFont="1"/>
    <xf numFmtId="181" fontId="4" fillId="0" borderId="0" xfId="1" applyNumberFormat="1" applyAlignment="1">
      <alignment horizontal="center"/>
    </xf>
    <xf numFmtId="182" fontId="4" fillId="2" borderId="0" xfId="1" applyNumberFormat="1" applyFill="1"/>
    <xf numFmtId="169" fontId="4" fillId="0" borderId="0" xfId="1" applyNumberFormat="1"/>
    <xf numFmtId="180" fontId="0" fillId="0" borderId="0" xfId="9" applyNumberFormat="1" applyFont="1"/>
    <xf numFmtId="168" fontId="0" fillId="0" borderId="0" xfId="9" applyFont="1"/>
    <xf numFmtId="181" fontId="4" fillId="0" borderId="0" xfId="1" applyNumberFormat="1" applyAlignment="1">
      <alignment horizontal="centerContinuous"/>
    </xf>
    <xf numFmtId="9" fontId="0" fillId="0" borderId="0" xfId="2" applyFont="1"/>
    <xf numFmtId="170" fontId="0" fillId="0" borderId="0" xfId="2" applyNumberFormat="1" applyFont="1"/>
    <xf numFmtId="2" fontId="4" fillId="0" borderId="0" xfId="1" applyNumberFormat="1"/>
    <xf numFmtId="170" fontId="0" fillId="0" borderId="0" xfId="9" applyNumberFormat="1" applyFont="1"/>
    <xf numFmtId="170" fontId="4" fillId="0" borderId="26" xfId="1" applyNumberFormat="1" applyBorder="1"/>
    <xf numFmtId="182" fontId="4" fillId="0" borderId="0" xfId="1" applyNumberFormat="1"/>
    <xf numFmtId="182" fontId="4" fillId="0" borderId="0" xfId="1" applyNumberFormat="1" applyAlignment="1">
      <alignment horizontal="center"/>
    </xf>
    <xf numFmtId="182" fontId="4" fillId="7" borderId="0" xfId="1" applyNumberFormat="1" applyFill="1" applyAlignment="1">
      <alignment horizontal="center"/>
    </xf>
    <xf numFmtId="170" fontId="5" fillId="0" borderId="1" xfId="1" applyNumberFormat="1" applyFont="1" applyBorder="1"/>
    <xf numFmtId="170" fontId="5" fillId="0" borderId="1" xfId="2" applyNumberFormat="1" applyFont="1" applyBorder="1"/>
    <xf numFmtId="10" fontId="5" fillId="0" borderId="1" xfId="2" applyNumberFormat="1" applyFont="1" applyBorder="1"/>
    <xf numFmtId="0" fontId="4" fillId="0" borderId="0" xfId="1" applyAlignment="1">
      <alignment horizontal="left"/>
    </xf>
    <xf numFmtId="0" fontId="4" fillId="0" borderId="0" xfId="1" applyAlignment="1">
      <alignment horizontal="centerContinuous"/>
    </xf>
    <xf numFmtId="2" fontId="4" fillId="0" borderId="0" xfId="1" applyNumberFormat="1" applyAlignment="1">
      <alignment horizontal="left"/>
    </xf>
    <xf numFmtId="0" fontId="36" fillId="0" borderId="34" xfId="1" applyFont="1" applyBorder="1" applyAlignment="1">
      <alignment horizontal="centerContinuous" vertical="center" wrapText="1"/>
    </xf>
    <xf numFmtId="0" fontId="36" fillId="0" borderId="0" xfId="1" applyFont="1" applyAlignment="1">
      <alignment horizontal="centerContinuous" vertical="center" wrapText="1"/>
    </xf>
    <xf numFmtId="0" fontId="5" fillId="0" borderId="0" xfId="1" applyFont="1" applyAlignment="1">
      <alignment wrapText="1"/>
    </xf>
    <xf numFmtId="0" fontId="12" fillId="28" borderId="35" xfId="1" applyFont="1" applyFill="1" applyBorder="1" applyAlignment="1">
      <alignment horizontal="center" vertical="center" wrapText="1"/>
    </xf>
    <xf numFmtId="0" fontId="12" fillId="28" borderId="35" xfId="1" applyFont="1" applyFill="1" applyBorder="1" applyAlignment="1">
      <alignment horizontal="left" vertical="center" wrapText="1"/>
    </xf>
    <xf numFmtId="0" fontId="12" fillId="28" borderId="0" xfId="1" applyFont="1" applyFill="1" applyAlignment="1">
      <alignment horizontal="center" vertical="center" wrapText="1"/>
    </xf>
    <xf numFmtId="0" fontId="4" fillId="0" borderId="36" xfId="1" applyBorder="1" applyAlignment="1">
      <alignment horizontal="left" vertical="center"/>
    </xf>
    <xf numFmtId="169" fontId="4" fillId="0" borderId="35" xfId="1" applyNumberFormat="1" applyBorder="1" applyAlignment="1">
      <alignment horizontal="left"/>
    </xf>
    <xf numFmtId="0" fontId="4" fillId="0" borderId="35" xfId="1" applyBorder="1" applyAlignment="1">
      <alignment horizontal="left" vertical="center"/>
    </xf>
    <xf numFmtId="0" fontId="4" fillId="0" borderId="35" xfId="1" applyBorder="1" applyAlignment="1">
      <alignment horizontal="center" vertical="center"/>
    </xf>
    <xf numFmtId="169" fontId="4" fillId="0" borderId="35" xfId="1" applyNumberFormat="1" applyBorder="1" applyAlignment="1">
      <alignment horizontal="center"/>
    </xf>
    <xf numFmtId="9" fontId="0" fillId="0" borderId="35" xfId="2" applyFont="1" applyBorder="1" applyAlignment="1">
      <alignment horizontal="center"/>
    </xf>
    <xf numFmtId="1" fontId="4" fillId="0" borderId="35" xfId="1" applyNumberFormat="1" applyBorder="1" applyAlignment="1">
      <alignment horizontal="center"/>
    </xf>
    <xf numFmtId="179" fontId="0" fillId="0" borderId="37" xfId="4" applyNumberFormat="1" applyFont="1" applyBorder="1" applyAlignment="1">
      <alignment horizontal="center"/>
    </xf>
    <xf numFmtId="0" fontId="4" fillId="0" borderId="35" xfId="1" applyBorder="1"/>
    <xf numFmtId="0" fontId="8" fillId="0" borderId="36" xfId="1" applyFont="1" applyBorder="1" applyAlignment="1">
      <alignment horizontal="left" vertical="center"/>
    </xf>
    <xf numFmtId="0" fontId="8" fillId="0" borderId="35" xfId="1" applyFont="1" applyBorder="1" applyAlignment="1">
      <alignment horizontal="left" vertical="center"/>
    </xf>
    <xf numFmtId="1" fontId="4" fillId="0" borderId="0" xfId="1" applyNumberFormat="1" applyAlignment="1">
      <alignment horizontal="center"/>
    </xf>
    <xf numFmtId="179" fontId="0" fillId="0" borderId="37" xfId="4" applyNumberFormat="1" applyFont="1" applyBorder="1"/>
    <xf numFmtId="1" fontId="4" fillId="6" borderId="35" xfId="1" applyNumberFormat="1" applyFill="1" applyBorder="1" applyAlignment="1">
      <alignment horizontal="center"/>
    </xf>
    <xf numFmtId="169" fontId="4" fillId="0" borderId="38" xfId="1" applyNumberFormat="1" applyBorder="1" applyAlignment="1">
      <alignment horizontal="left"/>
    </xf>
    <xf numFmtId="2" fontId="4" fillId="0" borderId="35" xfId="1" applyNumberFormat="1" applyBorder="1" applyAlignment="1">
      <alignment horizontal="center"/>
    </xf>
    <xf numFmtId="0" fontId="4" fillId="0" borderId="0" xfId="1" applyAlignment="1">
      <alignment horizontal="left" vertical="center"/>
    </xf>
    <xf numFmtId="169" fontId="4" fillId="0" borderId="39" xfId="1" applyNumberFormat="1" applyBorder="1" applyAlignment="1">
      <alignment horizontal="left"/>
    </xf>
    <xf numFmtId="169" fontId="4" fillId="0" borderId="0" xfId="1" applyNumberFormat="1" applyAlignment="1">
      <alignment horizontal="left"/>
    </xf>
    <xf numFmtId="1" fontId="4" fillId="0" borderId="38" xfId="1" applyNumberFormat="1" applyBorder="1" applyAlignment="1">
      <alignment horizontal="center"/>
    </xf>
    <xf numFmtId="1" fontId="4" fillId="0" borderId="7" xfId="1" applyNumberFormat="1" applyBorder="1" applyAlignment="1">
      <alignment horizontal="center"/>
    </xf>
    <xf numFmtId="1" fontId="4" fillId="6" borderId="0" xfId="1" applyNumberFormat="1" applyFill="1" applyAlignment="1">
      <alignment horizontal="center"/>
    </xf>
    <xf numFmtId="0" fontId="4" fillId="0" borderId="40" xfId="1" applyBorder="1" applyAlignment="1">
      <alignment horizontal="left" vertical="center"/>
    </xf>
    <xf numFmtId="0" fontId="4" fillId="0" borderId="13" xfId="1" applyBorder="1" applyAlignment="1">
      <alignment horizontal="left" vertical="center"/>
    </xf>
    <xf numFmtId="0" fontId="4" fillId="0" borderId="40" xfId="1" applyBorder="1"/>
    <xf numFmtId="9" fontId="0" fillId="7" borderId="35" xfId="2" applyFont="1" applyFill="1" applyBorder="1" applyAlignment="1">
      <alignment horizontal="center"/>
    </xf>
    <xf numFmtId="0" fontId="4" fillId="0" borderId="41" xfId="1" applyBorder="1" applyAlignment="1">
      <alignment horizontal="left" vertical="center"/>
    </xf>
    <xf numFmtId="0" fontId="4" fillId="0" borderId="42" xfId="1" applyBorder="1" applyAlignment="1">
      <alignment horizontal="left" vertical="center"/>
    </xf>
    <xf numFmtId="169" fontId="4" fillId="0" borderId="39" xfId="1" applyNumberFormat="1" applyBorder="1" applyAlignment="1">
      <alignment horizontal="center"/>
    </xf>
    <xf numFmtId="9" fontId="0" fillId="0" borderId="39" xfId="2" applyFont="1" applyBorder="1" applyAlignment="1">
      <alignment horizontal="center"/>
    </xf>
    <xf numFmtId="169" fontId="4" fillId="0" borderId="38" xfId="1" applyNumberFormat="1" applyBorder="1" applyAlignment="1">
      <alignment horizontal="center"/>
    </xf>
    <xf numFmtId="179" fontId="0" fillId="0" borderId="43" xfId="4" applyNumberFormat="1" applyFont="1" applyBorder="1" applyAlignment="1">
      <alignment horizontal="center"/>
    </xf>
    <xf numFmtId="0" fontId="4" fillId="0" borderId="38" xfId="1" applyBorder="1" applyAlignment="1">
      <alignment horizontal="center" vertical="center"/>
    </xf>
    <xf numFmtId="169" fontId="4" fillId="0" borderId="7" xfId="1" applyNumberFormat="1" applyBorder="1" applyAlignment="1">
      <alignment horizontal="center"/>
    </xf>
    <xf numFmtId="9" fontId="0" fillId="0" borderId="7" xfId="2" applyFont="1" applyBorder="1" applyAlignment="1">
      <alignment horizontal="center"/>
    </xf>
    <xf numFmtId="179" fontId="0" fillId="0" borderId="44" xfId="4" applyNumberFormat="1" applyFont="1" applyBorder="1" applyAlignment="1">
      <alignment horizontal="center"/>
    </xf>
    <xf numFmtId="0" fontId="4" fillId="0" borderId="25" xfId="1" applyBorder="1" applyAlignment="1">
      <alignment horizontal="left" vertical="center"/>
    </xf>
    <xf numFmtId="179" fontId="4" fillId="0" borderId="37" xfId="1" applyNumberFormat="1" applyBorder="1" applyAlignment="1">
      <alignment horizontal="center"/>
    </xf>
    <xf numFmtId="179" fontId="0" fillId="0" borderId="0" xfId="4" applyNumberFormat="1" applyFont="1" applyBorder="1"/>
    <xf numFmtId="179" fontId="0" fillId="0" borderId="0" xfId="4" applyNumberFormat="1" applyFont="1"/>
    <xf numFmtId="183" fontId="4" fillId="0" borderId="0" xfId="1" applyNumberFormat="1"/>
    <xf numFmtId="0" fontId="5" fillId="29" borderId="1" xfId="1" applyFont="1" applyFill="1" applyBorder="1"/>
    <xf numFmtId="0" fontId="5" fillId="29" borderId="1" xfId="1" applyFont="1" applyFill="1" applyBorder="1" applyAlignment="1">
      <alignment horizontal="center"/>
    </xf>
    <xf numFmtId="164" fontId="0" fillId="0" borderId="1" xfId="4" applyNumberFormat="1" applyFont="1" applyBorder="1"/>
    <xf numFmtId="9" fontId="0" fillId="0" borderId="1" xfId="2" applyFont="1" applyBorder="1"/>
    <xf numFmtId="164" fontId="5" fillId="0" borderId="1" xfId="1" applyNumberFormat="1" applyFont="1" applyBorder="1"/>
    <xf numFmtId="9" fontId="5" fillId="0" borderId="1" xfId="2" applyFont="1" applyBorder="1"/>
    <xf numFmtId="164" fontId="5" fillId="0" borderId="1" xfId="4" applyNumberFormat="1" applyFont="1" applyBorder="1"/>
    <xf numFmtId="179" fontId="5" fillId="0" borderId="1" xfId="4" applyNumberFormat="1" applyFont="1" applyBorder="1"/>
    <xf numFmtId="9" fontId="5" fillId="0" borderId="0" xfId="2" applyFont="1" applyBorder="1"/>
    <xf numFmtId="9" fontId="0" fillId="0" borderId="0" xfId="2" applyFont="1" applyBorder="1"/>
    <xf numFmtId="0" fontId="4" fillId="0" borderId="3" xfId="1" applyBorder="1"/>
    <xf numFmtId="164" fontId="4" fillId="0" borderId="9" xfId="1" applyNumberFormat="1" applyBorder="1"/>
    <xf numFmtId="164" fontId="5" fillId="0" borderId="12" xfId="4" applyNumberFormat="1" applyFont="1" applyBorder="1"/>
    <xf numFmtId="164" fontId="5" fillId="0" borderId="9" xfId="4" applyNumberFormat="1" applyFont="1" applyBorder="1"/>
    <xf numFmtId="164" fontId="0" fillId="0" borderId="1" xfId="4" applyNumberFormat="1" applyFont="1" applyBorder="1" applyAlignment="1">
      <alignment horizontal="center"/>
    </xf>
    <xf numFmtId="9" fontId="0" fillId="0" borderId="1" xfId="2" applyFont="1" applyBorder="1" applyAlignment="1">
      <alignment horizontal="center"/>
    </xf>
    <xf numFmtId="164" fontId="5" fillId="0" borderId="1" xfId="4" applyNumberFormat="1" applyFont="1" applyBorder="1" applyAlignment="1">
      <alignment horizontal="center"/>
    </xf>
    <xf numFmtId="170" fontId="5" fillId="0" borderId="1" xfId="2" applyNumberFormat="1" applyFont="1" applyBorder="1" applyAlignment="1">
      <alignment horizontal="center"/>
    </xf>
    <xf numFmtId="9" fontId="5" fillId="0" borderId="1" xfId="2" applyFont="1" applyBorder="1" applyAlignment="1">
      <alignment horizontal="center"/>
    </xf>
    <xf numFmtId="164" fontId="4" fillId="0" borderId="0" xfId="1" applyNumberFormat="1" applyAlignment="1">
      <alignment horizontal="center"/>
    </xf>
    <xf numFmtId="164" fontId="5" fillId="0" borderId="12" xfId="4" applyNumberFormat="1" applyFont="1" applyBorder="1" applyAlignment="1">
      <alignment horizontal="center"/>
    </xf>
    <xf numFmtId="164" fontId="5" fillId="0" borderId="9" xfId="4" applyNumberFormat="1" applyFont="1" applyBorder="1" applyAlignment="1">
      <alignment horizontal="center"/>
    </xf>
    <xf numFmtId="0" fontId="39" fillId="31" borderId="47" xfId="1" applyFont="1" applyFill="1" applyBorder="1" applyAlignment="1">
      <alignment horizontal="left" vertical="center" wrapText="1" readingOrder="1"/>
    </xf>
    <xf numFmtId="0" fontId="39" fillId="31" borderId="48" xfId="1" applyFont="1" applyFill="1" applyBorder="1" applyAlignment="1">
      <alignment horizontal="left" wrapText="1" readingOrder="1"/>
    </xf>
    <xf numFmtId="164" fontId="39" fillId="31" borderId="48" xfId="4" applyNumberFormat="1" applyFont="1" applyFill="1" applyBorder="1" applyAlignment="1">
      <alignment horizontal="left" wrapText="1" readingOrder="1"/>
    </xf>
    <xf numFmtId="1" fontId="40" fillId="31" borderId="49" xfId="1" applyNumberFormat="1" applyFont="1" applyFill="1" applyBorder="1" applyAlignment="1">
      <alignment horizontal="center" wrapText="1" readingOrder="1"/>
    </xf>
    <xf numFmtId="0" fontId="39" fillId="31" borderId="50" xfId="1" applyFont="1" applyFill="1" applyBorder="1" applyAlignment="1">
      <alignment horizontal="left" vertical="center" wrapText="1" readingOrder="1"/>
    </xf>
    <xf numFmtId="0" fontId="39" fillId="31" borderId="51" xfId="1" applyFont="1" applyFill="1" applyBorder="1" applyAlignment="1">
      <alignment horizontal="left" wrapText="1" readingOrder="1"/>
    </xf>
    <xf numFmtId="164" fontId="39" fillId="31" borderId="52" xfId="4" applyNumberFormat="1" applyFont="1" applyFill="1" applyBorder="1" applyAlignment="1">
      <alignment horizontal="left" wrapText="1" readingOrder="1"/>
    </xf>
    <xf numFmtId="1" fontId="40" fillId="31" borderId="53" xfId="1" applyNumberFormat="1" applyFont="1" applyFill="1" applyBorder="1" applyAlignment="1">
      <alignment horizontal="center" wrapText="1" readingOrder="1"/>
    </xf>
    <xf numFmtId="0" fontId="39" fillId="0" borderId="47" xfId="1" applyFont="1" applyBorder="1" applyAlignment="1">
      <alignment horizontal="left" wrapText="1" readingOrder="1"/>
    </xf>
    <xf numFmtId="0" fontId="39" fillId="0" borderId="48" xfId="1" applyFont="1" applyBorder="1" applyAlignment="1">
      <alignment horizontal="left" wrapText="1" readingOrder="1"/>
    </xf>
    <xf numFmtId="164" fontId="39" fillId="0" borderId="48" xfId="4" applyNumberFormat="1" applyFont="1" applyBorder="1" applyAlignment="1">
      <alignment horizontal="left" wrapText="1" readingOrder="1"/>
    </xf>
    <xf numFmtId="1" fontId="40" fillId="0" borderId="49" xfId="1" applyNumberFormat="1" applyFont="1" applyBorder="1" applyAlignment="1">
      <alignment horizontal="center" wrapText="1" readingOrder="1"/>
    </xf>
    <xf numFmtId="0" fontId="39" fillId="0" borderId="50" xfId="1" applyFont="1" applyBorder="1" applyAlignment="1">
      <alignment horizontal="left" wrapText="1" readingOrder="1"/>
    </xf>
    <xf numFmtId="0" fontId="39" fillId="0" borderId="51" xfId="1" applyFont="1" applyBorder="1" applyAlignment="1">
      <alignment horizontal="left" wrapText="1" readingOrder="1"/>
    </xf>
    <xf numFmtId="1" fontId="40" fillId="0" borderId="53" xfId="1" applyNumberFormat="1" applyFont="1" applyBorder="1" applyAlignment="1">
      <alignment horizontal="center" wrapText="1" readingOrder="1"/>
    </xf>
    <xf numFmtId="0" fontId="39" fillId="31" borderId="47" xfId="1" applyFont="1" applyFill="1" applyBorder="1" applyAlignment="1">
      <alignment horizontal="left" wrapText="1" readingOrder="1"/>
    </xf>
    <xf numFmtId="0" fontId="39" fillId="31" borderId="50" xfId="1" applyFont="1" applyFill="1" applyBorder="1" applyAlignment="1">
      <alignment horizontal="left" wrapText="1" readingOrder="1"/>
    </xf>
    <xf numFmtId="164" fontId="39" fillId="31" borderId="51" xfId="4" applyNumberFormat="1" applyFont="1" applyFill="1" applyBorder="1" applyAlignment="1">
      <alignment horizontal="left" vertical="center" wrapText="1" readingOrder="1"/>
    </xf>
    <xf numFmtId="1" fontId="40" fillId="31" borderId="54" xfId="1" applyNumberFormat="1" applyFont="1" applyFill="1" applyBorder="1" applyAlignment="1">
      <alignment horizontal="center" wrapText="1" readingOrder="1"/>
    </xf>
    <xf numFmtId="0" fontId="40" fillId="30" borderId="47" xfId="1" applyFont="1" applyFill="1" applyBorder="1" applyAlignment="1">
      <alignment horizontal="left" wrapText="1" readingOrder="1"/>
    </xf>
    <xf numFmtId="164" fontId="41" fillId="30" borderId="48" xfId="1" applyNumberFormat="1" applyFont="1" applyFill="1" applyBorder="1" applyAlignment="1">
      <alignment horizontal="left" wrapText="1" readingOrder="1"/>
    </xf>
    <xf numFmtId="184" fontId="41" fillId="30" borderId="48" xfId="1" applyNumberFormat="1" applyFont="1" applyFill="1" applyBorder="1" applyAlignment="1">
      <alignment horizontal="left" wrapText="1" readingOrder="1"/>
    </xf>
    <xf numFmtId="0" fontId="40" fillId="30" borderId="50" xfId="1" applyFont="1" applyFill="1" applyBorder="1" applyAlignment="1">
      <alignment horizontal="left" wrapText="1" readingOrder="1"/>
    </xf>
    <xf numFmtId="164" fontId="41" fillId="30" borderId="51" xfId="1" applyNumberFormat="1" applyFont="1" applyFill="1" applyBorder="1" applyAlignment="1">
      <alignment horizontal="center" wrapText="1" readingOrder="1"/>
    </xf>
    <xf numFmtId="1" fontId="41" fillId="30" borderId="51" xfId="1" applyNumberFormat="1" applyFont="1" applyFill="1" applyBorder="1" applyAlignment="1">
      <alignment horizontal="center" wrapText="1" readingOrder="1"/>
    </xf>
    <xf numFmtId="0" fontId="5" fillId="12" borderId="0" xfId="1" applyFont="1" applyFill="1"/>
    <xf numFmtId="0" fontId="5" fillId="11" borderId="55" xfId="1" applyFont="1" applyFill="1" applyBorder="1"/>
    <xf numFmtId="0" fontId="5" fillId="11" borderId="56" xfId="1" applyFont="1" applyFill="1" applyBorder="1"/>
    <xf numFmtId="0" fontId="5" fillId="11" borderId="57" xfId="1" applyFont="1" applyFill="1" applyBorder="1"/>
    <xf numFmtId="0" fontId="5" fillId="33" borderId="55" xfId="1" applyFont="1" applyFill="1" applyBorder="1"/>
    <xf numFmtId="0" fontId="5" fillId="33" borderId="56" xfId="1" applyFont="1" applyFill="1" applyBorder="1"/>
    <xf numFmtId="0" fontId="5" fillId="33" borderId="57" xfId="1" applyFont="1" applyFill="1" applyBorder="1"/>
    <xf numFmtId="0" fontId="5" fillId="29" borderId="58" xfId="1" applyFont="1" applyFill="1" applyBorder="1" applyAlignment="1">
      <alignment horizontal="center"/>
    </xf>
    <xf numFmtId="0" fontId="5" fillId="29" borderId="4" xfId="1" applyFont="1" applyFill="1" applyBorder="1" applyAlignment="1">
      <alignment horizontal="center"/>
    </xf>
    <xf numFmtId="0" fontId="5" fillId="29" borderId="59" xfId="1" applyFont="1" applyFill="1" applyBorder="1" applyAlignment="1">
      <alignment horizontal="center"/>
    </xf>
    <xf numFmtId="0" fontId="5" fillId="32" borderId="1" xfId="1" applyFont="1" applyFill="1" applyBorder="1" applyAlignment="1">
      <alignment horizontal="left" vertical="center"/>
    </xf>
    <xf numFmtId="170" fontId="0" fillId="0" borderId="60" xfId="2" applyNumberFormat="1" applyFont="1" applyBorder="1"/>
    <xf numFmtId="43" fontId="0" fillId="0" borderId="60" xfId="4" applyFont="1" applyBorder="1"/>
    <xf numFmtId="0" fontId="5" fillId="23" borderId="1" xfId="1" applyFont="1" applyFill="1" applyBorder="1"/>
    <xf numFmtId="170" fontId="0" fillId="0" borderId="61" xfId="2" applyNumberFormat="1" applyFont="1" applyBorder="1"/>
    <xf numFmtId="0" fontId="42" fillId="0" borderId="32" xfId="1" applyFont="1" applyBorder="1" applyAlignment="1">
      <alignment vertical="center"/>
    </xf>
    <xf numFmtId="0" fontId="42" fillId="0" borderId="0" xfId="1" applyFont="1" applyAlignment="1">
      <alignment vertical="center"/>
    </xf>
    <xf numFmtId="0" fontId="43" fillId="0" borderId="0" xfId="1" applyFont="1" applyAlignment="1">
      <alignment vertical="center"/>
    </xf>
    <xf numFmtId="0" fontId="42" fillId="0" borderId="1" xfId="1" applyFont="1" applyBorder="1" applyAlignment="1">
      <alignment vertical="center"/>
    </xf>
    <xf numFmtId="0" fontId="43" fillId="0" borderId="1" xfId="1" applyFont="1" applyBorder="1" applyAlignment="1">
      <alignment vertical="center"/>
    </xf>
    <xf numFmtId="179" fontId="43" fillId="0" borderId="1" xfId="1" applyNumberFormat="1" applyFont="1" applyBorder="1" applyAlignment="1">
      <alignment vertical="center"/>
    </xf>
    <xf numFmtId="170" fontId="43" fillId="0" borderId="1" xfId="1" applyNumberFormat="1" applyFont="1" applyBorder="1" applyAlignment="1">
      <alignment vertical="center"/>
    </xf>
    <xf numFmtId="170" fontId="43" fillId="0" borderId="1" xfId="2" applyNumberFormat="1" applyFont="1" applyBorder="1" applyAlignment="1">
      <alignment vertical="center"/>
    </xf>
    <xf numFmtId="179" fontId="42" fillId="0" borderId="1" xfId="4" applyNumberFormat="1" applyFont="1" applyBorder="1" applyAlignment="1">
      <alignment vertical="center"/>
    </xf>
    <xf numFmtId="179" fontId="42" fillId="0" borderId="1" xfId="1" applyNumberFormat="1" applyFont="1" applyBorder="1" applyAlignment="1">
      <alignment vertical="center"/>
    </xf>
    <xf numFmtId="170" fontId="42" fillId="0" borderId="1" xfId="1" applyNumberFormat="1" applyFont="1" applyBorder="1" applyAlignment="1">
      <alignment vertical="center"/>
    </xf>
    <xf numFmtId="170" fontId="42" fillId="0" borderId="1" xfId="2" applyNumberFormat="1" applyFont="1" applyBorder="1" applyAlignment="1">
      <alignment vertical="center"/>
    </xf>
    <xf numFmtId="0" fontId="7" fillId="0" borderId="0" xfId="1" applyFont="1" applyAlignment="1">
      <alignment vertical="center" wrapText="1"/>
    </xf>
    <xf numFmtId="0" fontId="4" fillId="0" borderId="0" xfId="1" applyAlignment="1">
      <alignment vertical="center" wrapText="1"/>
    </xf>
    <xf numFmtId="0" fontId="12" fillId="0" borderId="0" xfId="1" applyFont="1" applyAlignment="1">
      <alignment vertical="center"/>
    </xf>
    <xf numFmtId="0" fontId="12" fillId="0" borderId="0" xfId="1" applyFont="1" applyAlignment="1">
      <alignment horizontal="center" vertical="center" wrapText="1"/>
    </xf>
    <xf numFmtId="0" fontId="4" fillId="0" borderId="9" xfId="1" applyBorder="1" applyAlignment="1">
      <alignment vertical="center"/>
    </xf>
    <xf numFmtId="0" fontId="4" fillId="0" borderId="1" xfId="1" applyBorder="1" applyAlignment="1">
      <alignment vertical="center"/>
    </xf>
    <xf numFmtId="0" fontId="4" fillId="29" borderId="1" xfId="1" applyFill="1" applyBorder="1" applyAlignment="1">
      <alignment vertical="center"/>
    </xf>
    <xf numFmtId="0" fontId="7" fillId="8" borderId="2" xfId="1" applyFont="1" applyFill="1" applyBorder="1" applyAlignment="1">
      <alignment vertical="center"/>
    </xf>
    <xf numFmtId="0" fontId="4" fillId="35" borderId="2" xfId="1" applyFill="1" applyBorder="1" applyAlignment="1">
      <alignment vertical="center"/>
    </xf>
    <xf numFmtId="0" fontId="4" fillId="35" borderId="0" xfId="1" applyFill="1" applyAlignment="1">
      <alignment vertical="center"/>
    </xf>
    <xf numFmtId="0" fontId="4" fillId="0" borderId="0" xfId="1" applyAlignment="1">
      <alignment horizontal="center" vertical="center"/>
    </xf>
    <xf numFmtId="0" fontId="7" fillId="0" borderId="0" xfId="1" applyFont="1" applyAlignment="1">
      <alignment vertical="center"/>
    </xf>
    <xf numFmtId="0" fontId="5" fillId="0" borderId="0" xfId="1" applyFont="1" applyAlignment="1">
      <alignment horizontal="center" vertical="center" wrapText="1"/>
    </xf>
    <xf numFmtId="0" fontId="44" fillId="36" borderId="62" xfId="1" applyFont="1" applyFill="1" applyBorder="1" applyAlignment="1">
      <alignment horizontal="center" vertical="center" wrapText="1" readingOrder="1"/>
    </xf>
    <xf numFmtId="0" fontId="44" fillId="36" borderId="63" xfId="1" applyFont="1" applyFill="1" applyBorder="1" applyAlignment="1">
      <alignment horizontal="center" vertical="center" wrapText="1" readingOrder="1"/>
    </xf>
    <xf numFmtId="0" fontId="44" fillId="36" borderId="1" xfId="1" applyFont="1" applyFill="1" applyBorder="1" applyAlignment="1">
      <alignment horizontal="center" vertical="center" wrapText="1" readingOrder="1"/>
    </xf>
    <xf numFmtId="0" fontId="45" fillId="35" borderId="1" xfId="1" applyFont="1" applyFill="1" applyBorder="1" applyAlignment="1">
      <alignment horizontal="center" vertical="center" wrapText="1" readingOrder="1"/>
    </xf>
    <xf numFmtId="0" fontId="45" fillId="0" borderId="0" xfId="1" applyFont="1" applyAlignment="1">
      <alignment horizontal="center" vertical="center" wrapText="1" readingOrder="1"/>
    </xf>
    <xf numFmtId="0" fontId="5" fillId="0" borderId="9" xfId="1" applyFont="1" applyBorder="1" applyAlignment="1">
      <alignment horizontal="center" vertical="center" wrapText="1"/>
    </xf>
    <xf numFmtId="0" fontId="5" fillId="29" borderId="1" xfId="1" applyFont="1" applyFill="1" applyBorder="1" applyAlignment="1">
      <alignment horizontal="center" vertical="center" wrapText="1"/>
    </xf>
    <xf numFmtId="0" fontId="46" fillId="8" borderId="1" xfId="1" applyFont="1" applyFill="1" applyBorder="1" applyAlignment="1">
      <alignment horizontal="center" vertical="center" wrapText="1"/>
    </xf>
    <xf numFmtId="0" fontId="5" fillId="35" borderId="1" xfId="1" applyFont="1" applyFill="1" applyBorder="1" applyAlignment="1">
      <alignment horizontal="center" vertical="center" wrapText="1"/>
    </xf>
    <xf numFmtId="0" fontId="5" fillId="35" borderId="8" xfId="1" applyFont="1" applyFill="1" applyBorder="1" applyAlignment="1">
      <alignment horizontal="center" vertical="center" wrapText="1"/>
    </xf>
    <xf numFmtId="0" fontId="5" fillId="29" borderId="9" xfId="1" applyFont="1" applyFill="1" applyBorder="1" applyAlignment="1">
      <alignment vertical="center" wrapText="1"/>
    </xf>
    <xf numFmtId="0" fontId="5" fillId="8" borderId="1" xfId="1" applyFont="1" applyFill="1" applyBorder="1" applyAlignment="1">
      <alignment horizontal="center" vertical="center" wrapText="1"/>
    </xf>
    <xf numFmtId="0" fontId="5" fillId="18" borderId="2" xfId="1" applyFont="1" applyFill="1" applyBorder="1" applyAlignment="1">
      <alignment vertical="center" wrapText="1"/>
    </xf>
    <xf numFmtId="0" fontId="1" fillId="37" borderId="9" xfId="1" applyFont="1" applyFill="1" applyBorder="1" applyAlignment="1">
      <alignment horizontal="center" vertical="center" wrapText="1"/>
    </xf>
    <xf numFmtId="0" fontId="47" fillId="35" borderId="8" xfId="1" applyFont="1" applyFill="1" applyBorder="1" applyAlignment="1">
      <alignment horizontal="center" vertical="center" wrapText="1"/>
    </xf>
    <xf numFmtId="0" fontId="47" fillId="35" borderId="12" xfId="1" applyFont="1" applyFill="1" applyBorder="1" applyAlignment="1">
      <alignment horizontal="center" vertical="center" wrapText="1"/>
    </xf>
    <xf numFmtId="0" fontId="47" fillId="35" borderId="9" xfId="1" applyFont="1" applyFill="1" applyBorder="1" applyAlignment="1">
      <alignment horizontal="center" vertical="center" wrapText="1"/>
    </xf>
    <xf numFmtId="0" fontId="1" fillId="0" borderId="0" xfId="1" applyFont="1" applyAlignment="1">
      <alignment horizontal="center" vertical="center" wrapText="1"/>
    </xf>
    <xf numFmtId="0" fontId="47" fillId="8" borderId="8" xfId="1" applyFont="1" applyFill="1" applyBorder="1" applyAlignment="1">
      <alignment horizontal="center" vertical="center" wrapText="1"/>
    </xf>
    <xf numFmtId="0" fontId="47" fillId="8" borderId="12" xfId="1" applyFont="1" applyFill="1" applyBorder="1" applyAlignment="1">
      <alignment horizontal="center" vertical="center" wrapText="1"/>
    </xf>
    <xf numFmtId="0" fontId="47" fillId="8" borderId="9" xfId="1" applyFont="1" applyFill="1" applyBorder="1" applyAlignment="1">
      <alignment horizontal="center" vertical="center" wrapText="1"/>
    </xf>
    <xf numFmtId="0" fontId="5" fillId="0" borderId="0" xfId="1" applyFont="1" applyAlignment="1">
      <alignment horizontal="center" vertical="center"/>
    </xf>
    <xf numFmtId="0" fontId="44" fillId="36" borderId="64" xfId="1" applyFont="1" applyFill="1" applyBorder="1" applyAlignment="1">
      <alignment horizontal="center" vertical="center" wrapText="1" readingOrder="1"/>
    </xf>
    <xf numFmtId="0" fontId="44" fillId="36" borderId="0" xfId="1" applyFont="1" applyFill="1" applyAlignment="1">
      <alignment horizontal="center" vertical="center" wrapText="1" readingOrder="1"/>
    </xf>
    <xf numFmtId="0" fontId="44" fillId="36" borderId="2" xfId="1" applyFont="1" applyFill="1" applyBorder="1" applyAlignment="1">
      <alignment horizontal="center" vertical="center" wrapText="1" readingOrder="1"/>
    </xf>
    <xf numFmtId="0" fontId="5" fillId="0" borderId="15" xfId="1" applyFont="1" applyBorder="1" applyAlignment="1">
      <alignment horizontal="center" vertical="center"/>
    </xf>
    <xf numFmtId="0" fontId="5" fillId="0" borderId="2" xfId="1" applyFont="1" applyBorder="1" applyAlignment="1">
      <alignment horizontal="center" vertical="center"/>
    </xf>
    <xf numFmtId="0" fontId="5" fillId="29" borderId="2" xfId="1" applyFont="1" applyFill="1" applyBorder="1" applyAlignment="1">
      <alignment horizontal="center" vertical="center"/>
    </xf>
    <xf numFmtId="0" fontId="46" fillId="8" borderId="2" xfId="1" applyFont="1" applyFill="1" applyBorder="1" applyAlignment="1">
      <alignment horizontal="center" vertical="center"/>
    </xf>
    <xf numFmtId="0" fontId="5" fillId="35" borderId="2" xfId="1" applyFont="1" applyFill="1" applyBorder="1" applyAlignment="1">
      <alignment horizontal="center" vertical="center"/>
    </xf>
    <xf numFmtId="0" fontId="5" fillId="35" borderId="13" xfId="1" applyFont="1" applyFill="1" applyBorder="1" applyAlignment="1">
      <alignment horizontal="center" vertical="center"/>
    </xf>
    <xf numFmtId="0" fontId="5" fillId="0" borderId="1" xfId="1" applyFont="1" applyBorder="1" applyAlignment="1">
      <alignment horizontal="center" vertical="center"/>
    </xf>
    <xf numFmtId="0" fontId="5" fillId="29" borderId="15" xfId="1" applyFont="1" applyFill="1" applyBorder="1" applyAlignment="1">
      <alignment vertical="center" wrapText="1"/>
    </xf>
    <xf numFmtId="0" fontId="5" fillId="8" borderId="2" xfId="1" applyFont="1" applyFill="1" applyBorder="1" applyAlignment="1">
      <alignment horizontal="center" vertical="center"/>
    </xf>
    <xf numFmtId="0" fontId="5" fillId="18" borderId="3" xfId="1" applyFont="1" applyFill="1" applyBorder="1" applyAlignment="1">
      <alignment vertical="center" wrapText="1"/>
    </xf>
    <xf numFmtId="0" fontId="5" fillId="18" borderId="1" xfId="1" applyFont="1" applyFill="1" applyBorder="1" applyAlignment="1">
      <alignment horizontal="center" vertical="center" wrapText="1"/>
    </xf>
    <xf numFmtId="0" fontId="46" fillId="35" borderId="1" xfId="1" applyFont="1" applyFill="1" applyBorder="1" applyAlignment="1">
      <alignment horizontal="center" vertical="center" wrapText="1"/>
    </xf>
    <xf numFmtId="0" fontId="5" fillId="18" borderId="9" xfId="1" applyFont="1" applyFill="1" applyBorder="1" applyAlignment="1">
      <alignment horizontal="center" vertical="center" wrapText="1"/>
    </xf>
    <xf numFmtId="0" fontId="48" fillId="0" borderId="1" xfId="1" applyFont="1" applyBorder="1" applyAlignment="1">
      <alignment vertical="center"/>
    </xf>
    <xf numFmtId="0" fontId="39" fillId="38" borderId="1" xfId="1" applyFont="1" applyFill="1" applyBorder="1" applyAlignment="1">
      <alignment horizontal="left" vertical="center" readingOrder="1"/>
    </xf>
    <xf numFmtId="0" fontId="45" fillId="12" borderId="1" xfId="1" applyFont="1" applyFill="1" applyBorder="1" applyAlignment="1">
      <alignment vertical="center" wrapText="1" readingOrder="1"/>
    </xf>
    <xf numFmtId="10" fontId="45" fillId="29" borderId="1" xfId="1" applyNumberFormat="1" applyFont="1" applyFill="1" applyBorder="1" applyAlignment="1">
      <alignment vertical="center" wrapText="1" readingOrder="1"/>
    </xf>
    <xf numFmtId="0" fontId="40" fillId="38" borderId="1" xfId="1" applyFont="1" applyFill="1" applyBorder="1" applyAlignment="1">
      <alignment vertical="center" wrapText="1" readingOrder="1"/>
    </xf>
    <xf numFmtId="10" fontId="40" fillId="38" borderId="1" xfId="1" applyNumberFormat="1" applyFont="1" applyFill="1" applyBorder="1" applyAlignment="1">
      <alignment vertical="center" wrapText="1" readingOrder="1"/>
    </xf>
    <xf numFmtId="0" fontId="45" fillId="8" borderId="1" xfId="1" applyFont="1" applyFill="1" applyBorder="1" applyAlignment="1">
      <alignment vertical="center" wrapText="1" readingOrder="1"/>
    </xf>
    <xf numFmtId="180" fontId="45" fillId="35" borderId="1" xfId="9" applyNumberFormat="1" applyFont="1" applyFill="1" applyBorder="1" applyAlignment="1">
      <alignment vertical="center" wrapText="1" readingOrder="1"/>
    </xf>
    <xf numFmtId="180" fontId="45" fillId="0" borderId="0" xfId="9" applyNumberFormat="1" applyFont="1" applyFill="1" applyBorder="1" applyAlignment="1">
      <alignment vertical="center" wrapText="1" readingOrder="1"/>
    </xf>
    <xf numFmtId="0" fontId="4" fillId="0" borderId="9" xfId="1" applyBorder="1" applyAlignment="1">
      <alignment horizontal="right" vertical="center"/>
    </xf>
    <xf numFmtId="0" fontId="4" fillId="0" borderId="1" xfId="1" applyBorder="1" applyAlignment="1">
      <alignment horizontal="right" vertical="center"/>
    </xf>
    <xf numFmtId="0" fontId="4" fillId="29" borderId="1" xfId="1" applyFill="1" applyBorder="1" applyAlignment="1">
      <alignment horizontal="right" vertical="center"/>
    </xf>
    <xf numFmtId="185" fontId="7" fillId="8" borderId="1" xfId="9" applyNumberFormat="1" applyFont="1" applyFill="1" applyBorder="1" applyAlignment="1">
      <alignment horizontal="right" vertical="center"/>
    </xf>
    <xf numFmtId="168" fontId="0" fillId="35" borderId="1" xfId="9" applyFont="1" applyFill="1" applyBorder="1" applyAlignment="1">
      <alignment horizontal="right" vertical="center"/>
    </xf>
    <xf numFmtId="168" fontId="0" fillId="35" borderId="8" xfId="9" applyFont="1" applyFill="1" applyBorder="1" applyAlignment="1">
      <alignment vertical="center"/>
    </xf>
    <xf numFmtId="170" fontId="4" fillId="29" borderId="9" xfId="1" applyNumberFormat="1" applyFill="1" applyBorder="1" applyAlignment="1">
      <alignment vertical="center"/>
    </xf>
    <xf numFmtId="170" fontId="4" fillId="0" borderId="1" xfId="1" applyNumberFormat="1" applyBorder="1" applyAlignment="1">
      <alignment horizontal="right" vertical="center"/>
    </xf>
    <xf numFmtId="170" fontId="4" fillId="29" borderId="1" xfId="1" applyNumberFormat="1" applyFill="1" applyBorder="1" applyAlignment="1">
      <alignment horizontal="right" vertical="center"/>
    </xf>
    <xf numFmtId="168" fontId="0" fillId="8" borderId="1" xfId="9" applyFont="1" applyFill="1" applyBorder="1" applyAlignment="1">
      <alignment horizontal="right" vertical="center"/>
    </xf>
    <xf numFmtId="10" fontId="4" fillId="29" borderId="1" xfId="1" applyNumberFormat="1" applyFill="1" applyBorder="1" applyAlignment="1">
      <alignment horizontal="right" vertical="center"/>
    </xf>
    <xf numFmtId="0" fontId="4" fillId="0" borderId="0" xfId="1" applyAlignment="1">
      <alignment horizontal="right" vertical="center"/>
    </xf>
    <xf numFmtId="0" fontId="4" fillId="0" borderId="1" xfId="1" applyBorder="1" applyAlignment="1">
      <alignment horizontal="center" vertical="center"/>
    </xf>
    <xf numFmtId="170" fontId="0" fillId="29" borderId="1" xfId="2" applyNumberFormat="1" applyFont="1" applyFill="1" applyBorder="1" applyAlignment="1">
      <alignment horizontal="right" vertical="center"/>
    </xf>
    <xf numFmtId="170" fontId="0" fillId="0" borderId="1" xfId="2" applyNumberFormat="1" applyFont="1" applyFill="1" applyBorder="1" applyAlignment="1">
      <alignment horizontal="right" vertical="center"/>
    </xf>
    <xf numFmtId="168" fontId="0" fillId="0" borderId="1" xfId="9" applyFont="1" applyBorder="1" applyAlignment="1">
      <alignment horizontal="right" vertical="center"/>
    </xf>
    <xf numFmtId="168" fontId="7" fillId="35" borderId="1" xfId="9" applyFont="1" applyFill="1" applyBorder="1" applyAlignment="1">
      <alignment horizontal="right" vertical="center"/>
    </xf>
    <xf numFmtId="168" fontId="7" fillId="0" borderId="1" xfId="9" applyFont="1" applyFill="1" applyBorder="1" applyAlignment="1">
      <alignment horizontal="right" vertical="center"/>
    </xf>
    <xf numFmtId="168" fontId="7" fillId="8" borderId="1" xfId="9" applyFont="1" applyFill="1" applyBorder="1" applyAlignment="1">
      <alignment horizontal="right" vertical="center"/>
    </xf>
    <xf numFmtId="168" fontId="0" fillId="0" borderId="0" xfId="9" applyFont="1" applyAlignment="1">
      <alignment vertical="center"/>
    </xf>
    <xf numFmtId="170" fontId="0" fillId="29" borderId="1" xfId="2" applyNumberFormat="1" applyFont="1" applyFill="1" applyBorder="1" applyAlignment="1">
      <alignment vertical="center"/>
    </xf>
    <xf numFmtId="170" fontId="0" fillId="0" borderId="1" xfId="2" applyNumberFormat="1" applyFont="1" applyFill="1" applyBorder="1" applyAlignment="1">
      <alignment vertical="center"/>
    </xf>
    <xf numFmtId="168" fontId="0" fillId="35" borderId="1" xfId="9" applyFont="1" applyFill="1" applyBorder="1" applyAlignment="1">
      <alignment vertical="center"/>
    </xf>
    <xf numFmtId="168" fontId="0" fillId="8" borderId="1" xfId="9" applyFont="1" applyFill="1" applyBorder="1" applyAlignment="1">
      <alignment vertical="center"/>
    </xf>
    <xf numFmtId="168" fontId="0" fillId="0" borderId="1" xfId="9" applyFont="1" applyBorder="1" applyAlignment="1">
      <alignment vertical="center"/>
    </xf>
    <xf numFmtId="168" fontId="0" fillId="0" borderId="1" xfId="9" applyFont="1" applyFill="1" applyBorder="1" applyAlignment="1">
      <alignment vertical="center"/>
    </xf>
    <xf numFmtId="0" fontId="4" fillId="8" borderId="1" xfId="1" applyFill="1" applyBorder="1" applyAlignment="1">
      <alignment horizontal="right" vertical="center"/>
    </xf>
    <xf numFmtId="0" fontId="4" fillId="35" borderId="1" xfId="1" applyFill="1" applyBorder="1" applyAlignment="1">
      <alignment horizontal="right" vertical="center"/>
    </xf>
    <xf numFmtId="0" fontId="49" fillId="0" borderId="0" xfId="1" applyFont="1" applyAlignment="1">
      <alignment vertical="center"/>
    </xf>
    <xf numFmtId="0" fontId="48" fillId="0" borderId="0" xfId="1" applyFont="1" applyAlignment="1">
      <alignment vertical="center" wrapText="1"/>
    </xf>
    <xf numFmtId="0" fontId="49" fillId="0" borderId="0" xfId="1" applyFont="1" applyAlignment="1">
      <alignment vertical="center" wrapText="1"/>
    </xf>
    <xf numFmtId="0" fontId="48" fillId="0" borderId="0" xfId="1" applyFont="1" applyAlignment="1">
      <alignment vertical="center"/>
    </xf>
    <xf numFmtId="0" fontId="49" fillId="0" borderId="1" xfId="1" applyFont="1" applyBorder="1" applyAlignment="1">
      <alignment vertical="center"/>
    </xf>
    <xf numFmtId="0" fontId="48" fillId="0" borderId="1" xfId="1" applyFont="1" applyBorder="1" applyAlignment="1">
      <alignment vertical="center" wrapText="1"/>
    </xf>
    <xf numFmtId="0" fontId="49" fillId="0" borderId="1" xfId="1" applyFont="1" applyBorder="1" applyAlignment="1">
      <alignment vertical="center" wrapText="1"/>
    </xf>
    <xf numFmtId="0" fontId="48" fillId="0" borderId="8" xfId="1" applyFont="1" applyBorder="1" applyAlignment="1">
      <alignment vertical="center" wrapText="1"/>
    </xf>
    <xf numFmtId="0" fontId="7" fillId="0" borderId="1" xfId="1" applyFont="1" applyBorder="1" applyAlignment="1">
      <alignment vertical="center"/>
    </xf>
    <xf numFmtId="0" fontId="4" fillId="0" borderId="8" xfId="1" applyBorder="1" applyAlignment="1">
      <alignment vertical="center"/>
    </xf>
    <xf numFmtId="0" fontId="4" fillId="0" borderId="44" xfId="1" applyBorder="1" applyAlignment="1">
      <alignment vertical="center"/>
    </xf>
    <xf numFmtId="0" fontId="44" fillId="36" borderId="1" xfId="1" applyFont="1" applyFill="1" applyBorder="1" applyAlignment="1">
      <alignment vertical="center" readingOrder="1"/>
    </xf>
    <xf numFmtId="0" fontId="45" fillId="12" borderId="1" xfId="1" applyFont="1" applyFill="1" applyBorder="1" applyAlignment="1">
      <alignment horizontal="center" vertical="center" wrapText="1" readingOrder="1"/>
    </xf>
    <xf numFmtId="0" fontId="45" fillId="8" borderId="1" xfId="1" applyFont="1" applyFill="1" applyBorder="1" applyAlignment="1">
      <alignment horizontal="center" vertical="center" wrapText="1" readingOrder="1"/>
    </xf>
    <xf numFmtId="0" fontId="5" fillId="0" borderId="9" xfId="1" applyFont="1" applyBorder="1" applyAlignment="1">
      <alignment vertical="center" wrapText="1"/>
    </xf>
    <xf numFmtId="0" fontId="5" fillId="29" borderId="1" xfId="1" applyFont="1" applyFill="1" applyBorder="1" applyAlignment="1">
      <alignment vertical="center"/>
    </xf>
    <xf numFmtId="0" fontId="46" fillId="8" borderId="1" xfId="1" applyFont="1" applyFill="1" applyBorder="1" applyAlignment="1">
      <alignment vertical="center"/>
    </xf>
    <xf numFmtId="0" fontId="5" fillId="35" borderId="1" xfId="1" applyFont="1" applyFill="1" applyBorder="1" applyAlignment="1">
      <alignment vertical="center"/>
    </xf>
    <xf numFmtId="0" fontId="5" fillId="35" borderId="8" xfId="1" applyFont="1" applyFill="1" applyBorder="1" applyAlignment="1">
      <alignment horizontal="center" vertical="center"/>
    </xf>
    <xf numFmtId="0" fontId="5" fillId="8" borderId="1" xfId="1" applyFont="1" applyFill="1" applyBorder="1" applyAlignment="1">
      <alignment vertical="center"/>
    </xf>
    <xf numFmtId="0" fontId="7" fillId="8" borderId="1" xfId="1" applyFont="1" applyFill="1" applyBorder="1" applyAlignment="1">
      <alignment horizontal="right" vertical="center"/>
    </xf>
    <xf numFmtId="0" fontId="4" fillId="35" borderId="8" xfId="1" applyFill="1" applyBorder="1" applyAlignment="1">
      <alignment horizontal="right" vertical="center"/>
    </xf>
    <xf numFmtId="0" fontId="4" fillId="8" borderId="1" xfId="1" applyFill="1" applyBorder="1" applyAlignment="1">
      <alignment vertical="center"/>
    </xf>
    <xf numFmtId="0" fontId="4" fillId="35" borderId="1" xfId="1" applyFill="1" applyBorder="1" applyAlignment="1">
      <alignment vertical="center"/>
    </xf>
    <xf numFmtId="10" fontId="45" fillId="29" borderId="1" xfId="1" applyNumberFormat="1" applyFont="1" applyFill="1" applyBorder="1" applyAlignment="1">
      <alignment horizontal="center" vertical="center" wrapText="1" readingOrder="1"/>
    </xf>
    <xf numFmtId="0" fontId="40" fillId="38" borderId="1" xfId="1" applyFont="1" applyFill="1" applyBorder="1" applyAlignment="1">
      <alignment horizontal="center" vertical="center" wrapText="1" readingOrder="1"/>
    </xf>
    <xf numFmtId="10" fontId="40" fillId="38" borderId="1" xfId="1" applyNumberFormat="1" applyFont="1" applyFill="1" applyBorder="1" applyAlignment="1">
      <alignment horizontal="center" vertical="center" wrapText="1" readingOrder="1"/>
    </xf>
    <xf numFmtId="168" fontId="0" fillId="35" borderId="8" xfId="9" applyFont="1" applyFill="1" applyBorder="1" applyAlignment="1">
      <alignment horizontal="right" vertical="center"/>
    </xf>
    <xf numFmtId="10" fontId="4" fillId="29" borderId="9" xfId="1" applyNumberFormat="1" applyFill="1" applyBorder="1" applyAlignment="1">
      <alignment vertical="center"/>
    </xf>
    <xf numFmtId="10" fontId="4" fillId="0" borderId="1" xfId="1" applyNumberFormat="1" applyBorder="1" applyAlignment="1">
      <alignment vertical="center"/>
    </xf>
    <xf numFmtId="10" fontId="4" fillId="29" borderId="1" xfId="1" applyNumberFormat="1" applyFill="1" applyBorder="1" applyAlignment="1">
      <alignment vertical="center"/>
    </xf>
    <xf numFmtId="168" fontId="7" fillId="35" borderId="1" xfId="9" applyFont="1" applyFill="1" applyBorder="1" applyAlignment="1">
      <alignment vertical="center"/>
    </xf>
    <xf numFmtId="168" fontId="7" fillId="0" borderId="1" xfId="9" applyFont="1" applyFill="1" applyBorder="1" applyAlignment="1">
      <alignment vertical="center"/>
    </xf>
    <xf numFmtId="168" fontId="7" fillId="8" borderId="1" xfId="9" applyFont="1" applyFill="1" applyBorder="1" applyAlignment="1">
      <alignment vertical="center"/>
    </xf>
    <xf numFmtId="168" fontId="45" fillId="8" borderId="1" xfId="9" applyFont="1" applyFill="1" applyBorder="1" applyAlignment="1">
      <alignment vertical="center" wrapText="1" readingOrder="1"/>
    </xf>
    <xf numFmtId="0" fontId="45" fillId="8" borderId="1" xfId="1" applyFont="1" applyFill="1" applyBorder="1" applyAlignment="1">
      <alignment horizontal="right" vertical="center" wrapText="1" readingOrder="1"/>
    </xf>
    <xf numFmtId="168" fontId="0" fillId="0" borderId="0" xfId="9" applyFont="1" applyFill="1" applyBorder="1" applyAlignment="1">
      <alignment vertical="center"/>
    </xf>
    <xf numFmtId="0" fontId="4" fillId="0" borderId="12" xfId="1" applyBorder="1" applyAlignment="1">
      <alignment vertical="center"/>
    </xf>
    <xf numFmtId="170" fontId="0" fillId="0" borderId="0" xfId="2" applyNumberFormat="1" applyFont="1" applyFill="1" applyBorder="1" applyAlignment="1">
      <alignment vertical="center"/>
    </xf>
    <xf numFmtId="0" fontId="50" fillId="0" borderId="13" xfId="3" applyFont="1" applyBorder="1"/>
    <xf numFmtId="0" fontId="51" fillId="0" borderId="14" xfId="3" applyFont="1" applyBorder="1" applyAlignment="1">
      <alignment vertical="center"/>
    </xf>
    <xf numFmtId="0" fontId="50" fillId="0" borderId="14" xfId="3" applyFont="1" applyBorder="1"/>
    <xf numFmtId="0" fontId="50" fillId="0" borderId="15" xfId="3" applyFont="1" applyBorder="1"/>
    <xf numFmtId="0" fontId="50" fillId="0" borderId="0" xfId="3" applyFont="1"/>
    <xf numFmtId="0" fontId="52" fillId="0" borderId="0" xfId="3" applyFont="1"/>
    <xf numFmtId="0" fontId="53" fillId="0" borderId="0" xfId="3" applyFont="1"/>
    <xf numFmtId="0" fontId="34" fillId="0" borderId="0" xfId="3" applyFont="1"/>
    <xf numFmtId="0" fontId="50" fillId="0" borderId="25" xfId="3" applyFont="1" applyBorder="1"/>
    <xf numFmtId="0" fontId="54" fillId="0" borderId="0" xfId="3" applyFont="1" applyAlignment="1">
      <alignment horizontal="left" vertical="center" indent="1"/>
    </xf>
    <xf numFmtId="0" fontId="55" fillId="0" borderId="0" xfId="3" applyFont="1"/>
    <xf numFmtId="0" fontId="54" fillId="0" borderId="0" xfId="3" applyFont="1"/>
    <xf numFmtId="0" fontId="54" fillId="0" borderId="0" xfId="3" applyFont="1" applyAlignment="1">
      <alignment vertical="center"/>
    </xf>
    <xf numFmtId="0" fontId="55" fillId="0" borderId="26" xfId="3" applyFont="1" applyBorder="1"/>
    <xf numFmtId="0" fontId="56" fillId="0" borderId="0" xfId="3" applyFont="1"/>
    <xf numFmtId="0" fontId="57" fillId="0" borderId="0" xfId="3" applyFont="1" applyAlignment="1">
      <alignment horizontal="left" vertical="center" indent="1"/>
    </xf>
    <xf numFmtId="0" fontId="58" fillId="0" borderId="0" xfId="3" applyFont="1"/>
    <xf numFmtId="43" fontId="55" fillId="0" borderId="0" xfId="3" applyNumberFormat="1" applyFont="1"/>
    <xf numFmtId="170" fontId="50" fillId="0" borderId="0" xfId="3" applyNumberFormat="1" applyFont="1"/>
    <xf numFmtId="168" fontId="34" fillId="0" borderId="0" xfId="3" applyNumberFormat="1" applyFont="1"/>
    <xf numFmtId="43" fontId="34" fillId="0" borderId="0" xfId="3" applyNumberFormat="1" applyFont="1"/>
    <xf numFmtId="170" fontId="34" fillId="0" borderId="0" xfId="3" applyNumberFormat="1" applyFont="1"/>
    <xf numFmtId="0" fontId="50" fillId="0" borderId="65" xfId="3" applyFont="1" applyBorder="1"/>
    <xf numFmtId="0" fontId="58" fillId="0" borderId="7" xfId="3" applyFont="1" applyBorder="1"/>
    <xf numFmtId="0" fontId="55" fillId="0" borderId="7" xfId="3" applyFont="1" applyBorder="1"/>
    <xf numFmtId="0" fontId="54" fillId="0" borderId="7" xfId="3" applyFont="1" applyBorder="1"/>
    <xf numFmtId="43" fontId="55" fillId="0" borderId="7" xfId="3" applyNumberFormat="1" applyFont="1" applyBorder="1"/>
    <xf numFmtId="0" fontId="55" fillId="0" borderId="44" xfId="3" applyFont="1" applyBorder="1"/>
    <xf numFmtId="0" fontId="59" fillId="0" borderId="0" xfId="3" applyFont="1"/>
    <xf numFmtId="0" fontId="60" fillId="0" borderId="0" xfId="3" applyFont="1"/>
    <xf numFmtId="43" fontId="50" fillId="0" borderId="0" xfId="3" applyNumberFormat="1" applyFont="1"/>
    <xf numFmtId="0" fontId="61" fillId="0" borderId="0" xfId="3" applyFont="1"/>
    <xf numFmtId="0" fontId="34" fillId="0" borderId="2" xfId="3" applyFont="1" applyBorder="1"/>
    <xf numFmtId="0" fontId="34" fillId="0" borderId="2" xfId="3" applyFont="1" applyBorder="1" applyAlignment="1">
      <alignment horizontal="center"/>
    </xf>
    <xf numFmtId="0" fontId="34" fillId="0" borderId="2" xfId="3" applyFont="1" applyBorder="1" applyAlignment="1">
      <alignment horizontal="center" wrapText="1"/>
    </xf>
    <xf numFmtId="0" fontId="34" fillId="0" borderId="1" xfId="3" applyFont="1" applyBorder="1" applyAlignment="1">
      <alignment horizontal="center" wrapText="1"/>
    </xf>
    <xf numFmtId="0" fontId="53" fillId="0" borderId="0" xfId="3" applyFont="1" applyAlignment="1">
      <alignment horizontal="center" wrapText="1"/>
    </xf>
    <xf numFmtId="0" fontId="34" fillId="0" borderId="13" xfId="3" applyFont="1" applyBorder="1"/>
    <xf numFmtId="0" fontId="34" fillId="0" borderId="14" xfId="3" applyFont="1" applyBorder="1" applyAlignment="1">
      <alignment horizontal="center"/>
    </xf>
    <xf numFmtId="0" fontId="34" fillId="0" borderId="14" xfId="3" applyFont="1" applyBorder="1" applyAlignment="1">
      <alignment horizontal="center" wrapText="1"/>
    </xf>
    <xf numFmtId="0" fontId="34" fillId="0" borderId="12" xfId="3" applyFont="1" applyBorder="1" applyAlignment="1">
      <alignment horizontal="center" wrapText="1"/>
    </xf>
    <xf numFmtId="0" fontId="34" fillId="0" borderId="9" xfId="3" applyFont="1" applyBorder="1" applyAlignment="1">
      <alignment horizontal="center" wrapText="1"/>
    </xf>
    <xf numFmtId="0" fontId="34" fillId="0" borderId="8" xfId="3" applyFont="1" applyBorder="1" applyAlignment="1">
      <alignment horizontal="center"/>
    </xf>
    <xf numFmtId="0" fontId="34" fillId="0" borderId="12" xfId="3" applyFont="1" applyBorder="1" applyAlignment="1">
      <alignment horizontal="center"/>
    </xf>
    <xf numFmtId="17" fontId="34" fillId="0" borderId="8" xfId="3" applyNumberFormat="1" applyFont="1" applyBorder="1"/>
    <xf numFmtId="0" fontId="62" fillId="0" borderId="13" xfId="3" applyFont="1" applyBorder="1" applyAlignment="1">
      <alignment wrapText="1"/>
    </xf>
    <xf numFmtId="186" fontId="62" fillId="0" borderId="1" xfId="11" applyNumberFormat="1" applyFont="1" applyFill="1" applyBorder="1" applyAlignment="1">
      <alignment horizontal="center"/>
    </xf>
    <xf numFmtId="39" fontId="62" fillId="0" borderId="1" xfId="11" applyNumberFormat="1" applyFont="1" applyFill="1" applyBorder="1" applyAlignment="1">
      <alignment horizontal="right"/>
    </xf>
    <xf numFmtId="43" fontId="62" fillId="0" borderId="1" xfId="11" applyFont="1" applyFill="1" applyBorder="1"/>
    <xf numFmtId="170" fontId="62" fillId="0" borderId="1" xfId="12" applyNumberFormat="1" applyFont="1" applyFill="1" applyBorder="1" applyAlignment="1">
      <alignment horizontal="right"/>
    </xf>
    <xf numFmtId="170" fontId="62" fillId="0" borderId="0" xfId="12" applyNumberFormat="1" applyFont="1" applyFill="1" applyBorder="1"/>
    <xf numFmtId="170" fontId="62" fillId="0" borderId="1" xfId="12" applyNumberFormat="1" applyFont="1" applyFill="1" applyBorder="1"/>
    <xf numFmtId="187" fontId="62" fillId="0" borderId="1" xfId="11" applyNumberFormat="1" applyFont="1" applyFill="1" applyBorder="1" applyAlignment="1">
      <alignment horizontal="center"/>
    </xf>
    <xf numFmtId="186" fontId="34" fillId="0" borderId="0" xfId="3" applyNumberFormat="1" applyFont="1"/>
    <xf numFmtId="0" fontId="62" fillId="0" borderId="25" xfId="3" applyFont="1" applyBorder="1" applyAlignment="1">
      <alignment wrapText="1"/>
    </xf>
    <xf numFmtId="10" fontId="62" fillId="0" borderId="1" xfId="13" applyNumberFormat="1" applyFont="1" applyFill="1" applyBorder="1"/>
    <xf numFmtId="186" fontId="62" fillId="32" borderId="1" xfId="11" applyNumberFormat="1" applyFont="1" applyFill="1" applyBorder="1" applyAlignment="1">
      <alignment horizontal="center"/>
    </xf>
    <xf numFmtId="39" fontId="62" fillId="32" borderId="1" xfId="11" applyNumberFormat="1" applyFont="1" applyFill="1" applyBorder="1" applyAlignment="1">
      <alignment horizontal="right"/>
    </xf>
    <xf numFmtId="43" fontId="62" fillId="32" borderId="1" xfId="11" applyFont="1" applyFill="1" applyBorder="1"/>
    <xf numFmtId="10" fontId="62" fillId="32" borderId="1" xfId="13" applyNumberFormat="1" applyFont="1" applyFill="1" applyBorder="1"/>
    <xf numFmtId="170" fontId="62" fillId="32" borderId="1" xfId="12" applyNumberFormat="1" applyFont="1" applyFill="1" applyBorder="1" applyAlignment="1">
      <alignment horizontal="right"/>
    </xf>
    <xf numFmtId="170" fontId="62" fillId="32" borderId="0" xfId="12" applyNumberFormat="1" applyFont="1" applyFill="1" applyBorder="1"/>
    <xf numFmtId="170" fontId="62" fillId="32" borderId="1" xfId="12" applyNumberFormat="1" applyFont="1" applyFill="1" applyBorder="1"/>
    <xf numFmtId="187" fontId="62" fillId="32" borderId="1" xfId="11" applyNumberFormat="1" applyFont="1" applyFill="1" applyBorder="1" applyAlignment="1">
      <alignment horizontal="center"/>
    </xf>
    <xf numFmtId="17" fontId="34" fillId="0" borderId="0" xfId="3" applyNumberFormat="1" applyFont="1"/>
    <xf numFmtId="186" fontId="62" fillId="0" borderId="0" xfId="11" applyNumberFormat="1" applyFont="1" applyFill="1" applyBorder="1" applyAlignment="1">
      <alignment horizontal="center"/>
    </xf>
    <xf numFmtId="39" fontId="62" fillId="0" borderId="0" xfId="11" applyNumberFormat="1" applyFont="1" applyFill="1" applyBorder="1" applyAlignment="1">
      <alignment horizontal="right"/>
    </xf>
    <xf numFmtId="43" fontId="62" fillId="0" borderId="0" xfId="11" applyFont="1" applyFill="1" applyBorder="1"/>
    <xf numFmtId="10" fontId="62" fillId="0" borderId="0" xfId="11" applyNumberFormat="1" applyFont="1" applyFill="1" applyBorder="1"/>
    <xf numFmtId="170" fontId="62" fillId="0" borderId="0" xfId="12" applyNumberFormat="1" applyFont="1" applyFill="1" applyBorder="1" applyAlignment="1">
      <alignment horizontal="right"/>
    </xf>
    <xf numFmtId="43" fontId="62" fillId="0" borderId="26" xfId="11" applyFont="1" applyFill="1" applyBorder="1"/>
    <xf numFmtId="186" fontId="62" fillId="0" borderId="25" xfId="11" applyNumberFormat="1" applyFont="1" applyFill="1" applyBorder="1" applyAlignment="1">
      <alignment horizontal="center"/>
    </xf>
    <xf numFmtId="187" fontId="62" fillId="0" borderId="26" xfId="11" applyNumberFormat="1" applyFont="1" applyFill="1" applyBorder="1" applyAlignment="1">
      <alignment horizontal="center"/>
    </xf>
    <xf numFmtId="0" fontId="62" fillId="0" borderId="13" xfId="3" applyFont="1" applyBorder="1" applyAlignment="1">
      <alignment horizontal="center" wrapText="1"/>
    </xf>
    <xf numFmtId="10" fontId="62" fillId="0" borderId="1" xfId="11" applyNumberFormat="1" applyFont="1" applyFill="1" applyBorder="1"/>
    <xf numFmtId="17" fontId="34" fillId="0" borderId="1" xfId="3" applyNumberFormat="1" applyFont="1" applyBorder="1"/>
    <xf numFmtId="0" fontId="62" fillId="0" borderId="25" xfId="3" applyFont="1" applyBorder="1" applyAlignment="1">
      <alignment horizontal="center" wrapText="1"/>
    </xf>
    <xf numFmtId="170" fontId="62" fillId="0" borderId="1" xfId="13" applyNumberFormat="1" applyFont="1" applyFill="1" applyBorder="1" applyAlignment="1">
      <alignment horizontal="center"/>
    </xf>
    <xf numFmtId="170" fontId="62" fillId="0" borderId="1" xfId="13" applyNumberFormat="1" applyFont="1" applyFill="1" applyBorder="1"/>
    <xf numFmtId="170" fontId="62" fillId="0" borderId="0" xfId="13" applyNumberFormat="1" applyFont="1" applyFill="1" applyBorder="1" applyAlignment="1">
      <alignment horizontal="center"/>
    </xf>
    <xf numFmtId="170" fontId="62" fillId="0" borderId="0" xfId="13" applyNumberFormat="1" applyFont="1" applyFill="1" applyBorder="1"/>
    <xf numFmtId="17" fontId="34" fillId="17" borderId="8" xfId="3" applyNumberFormat="1" applyFont="1" applyFill="1" applyBorder="1" applyAlignment="1">
      <alignment horizontal="right"/>
    </xf>
    <xf numFmtId="0" fontId="62" fillId="17" borderId="8" xfId="3" applyFont="1" applyFill="1" applyBorder="1" applyAlignment="1">
      <alignment horizontal="center" wrapText="1"/>
    </xf>
    <xf numFmtId="186" fontId="62" fillId="17" borderId="12" xfId="11" applyNumberFormat="1" applyFont="1" applyFill="1" applyBorder="1" applyAlignment="1">
      <alignment horizontal="center"/>
    </xf>
    <xf numFmtId="39" fontId="62" fillId="17" borderId="12" xfId="11" applyNumberFormat="1" applyFont="1" applyFill="1" applyBorder="1" applyAlignment="1">
      <alignment horizontal="right"/>
    </xf>
    <xf numFmtId="170" fontId="62" fillId="17" borderId="12" xfId="13" applyNumberFormat="1" applyFont="1" applyFill="1" applyBorder="1" applyAlignment="1">
      <alignment horizontal="center"/>
    </xf>
    <xf numFmtId="170" fontId="62" fillId="17" borderId="12" xfId="13" applyNumberFormat="1" applyFont="1" applyFill="1" applyBorder="1"/>
    <xf numFmtId="43" fontId="62" fillId="17" borderId="12" xfId="11" applyFont="1" applyFill="1" applyBorder="1"/>
    <xf numFmtId="43" fontId="62" fillId="17" borderId="9" xfId="11" applyFont="1" applyFill="1" applyBorder="1"/>
    <xf numFmtId="170" fontId="62" fillId="17" borderId="12" xfId="12" applyNumberFormat="1" applyFont="1" applyFill="1" applyBorder="1"/>
    <xf numFmtId="186" fontId="62" fillId="17" borderId="8" xfId="11" applyNumberFormat="1" applyFont="1" applyFill="1" applyBorder="1" applyAlignment="1">
      <alignment horizontal="center"/>
    </xf>
    <xf numFmtId="187" fontId="62" fillId="17" borderId="9" xfId="11" applyNumberFormat="1" applyFont="1" applyFill="1" applyBorder="1" applyAlignment="1">
      <alignment horizontal="center"/>
    </xf>
    <xf numFmtId="186" fontId="62" fillId="17" borderId="0" xfId="11" applyNumberFormat="1" applyFont="1" applyFill="1" applyBorder="1" applyAlignment="1">
      <alignment horizontal="center"/>
    </xf>
    <xf numFmtId="39" fontId="62" fillId="17" borderId="0" xfId="11" applyNumberFormat="1" applyFont="1" applyFill="1" applyBorder="1" applyAlignment="1">
      <alignment horizontal="right"/>
    </xf>
    <xf numFmtId="170" fontId="62" fillId="17" borderId="0" xfId="13" applyNumberFormat="1" applyFont="1" applyFill="1" applyBorder="1" applyAlignment="1">
      <alignment horizontal="center"/>
    </xf>
    <xf numFmtId="170" fontId="62" fillId="17" borderId="0" xfId="13" applyNumberFormat="1" applyFont="1" applyFill="1" applyBorder="1"/>
    <xf numFmtId="43" fontId="62" fillId="17" borderId="0" xfId="11" applyFont="1" applyFill="1" applyBorder="1"/>
    <xf numFmtId="170" fontId="62" fillId="17" borderId="0" xfId="12" applyNumberFormat="1" applyFont="1" applyFill="1" applyBorder="1"/>
    <xf numFmtId="187" fontId="62" fillId="17" borderId="0" xfId="11" applyNumberFormat="1" applyFont="1" applyFill="1" applyBorder="1" applyAlignment="1">
      <alignment horizontal="center"/>
    </xf>
    <xf numFmtId="17" fontId="34" fillId="17" borderId="0" xfId="3" applyNumberFormat="1" applyFont="1" applyFill="1" applyAlignment="1">
      <alignment horizontal="right"/>
    </xf>
    <xf numFmtId="0" fontId="33" fillId="0" borderId="0" xfId="3" applyFont="1"/>
    <xf numFmtId="0" fontId="62" fillId="0" borderId="25" xfId="3" applyFont="1" applyBorder="1"/>
    <xf numFmtId="0" fontId="62" fillId="0" borderId="0" xfId="3" applyFont="1"/>
    <xf numFmtId="43" fontId="62" fillId="0" borderId="0" xfId="3" applyNumberFormat="1" applyFont="1"/>
    <xf numFmtId="186" fontId="62" fillId="0" borderId="0" xfId="3" applyNumberFormat="1" applyFont="1"/>
    <xf numFmtId="0" fontId="62" fillId="0" borderId="13" xfId="3" applyFont="1" applyBorder="1" applyAlignment="1">
      <alignment horizontal="center"/>
    </xf>
    <xf numFmtId="177" fontId="62" fillId="0" borderId="1" xfId="10" applyFont="1" applyFill="1" applyBorder="1" applyAlignment="1">
      <alignment horizontal="center"/>
    </xf>
    <xf numFmtId="0" fontId="62" fillId="0" borderId="25" xfId="3" applyFont="1" applyBorder="1" applyAlignment="1">
      <alignment horizontal="center"/>
    </xf>
    <xf numFmtId="177" fontId="62" fillId="32" borderId="1" xfId="10" applyFont="1" applyFill="1" applyBorder="1" applyAlignment="1">
      <alignment horizontal="center"/>
    </xf>
    <xf numFmtId="10" fontId="62" fillId="32" borderId="1" xfId="12" applyNumberFormat="1" applyFont="1" applyFill="1" applyBorder="1" applyAlignment="1">
      <alignment horizontal="right"/>
    </xf>
    <xf numFmtId="0" fontId="62" fillId="32" borderId="0" xfId="3" applyFont="1" applyFill="1"/>
    <xf numFmtId="177" fontId="62" fillId="0" borderId="0" xfId="10" applyFont="1" applyFill="1" applyBorder="1" applyAlignment="1">
      <alignment horizontal="center"/>
    </xf>
    <xf numFmtId="177" fontId="62" fillId="0" borderId="25" xfId="10" applyFont="1" applyFill="1" applyBorder="1" applyAlignment="1">
      <alignment horizontal="center"/>
    </xf>
    <xf numFmtId="17" fontId="34" fillId="0" borderId="13" xfId="3" applyNumberFormat="1" applyFont="1" applyBorder="1"/>
    <xf numFmtId="177" fontId="62" fillId="0" borderId="2" xfId="10" applyFont="1" applyFill="1" applyBorder="1" applyAlignment="1">
      <alignment horizontal="center"/>
    </xf>
    <xf numFmtId="177" fontId="62" fillId="0" borderId="13" xfId="10" applyFont="1" applyFill="1" applyBorder="1" applyAlignment="1">
      <alignment horizontal="center"/>
    </xf>
    <xf numFmtId="170" fontId="62" fillId="0" borderId="2" xfId="10" applyNumberFormat="1" applyFont="1" applyFill="1" applyBorder="1" applyAlignment="1">
      <alignment horizontal="center"/>
    </xf>
    <xf numFmtId="170" fontId="62" fillId="0" borderId="2" xfId="12" applyNumberFormat="1" applyFont="1" applyFill="1" applyBorder="1" applyAlignment="1">
      <alignment horizontal="right"/>
    </xf>
    <xf numFmtId="43" fontId="62" fillId="0" borderId="2" xfId="11" applyFont="1" applyFill="1" applyBorder="1"/>
    <xf numFmtId="170" fontId="62" fillId="0" borderId="2" xfId="12" applyNumberFormat="1" applyFont="1" applyFill="1" applyBorder="1"/>
    <xf numFmtId="187" fontId="62" fillId="0" borderId="2" xfId="11" applyNumberFormat="1" applyFont="1" applyFill="1" applyBorder="1" applyAlignment="1">
      <alignment horizontal="center"/>
    </xf>
    <xf numFmtId="0" fontId="62" fillId="0" borderId="1" xfId="3" applyFont="1" applyBorder="1" applyAlignment="1">
      <alignment horizontal="center"/>
    </xf>
    <xf numFmtId="170" fontId="62" fillId="0" borderId="1" xfId="10" applyNumberFormat="1" applyFont="1" applyFill="1" applyBorder="1" applyAlignment="1">
      <alignment horizontal="center"/>
    </xf>
    <xf numFmtId="0" fontId="62" fillId="0" borderId="1" xfId="3" applyFont="1" applyBorder="1"/>
    <xf numFmtId="17" fontId="34" fillId="17" borderId="1" xfId="3" applyNumberFormat="1" applyFont="1" applyFill="1" applyBorder="1"/>
    <xf numFmtId="0" fontId="62" fillId="17" borderId="1" xfId="3" applyFont="1" applyFill="1" applyBorder="1" applyAlignment="1">
      <alignment horizontal="center"/>
    </xf>
    <xf numFmtId="177" fontId="62" fillId="17" borderId="1" xfId="10" applyFont="1" applyFill="1" applyBorder="1" applyAlignment="1">
      <alignment horizontal="center"/>
    </xf>
    <xf numFmtId="170" fontId="62" fillId="17" borderId="1" xfId="10" applyNumberFormat="1" applyFont="1" applyFill="1" applyBorder="1" applyAlignment="1">
      <alignment horizontal="center"/>
    </xf>
    <xf numFmtId="170" fontId="62" fillId="17" borderId="1" xfId="12" applyNumberFormat="1" applyFont="1" applyFill="1" applyBorder="1" applyAlignment="1">
      <alignment horizontal="right"/>
    </xf>
    <xf numFmtId="43" fontId="62" fillId="17" borderId="1" xfId="11" applyFont="1" applyFill="1" applyBorder="1"/>
    <xf numFmtId="0" fontId="62" fillId="17" borderId="1" xfId="3" applyFont="1" applyFill="1" applyBorder="1"/>
    <xf numFmtId="170" fontId="62" fillId="17" borderId="1" xfId="12" applyNumberFormat="1" applyFont="1" applyFill="1" applyBorder="1"/>
    <xf numFmtId="187" fontId="62" fillId="17" borderId="1" xfId="11" applyNumberFormat="1" applyFont="1" applyFill="1" applyBorder="1" applyAlignment="1">
      <alignment horizontal="center"/>
    </xf>
    <xf numFmtId="177" fontId="62" fillId="17" borderId="0" xfId="10" applyFont="1" applyFill="1" applyBorder="1" applyAlignment="1">
      <alignment horizontal="center"/>
    </xf>
    <xf numFmtId="0" fontId="62" fillId="17" borderId="0" xfId="3" applyFont="1" applyFill="1"/>
    <xf numFmtId="17" fontId="34" fillId="17" borderId="0" xfId="3" applyNumberFormat="1" applyFont="1" applyFill="1"/>
    <xf numFmtId="0" fontId="62" fillId="0" borderId="0" xfId="3" applyFont="1" applyAlignment="1">
      <alignment horizontal="right"/>
    </xf>
    <xf numFmtId="0" fontId="62" fillId="0" borderId="26" xfId="3" applyFont="1" applyBorder="1"/>
    <xf numFmtId="177" fontId="62" fillId="0" borderId="0" xfId="3" applyNumberFormat="1" applyFont="1"/>
    <xf numFmtId="43" fontId="62" fillId="0" borderId="1" xfId="4" applyFont="1" applyFill="1" applyBorder="1"/>
    <xf numFmtId="43" fontId="62" fillId="0" borderId="1" xfId="11" applyFont="1" applyFill="1" applyBorder="1" applyAlignment="1">
      <alignment horizontal="center"/>
    </xf>
    <xf numFmtId="188" fontId="62" fillId="0" borderId="1" xfId="11" applyNumberFormat="1" applyFont="1" applyFill="1" applyBorder="1" applyAlignment="1">
      <alignment horizontal="center"/>
    </xf>
    <xf numFmtId="43" fontId="62" fillId="32" borderId="1" xfId="4" applyFont="1" applyFill="1" applyBorder="1"/>
    <xf numFmtId="43" fontId="62" fillId="32" borderId="1" xfId="11" applyFont="1" applyFill="1" applyBorder="1" applyAlignment="1">
      <alignment horizontal="center"/>
    </xf>
    <xf numFmtId="188" fontId="62" fillId="32" borderId="1" xfId="11" applyNumberFormat="1" applyFont="1" applyFill="1" applyBorder="1" applyAlignment="1">
      <alignment horizontal="center"/>
    </xf>
    <xf numFmtId="43" fontId="62" fillId="0" borderId="0" xfId="4" applyFont="1" applyFill="1" applyBorder="1"/>
    <xf numFmtId="170" fontId="62" fillId="0" borderId="0" xfId="11" applyNumberFormat="1" applyFont="1" applyFill="1" applyBorder="1"/>
    <xf numFmtId="43" fontId="62" fillId="0" borderId="25" xfId="11" applyFont="1" applyFill="1" applyBorder="1" applyAlignment="1">
      <alignment horizontal="center"/>
    </xf>
    <xf numFmtId="189" fontId="62" fillId="0" borderId="0" xfId="11" applyNumberFormat="1" applyFont="1" applyFill="1" applyBorder="1" applyAlignment="1">
      <alignment horizontal="center"/>
    </xf>
    <xf numFmtId="170" fontId="62" fillId="0" borderId="1" xfId="11" applyNumberFormat="1" applyFont="1" applyFill="1" applyBorder="1"/>
    <xf numFmtId="189" fontId="62" fillId="0" borderId="1" xfId="11" applyNumberFormat="1" applyFont="1" applyFill="1" applyBorder="1" applyAlignment="1">
      <alignment horizontal="center"/>
    </xf>
    <xf numFmtId="43" fontId="62" fillId="0" borderId="0" xfId="11" applyFont="1" applyFill="1" applyBorder="1" applyAlignment="1">
      <alignment horizontal="center"/>
    </xf>
    <xf numFmtId="43" fontId="62" fillId="0" borderId="26" xfId="11" applyFont="1" applyFill="1" applyBorder="1" applyAlignment="1">
      <alignment horizontal="center"/>
    </xf>
    <xf numFmtId="0" fontId="62" fillId="17" borderId="25" xfId="3" applyFont="1" applyFill="1" applyBorder="1" applyAlignment="1">
      <alignment horizontal="center"/>
    </xf>
    <xf numFmtId="43" fontId="62" fillId="17" borderId="0" xfId="4" applyFont="1" applyFill="1" applyBorder="1"/>
    <xf numFmtId="170" fontId="62" fillId="17" borderId="0" xfId="11" applyNumberFormat="1" applyFont="1" applyFill="1" applyBorder="1"/>
    <xf numFmtId="170" fontId="62" fillId="17" borderId="0" xfId="12" applyNumberFormat="1" applyFont="1" applyFill="1" applyBorder="1" applyAlignment="1">
      <alignment horizontal="right"/>
    </xf>
    <xf numFmtId="43" fontId="62" fillId="17" borderId="0" xfId="11" applyFont="1" applyFill="1" applyBorder="1" applyAlignment="1">
      <alignment horizontal="center"/>
    </xf>
    <xf numFmtId="43" fontId="62" fillId="17" borderId="26" xfId="11" applyFont="1" applyFill="1" applyBorder="1" applyAlignment="1">
      <alignment horizontal="center"/>
    </xf>
    <xf numFmtId="43" fontId="62" fillId="17" borderId="25" xfId="11" applyFont="1" applyFill="1" applyBorder="1" applyAlignment="1">
      <alignment horizontal="center"/>
    </xf>
    <xf numFmtId="189" fontId="62" fillId="17" borderId="0" xfId="11" applyNumberFormat="1" applyFont="1" applyFill="1" applyBorder="1" applyAlignment="1">
      <alignment horizontal="center"/>
    </xf>
    <xf numFmtId="187" fontId="62" fillId="17" borderId="26" xfId="11" applyNumberFormat="1" applyFont="1" applyFill="1" applyBorder="1" applyAlignment="1">
      <alignment horizontal="center"/>
    </xf>
    <xf numFmtId="187" fontId="62" fillId="0" borderId="0" xfId="11" applyNumberFormat="1" applyFont="1" applyFill="1" applyBorder="1" applyAlignment="1">
      <alignment horizontal="center"/>
    </xf>
    <xf numFmtId="170" fontId="62" fillId="0" borderId="0" xfId="3" applyNumberFormat="1" applyFont="1"/>
    <xf numFmtId="0" fontId="62" fillId="0" borderId="2" xfId="3" applyFont="1" applyBorder="1" applyAlignment="1">
      <alignment horizontal="center"/>
    </xf>
    <xf numFmtId="177" fontId="62" fillId="0" borderId="1" xfId="10" applyFont="1" applyFill="1" applyBorder="1"/>
    <xf numFmtId="177" fontId="62" fillId="32" borderId="1" xfId="10" applyFont="1" applyFill="1" applyBorder="1"/>
    <xf numFmtId="10" fontId="62" fillId="32" borderId="1" xfId="12" applyNumberFormat="1" applyFont="1" applyFill="1" applyBorder="1"/>
    <xf numFmtId="0" fontId="62" fillId="0" borderId="4" xfId="3" applyFont="1" applyBorder="1" applyAlignment="1">
      <alignment horizontal="center"/>
    </xf>
    <xf numFmtId="2" fontId="62" fillId="0" borderId="1" xfId="3" applyNumberFormat="1" applyFont="1" applyBorder="1"/>
    <xf numFmtId="170" fontId="62" fillId="0" borderId="1" xfId="3" applyNumberFormat="1" applyFont="1" applyBorder="1"/>
    <xf numFmtId="170" fontId="62" fillId="0" borderId="1" xfId="3" applyNumberFormat="1" applyFont="1" applyBorder="1" applyAlignment="1">
      <alignment horizontal="right"/>
    </xf>
    <xf numFmtId="177" fontId="62" fillId="0" borderId="1" xfId="3" applyNumberFormat="1" applyFont="1" applyBorder="1"/>
    <xf numFmtId="178" fontId="62" fillId="0" borderId="1" xfId="3" applyNumberFormat="1" applyFont="1" applyBorder="1"/>
    <xf numFmtId="178" fontId="62" fillId="0" borderId="1" xfId="10" applyNumberFormat="1" applyFont="1" applyFill="1" applyBorder="1"/>
    <xf numFmtId="177" fontId="62" fillId="0" borderId="0" xfId="10" applyFont="1" applyFill="1" applyBorder="1"/>
    <xf numFmtId="178" fontId="62" fillId="0" borderId="0" xfId="10" applyNumberFormat="1" applyFont="1" applyFill="1" applyBorder="1"/>
    <xf numFmtId="177" fontId="62" fillId="17" borderId="0" xfId="10" applyFont="1" applyFill="1" applyBorder="1"/>
    <xf numFmtId="177" fontId="62" fillId="17" borderId="25" xfId="10" applyFont="1" applyFill="1" applyBorder="1" applyAlignment="1">
      <alignment horizontal="center"/>
    </xf>
    <xf numFmtId="178" fontId="62" fillId="17" borderId="0" xfId="10" applyNumberFormat="1" applyFont="1" applyFill="1" applyBorder="1"/>
    <xf numFmtId="172" fontId="62" fillId="0" borderId="0" xfId="11" applyNumberFormat="1" applyFont="1" applyFill="1" applyBorder="1" applyAlignment="1">
      <alignment horizontal="center"/>
    </xf>
    <xf numFmtId="17" fontId="34" fillId="17" borderId="8" xfId="3" applyNumberFormat="1" applyFont="1" applyFill="1" applyBorder="1"/>
    <xf numFmtId="172" fontId="62" fillId="17" borderId="0" xfId="11" applyNumberFormat="1" applyFont="1" applyFill="1" applyBorder="1" applyAlignment="1">
      <alignment horizontal="center"/>
    </xf>
    <xf numFmtId="170" fontId="62" fillId="0" borderId="0" xfId="10" applyNumberFormat="1" applyFont="1" applyFill="1" applyBorder="1" applyAlignment="1">
      <alignment horizontal="center"/>
    </xf>
    <xf numFmtId="10" fontId="62" fillId="0" borderId="0" xfId="10" applyNumberFormat="1" applyFont="1" applyFill="1" applyBorder="1" applyAlignment="1">
      <alignment horizontal="center"/>
    </xf>
    <xf numFmtId="186" fontId="62" fillId="0" borderId="1" xfId="3" applyNumberFormat="1" applyFont="1" applyBorder="1"/>
    <xf numFmtId="10" fontId="62" fillId="0" borderId="1" xfId="3" applyNumberFormat="1" applyFont="1" applyBorder="1"/>
    <xf numFmtId="170" fontId="62" fillId="0" borderId="1" xfId="13" applyNumberFormat="1" applyFont="1" applyBorder="1"/>
    <xf numFmtId="0" fontId="62" fillId="32" borderId="1" xfId="3" applyFont="1" applyFill="1" applyBorder="1"/>
    <xf numFmtId="2" fontId="62" fillId="32" borderId="1" xfId="3" applyNumberFormat="1" applyFont="1" applyFill="1" applyBorder="1"/>
    <xf numFmtId="170" fontId="62" fillId="32" borderId="1" xfId="13" applyNumberFormat="1" applyFont="1" applyFill="1" applyBorder="1"/>
    <xf numFmtId="170" fontId="62" fillId="32" borderId="1" xfId="3" applyNumberFormat="1" applyFont="1" applyFill="1" applyBorder="1"/>
    <xf numFmtId="186" fontId="62" fillId="32" borderId="1" xfId="3" applyNumberFormat="1" applyFont="1" applyFill="1" applyBorder="1"/>
    <xf numFmtId="10" fontId="62" fillId="32" borderId="1" xfId="3" applyNumberFormat="1" applyFont="1" applyFill="1" applyBorder="1"/>
    <xf numFmtId="186" fontId="62" fillId="0" borderId="12" xfId="11" applyNumberFormat="1" applyFont="1" applyFill="1" applyBorder="1" applyAlignment="1">
      <alignment horizontal="center"/>
    </xf>
    <xf numFmtId="0" fontId="62" fillId="0" borderId="12" xfId="3" applyFont="1" applyBorder="1"/>
    <xf numFmtId="186" fontId="62" fillId="0" borderId="8" xfId="3" applyNumberFormat="1" applyFont="1" applyBorder="1"/>
    <xf numFmtId="10" fontId="62" fillId="0" borderId="12" xfId="3" applyNumberFormat="1" applyFont="1" applyBorder="1"/>
    <xf numFmtId="187" fontId="62" fillId="0" borderId="9" xfId="11" applyNumberFormat="1" applyFont="1" applyFill="1" applyBorder="1" applyAlignment="1">
      <alignment horizontal="center"/>
    </xf>
    <xf numFmtId="0" fontId="62" fillId="0" borderId="8" xfId="3" applyFont="1" applyBorder="1" applyAlignment="1">
      <alignment horizontal="center"/>
    </xf>
    <xf numFmtId="43" fontId="62" fillId="0" borderId="12" xfId="11" applyFont="1" applyFill="1" applyBorder="1"/>
    <xf numFmtId="170" fontId="62" fillId="0" borderId="12" xfId="13" applyNumberFormat="1" applyFont="1" applyFill="1" applyBorder="1"/>
    <xf numFmtId="170" fontId="62" fillId="0" borderId="12" xfId="12" applyNumberFormat="1" applyFont="1" applyFill="1" applyBorder="1" applyAlignment="1">
      <alignment horizontal="right"/>
    </xf>
    <xf numFmtId="43" fontId="62" fillId="0" borderId="12" xfId="11" applyFont="1" applyFill="1" applyBorder="1" applyAlignment="1">
      <alignment horizontal="center"/>
    </xf>
    <xf numFmtId="43" fontId="62" fillId="0" borderId="9" xfId="11" applyFont="1" applyFill="1" applyBorder="1" applyAlignment="1">
      <alignment horizontal="center"/>
    </xf>
    <xf numFmtId="186" fontId="62" fillId="0" borderId="8" xfId="11" applyNumberFormat="1" applyFont="1" applyFill="1" applyBorder="1" applyAlignment="1">
      <alignment horizontal="center"/>
    </xf>
    <xf numFmtId="170" fontId="62" fillId="0" borderId="12" xfId="12" applyNumberFormat="1" applyFont="1" applyFill="1" applyBorder="1"/>
    <xf numFmtId="2" fontId="62" fillId="17" borderId="1" xfId="3" applyNumberFormat="1" applyFont="1" applyFill="1" applyBorder="1"/>
    <xf numFmtId="170" fontId="62" fillId="17" borderId="12" xfId="12" applyNumberFormat="1" applyFont="1" applyFill="1" applyBorder="1" applyAlignment="1">
      <alignment horizontal="right"/>
    </xf>
    <xf numFmtId="43" fontId="62" fillId="17" borderId="12" xfId="11" applyFont="1" applyFill="1" applyBorder="1" applyAlignment="1">
      <alignment horizontal="center"/>
    </xf>
    <xf numFmtId="43" fontId="62" fillId="17" borderId="9" xfId="11" applyFont="1" applyFill="1" applyBorder="1" applyAlignment="1">
      <alignment horizontal="center"/>
    </xf>
    <xf numFmtId="0" fontId="62" fillId="17" borderId="12" xfId="3" applyFont="1" applyFill="1" applyBorder="1"/>
    <xf numFmtId="2" fontId="62" fillId="17" borderId="0" xfId="3" applyNumberFormat="1" applyFont="1" applyFill="1"/>
    <xf numFmtId="0" fontId="34" fillId="0" borderId="25" xfId="3" applyFont="1" applyBorder="1"/>
    <xf numFmtId="43" fontId="62" fillId="0" borderId="1" xfId="11" applyFont="1" applyFill="1" applyBorder="1" applyAlignment="1">
      <alignment horizontal="right"/>
    </xf>
    <xf numFmtId="186" fontId="62" fillId="0" borderId="1" xfId="3" applyNumberFormat="1" applyFont="1" applyBorder="1" applyAlignment="1">
      <alignment horizontal="right"/>
    </xf>
    <xf numFmtId="190" fontId="62" fillId="0" borderId="1" xfId="3" applyNumberFormat="1" applyFont="1" applyBorder="1"/>
    <xf numFmtId="170" fontId="62" fillId="32" borderId="1" xfId="3" applyNumberFormat="1" applyFont="1" applyFill="1" applyBorder="1" applyAlignment="1">
      <alignment horizontal="right"/>
    </xf>
    <xf numFmtId="43" fontId="62" fillId="32" borderId="1" xfId="11" applyFont="1" applyFill="1" applyBorder="1" applyAlignment="1">
      <alignment horizontal="right"/>
    </xf>
    <xf numFmtId="186" fontId="62" fillId="32" borderId="1" xfId="3" applyNumberFormat="1" applyFont="1" applyFill="1" applyBorder="1" applyAlignment="1">
      <alignment horizontal="right"/>
    </xf>
    <xf numFmtId="190" fontId="62" fillId="32" borderId="1" xfId="3" applyNumberFormat="1" applyFont="1" applyFill="1" applyBorder="1"/>
    <xf numFmtId="2" fontId="62" fillId="0" borderId="0" xfId="3" applyNumberFormat="1" applyFont="1"/>
    <xf numFmtId="170" fontId="62" fillId="0" borderId="0" xfId="3" applyNumberFormat="1" applyFont="1" applyAlignment="1">
      <alignment horizontal="right"/>
    </xf>
    <xf numFmtId="43" fontId="62" fillId="0" borderId="0" xfId="11" applyFont="1" applyFill="1" applyBorder="1" applyAlignment="1">
      <alignment horizontal="right"/>
    </xf>
    <xf numFmtId="43" fontId="62" fillId="0" borderId="26" xfId="11" applyFont="1" applyFill="1" applyBorder="1" applyAlignment="1">
      <alignment horizontal="right"/>
    </xf>
    <xf numFmtId="186" fontId="62" fillId="0" borderId="25" xfId="3" applyNumberFormat="1" applyFont="1" applyBorder="1" applyAlignment="1">
      <alignment horizontal="right"/>
    </xf>
    <xf numFmtId="10" fontId="62" fillId="0" borderId="0" xfId="3" applyNumberFormat="1" applyFont="1"/>
    <xf numFmtId="2" fontId="34" fillId="0" borderId="0" xfId="3" applyNumberFormat="1" applyFont="1"/>
    <xf numFmtId="0" fontId="34" fillId="0" borderId="0" xfId="3" applyFont="1" applyAlignment="1">
      <alignment horizontal="right"/>
    </xf>
    <xf numFmtId="0" fontId="34" fillId="0" borderId="26" xfId="3" applyFont="1" applyBorder="1" applyAlignment="1">
      <alignment horizontal="right"/>
    </xf>
    <xf numFmtId="0" fontId="34" fillId="0" borderId="25" xfId="3" applyFont="1" applyBorder="1" applyAlignment="1">
      <alignment horizontal="right"/>
    </xf>
    <xf numFmtId="10" fontId="34" fillId="0" borderId="0" xfId="3" applyNumberFormat="1" applyFont="1"/>
    <xf numFmtId="186" fontId="34" fillId="17" borderId="0" xfId="3" applyNumberFormat="1" applyFont="1" applyFill="1"/>
    <xf numFmtId="0" fontId="34" fillId="17" borderId="0" xfId="3" applyFont="1" applyFill="1"/>
    <xf numFmtId="2" fontId="34" fillId="17" borderId="0" xfId="3" applyNumberFormat="1" applyFont="1" applyFill="1"/>
    <xf numFmtId="170" fontId="34" fillId="17" borderId="0" xfId="3" applyNumberFormat="1" applyFont="1" applyFill="1"/>
    <xf numFmtId="0" fontId="34" fillId="17" borderId="26" xfId="3" applyFont="1" applyFill="1" applyBorder="1" applyAlignment="1">
      <alignment horizontal="right"/>
    </xf>
    <xf numFmtId="10" fontId="34" fillId="17" borderId="0" xfId="3" applyNumberFormat="1" applyFont="1" applyFill="1"/>
    <xf numFmtId="0" fontId="34" fillId="0" borderId="1" xfId="3" applyFont="1" applyBorder="1"/>
    <xf numFmtId="10" fontId="62" fillId="0" borderId="1" xfId="12" applyNumberFormat="1" applyFont="1" applyFill="1" applyBorder="1" applyAlignment="1">
      <alignment horizontal="right"/>
    </xf>
    <xf numFmtId="177" fontId="62" fillId="39" borderId="1" xfId="10" applyFont="1" applyFill="1" applyBorder="1" applyAlignment="1">
      <alignment horizontal="center"/>
    </xf>
    <xf numFmtId="177" fontId="62" fillId="39" borderId="1" xfId="10" applyFont="1" applyFill="1" applyBorder="1"/>
    <xf numFmtId="2" fontId="62" fillId="39" borderId="1" xfId="3" applyNumberFormat="1" applyFont="1" applyFill="1" applyBorder="1"/>
    <xf numFmtId="10" fontId="62" fillId="39" borderId="1" xfId="12" applyNumberFormat="1" applyFont="1" applyFill="1" applyBorder="1" applyAlignment="1">
      <alignment horizontal="right"/>
    </xf>
    <xf numFmtId="43" fontId="62" fillId="39" borderId="1" xfId="11" applyFont="1" applyFill="1" applyBorder="1" applyAlignment="1">
      <alignment horizontal="right"/>
    </xf>
    <xf numFmtId="0" fontId="62" fillId="39" borderId="0" xfId="3" applyFont="1" applyFill="1"/>
    <xf numFmtId="43" fontId="62" fillId="39" borderId="1" xfId="11" applyFont="1" applyFill="1" applyBorder="1" applyAlignment="1">
      <alignment horizontal="center"/>
    </xf>
    <xf numFmtId="170" fontId="62" fillId="39" borderId="1" xfId="12" applyNumberFormat="1" applyFont="1" applyFill="1" applyBorder="1" applyAlignment="1">
      <alignment horizontal="right"/>
    </xf>
    <xf numFmtId="187" fontId="62" fillId="39" borderId="1" xfId="11" applyNumberFormat="1" applyFont="1" applyFill="1" applyBorder="1" applyAlignment="1">
      <alignment horizontal="center"/>
    </xf>
    <xf numFmtId="0" fontId="62" fillId="0" borderId="0" xfId="3" applyFont="1" applyAlignment="1">
      <alignment horizontal="center"/>
    </xf>
    <xf numFmtId="17" fontId="34" fillId="0" borderId="2" xfId="3" applyNumberFormat="1" applyFont="1" applyBorder="1"/>
    <xf numFmtId="177" fontId="62" fillId="0" borderId="2" xfId="10" applyFont="1" applyFill="1" applyBorder="1"/>
    <xf numFmtId="2" fontId="62" fillId="0" borderId="2" xfId="3" applyNumberFormat="1" applyFont="1" applyBorder="1"/>
    <xf numFmtId="170" fontId="62" fillId="0" borderId="2" xfId="3" applyNumberFormat="1" applyFont="1" applyBorder="1"/>
    <xf numFmtId="43" fontId="62" fillId="0" borderId="2" xfId="11" applyFont="1" applyFill="1" applyBorder="1" applyAlignment="1">
      <alignment horizontal="right"/>
    </xf>
    <xf numFmtId="43" fontId="62" fillId="0" borderId="2" xfId="11" applyFont="1" applyFill="1" applyBorder="1" applyAlignment="1">
      <alignment horizontal="center"/>
    </xf>
    <xf numFmtId="0" fontId="62" fillId="0" borderId="12" xfId="3" applyFont="1" applyBorder="1" applyAlignment="1">
      <alignment horizontal="center"/>
    </xf>
    <xf numFmtId="177" fontId="62" fillId="0" borderId="12" xfId="10" applyFont="1" applyFill="1" applyBorder="1" applyAlignment="1">
      <alignment horizontal="center"/>
    </xf>
    <xf numFmtId="177" fontId="62" fillId="0" borderId="12" xfId="10" applyFont="1" applyFill="1" applyBorder="1"/>
    <xf numFmtId="2" fontId="62" fillId="0" borderId="12" xfId="3" applyNumberFormat="1" applyFont="1" applyBorder="1"/>
    <xf numFmtId="170" fontId="62" fillId="0" borderId="12" xfId="3" applyNumberFormat="1" applyFont="1" applyBorder="1"/>
    <xf numFmtId="43" fontId="62" fillId="0" borderId="12" xfId="11" applyFont="1" applyFill="1" applyBorder="1" applyAlignment="1">
      <alignment horizontal="right"/>
    </xf>
    <xf numFmtId="0" fontId="34" fillId="0" borderId="8" xfId="3" applyFont="1" applyBorder="1"/>
    <xf numFmtId="0" fontId="34" fillId="0" borderId="12" xfId="3" applyFont="1" applyBorder="1"/>
    <xf numFmtId="2" fontId="34" fillId="0" borderId="12" xfId="3" applyNumberFormat="1" applyFont="1" applyBorder="1"/>
    <xf numFmtId="170" fontId="34" fillId="0" borderId="12" xfId="3" applyNumberFormat="1" applyFont="1" applyBorder="1"/>
    <xf numFmtId="10" fontId="34" fillId="0" borderId="12" xfId="3" applyNumberFormat="1" applyFont="1" applyBorder="1"/>
    <xf numFmtId="0" fontId="62" fillId="0" borderId="12" xfId="3" applyFont="1" applyBorder="1" applyAlignment="1">
      <alignment horizontal="right"/>
    </xf>
    <xf numFmtId="0" fontId="62" fillId="0" borderId="9" xfId="3" applyFont="1" applyBorder="1" applyAlignment="1">
      <alignment horizontal="right"/>
    </xf>
    <xf numFmtId="0" fontId="34" fillId="0" borderId="12" xfId="3" applyFont="1" applyBorder="1" applyAlignment="1">
      <alignment horizontal="right"/>
    </xf>
    <xf numFmtId="43" fontId="34" fillId="0" borderId="1" xfId="11" applyFont="1" applyFill="1" applyBorder="1" applyAlignment="1">
      <alignment horizontal="center"/>
    </xf>
    <xf numFmtId="43" fontId="34" fillId="0" borderId="12" xfId="4" applyFont="1" applyFill="1" applyBorder="1"/>
    <xf numFmtId="170" fontId="34" fillId="0" borderId="12" xfId="13" applyNumberFormat="1" applyFont="1" applyFill="1" applyBorder="1"/>
    <xf numFmtId="177" fontId="62" fillId="17" borderId="1" xfId="10" applyFont="1" applyFill="1" applyBorder="1"/>
    <xf numFmtId="0" fontId="34" fillId="17" borderId="1" xfId="3" applyFont="1" applyFill="1" applyBorder="1"/>
    <xf numFmtId="2" fontId="34" fillId="17" borderId="1" xfId="3" applyNumberFormat="1" applyFont="1" applyFill="1" applyBorder="1"/>
    <xf numFmtId="43" fontId="34" fillId="17" borderId="1" xfId="4" applyFont="1" applyFill="1" applyBorder="1"/>
    <xf numFmtId="170" fontId="34" fillId="17" borderId="1" xfId="13" applyNumberFormat="1" applyFont="1" applyFill="1" applyBorder="1"/>
    <xf numFmtId="43" fontId="62" fillId="17" borderId="1" xfId="4" applyFont="1" applyFill="1" applyBorder="1" applyAlignment="1">
      <alignment horizontal="right"/>
    </xf>
    <xf numFmtId="0" fontId="62" fillId="17" borderId="9" xfId="3" applyFont="1" applyFill="1" applyBorder="1" applyAlignment="1">
      <alignment horizontal="right"/>
    </xf>
    <xf numFmtId="0" fontId="34" fillId="17" borderId="1" xfId="3" applyFont="1" applyFill="1" applyBorder="1" applyAlignment="1">
      <alignment horizontal="right"/>
    </xf>
    <xf numFmtId="43" fontId="34" fillId="17" borderId="1" xfId="4" applyFont="1" applyFill="1" applyBorder="1" applyAlignment="1">
      <alignment horizontal="center"/>
    </xf>
    <xf numFmtId="43" fontId="62" fillId="17" borderId="1" xfId="4" applyFont="1" applyFill="1" applyBorder="1" applyAlignment="1">
      <alignment horizontal="center"/>
    </xf>
    <xf numFmtId="170" fontId="34" fillId="0" borderId="0" xfId="4" applyNumberFormat="1" applyFont="1" applyBorder="1"/>
    <xf numFmtId="43" fontId="62" fillId="0" borderId="0" xfId="4" applyFont="1" applyBorder="1" applyAlignment="1">
      <alignment horizontal="right"/>
    </xf>
    <xf numFmtId="0" fontId="62" fillId="17" borderId="0" xfId="3" applyFont="1" applyFill="1" applyAlignment="1">
      <alignment horizontal="right"/>
    </xf>
    <xf numFmtId="0" fontId="63" fillId="0" borderId="0" xfId="3" applyFont="1"/>
    <xf numFmtId="17" fontId="6" fillId="0" borderId="0" xfId="3" applyNumberFormat="1" applyAlignment="1">
      <alignment horizontal="right"/>
    </xf>
    <xf numFmtId="0" fontId="5" fillId="0" borderId="0" xfId="3" applyFont="1"/>
    <xf numFmtId="0" fontId="6" fillId="0" borderId="0" xfId="14"/>
    <xf numFmtId="17" fontId="6" fillId="0" borderId="0" xfId="3" applyNumberFormat="1" applyAlignment="1">
      <alignment horizontal="left"/>
    </xf>
    <xf numFmtId="0" fontId="34" fillId="0" borderId="0" xfId="14" applyFont="1"/>
    <xf numFmtId="17" fontId="34" fillId="0" borderId="0" xfId="3" applyNumberFormat="1" applyFont="1" applyAlignment="1">
      <alignment horizontal="left"/>
    </xf>
    <xf numFmtId="0" fontId="64" fillId="0" borderId="0" xfId="3" applyFont="1" applyAlignment="1">
      <alignment vertical="center"/>
    </xf>
    <xf numFmtId="0" fontId="65" fillId="0" borderId="0" xfId="3" applyFont="1" applyAlignment="1">
      <alignment vertical="center"/>
    </xf>
    <xf numFmtId="0" fontId="65" fillId="0" borderId="0" xfId="3" applyFont="1" applyAlignment="1">
      <alignment horizontal="left" vertical="center" indent="1"/>
    </xf>
    <xf numFmtId="0" fontId="66" fillId="0" borderId="0" xfId="3" applyFont="1" applyAlignment="1">
      <alignment vertical="center"/>
    </xf>
    <xf numFmtId="168" fontId="66" fillId="0" borderId="1" xfId="9" applyFont="1" applyFill="1" applyBorder="1"/>
    <xf numFmtId="191" fontId="66" fillId="0" borderId="1" xfId="9" applyNumberFormat="1" applyFont="1" applyFill="1" applyBorder="1" applyAlignment="1">
      <alignment horizontal="right"/>
    </xf>
    <xf numFmtId="173" fontId="0" fillId="0" borderId="1" xfId="9" applyNumberFormat="1" applyFont="1" applyFill="1" applyBorder="1"/>
    <xf numFmtId="15" fontId="4" fillId="0" borderId="1" xfId="1" applyNumberFormat="1" applyBorder="1"/>
    <xf numFmtId="170" fontId="4" fillId="0" borderId="1" xfId="1" applyNumberFormat="1" applyBorder="1"/>
    <xf numFmtId="173" fontId="0" fillId="0" borderId="0" xfId="9" applyNumberFormat="1" applyFont="1" applyFill="1"/>
    <xf numFmtId="173" fontId="4" fillId="0" borderId="4" xfId="1" applyNumberFormat="1" applyBorder="1" applyAlignment="1">
      <alignment wrapText="1"/>
    </xf>
    <xf numFmtId="173" fontId="0" fillId="0" borderId="1" xfId="9" applyNumberFormat="1" applyFont="1" applyFill="1" applyBorder="1" applyAlignment="1"/>
    <xf numFmtId="15" fontId="4" fillId="0" borderId="2" xfId="1" applyNumberFormat="1" applyBorder="1"/>
    <xf numFmtId="0" fontId="4" fillId="0" borderId="4" xfId="1" applyBorder="1" applyAlignment="1">
      <alignment horizontal="right"/>
    </xf>
    <xf numFmtId="166" fontId="4" fillId="0" borderId="1" xfId="1" applyNumberFormat="1" applyBorder="1"/>
    <xf numFmtId="15" fontId="4" fillId="0" borderId="4" xfId="1" applyNumberFormat="1" applyBorder="1"/>
    <xf numFmtId="0" fontId="5" fillId="0" borderId="1" xfId="1" applyFont="1" applyBorder="1" applyAlignment="1">
      <alignment horizontal="right"/>
    </xf>
    <xf numFmtId="0" fontId="5" fillId="0" borderId="9" xfId="1" applyFont="1" applyBorder="1"/>
    <xf numFmtId="170" fontId="4" fillId="32" borderId="1" xfId="1" applyNumberFormat="1" applyFill="1" applyBorder="1"/>
    <xf numFmtId="10" fontId="0" fillId="0" borderId="0" xfId="9" applyNumberFormat="1" applyFont="1" applyFill="1"/>
    <xf numFmtId="0" fontId="5" fillId="5" borderId="1" xfId="1" applyFont="1" applyFill="1" applyBorder="1" applyAlignment="1">
      <alignment horizontal="center"/>
    </xf>
    <xf numFmtId="0" fontId="4" fillId="5" borderId="1" xfId="1" applyFill="1" applyBorder="1" applyAlignment="1">
      <alignment horizontal="left"/>
    </xf>
    <xf numFmtId="173" fontId="4" fillId="5" borderId="1" xfId="1" applyNumberFormat="1" applyFill="1" applyBorder="1" applyAlignment="1">
      <alignment horizontal="center"/>
    </xf>
    <xf numFmtId="15" fontId="4" fillId="5" borderId="1" xfId="1" applyNumberFormat="1" applyFill="1" applyBorder="1" applyAlignment="1">
      <alignment horizontal="right"/>
    </xf>
    <xf numFmtId="168" fontId="0" fillId="0" borderId="0" xfId="9" applyFont="1" applyFill="1"/>
    <xf numFmtId="10" fontId="5" fillId="0" borderId="1" xfId="1" applyNumberFormat="1" applyFont="1" applyBorder="1"/>
    <xf numFmtId="0" fontId="4" fillId="0" borderId="8" xfId="1" applyBorder="1"/>
    <xf numFmtId="0" fontId="4" fillId="0" borderId="9" xfId="1" applyBorder="1"/>
    <xf numFmtId="170" fontId="4" fillId="0" borderId="8" xfId="1" applyNumberFormat="1" applyBorder="1"/>
    <xf numFmtId="173" fontId="4" fillId="0" borderId="9" xfId="1" applyNumberFormat="1" applyBorder="1"/>
    <xf numFmtId="168" fontId="5" fillId="0" borderId="1" xfId="1" applyNumberFormat="1" applyFont="1" applyBorder="1"/>
    <xf numFmtId="0" fontId="67" fillId="0" borderId="0" xfId="1" applyFont="1"/>
    <xf numFmtId="0" fontId="61" fillId="0" borderId="0" xfId="1" applyFont="1" applyAlignment="1">
      <alignment horizontal="left"/>
    </xf>
    <xf numFmtId="43" fontId="34" fillId="17" borderId="0" xfId="4" applyFont="1" applyFill="1" applyBorder="1" applyAlignment="1">
      <alignment horizontal="center"/>
    </xf>
    <xf numFmtId="43" fontId="34" fillId="0" borderId="0" xfId="4" applyFont="1" applyFill="1" applyBorder="1" applyAlignment="1">
      <alignment horizontal="center"/>
    </xf>
    <xf numFmtId="43" fontId="34" fillId="29" borderId="0" xfId="4" applyFont="1" applyFill="1" applyBorder="1" applyAlignment="1">
      <alignment horizontal="center"/>
    </xf>
    <xf numFmtId="43" fontId="34" fillId="41" borderId="0" xfId="4" applyFont="1" applyFill="1" applyBorder="1" applyAlignment="1">
      <alignment horizontal="center"/>
    </xf>
    <xf numFmtId="43" fontId="34" fillId="42" borderId="0" xfId="4" applyFont="1" applyFill="1" applyBorder="1" applyAlignment="1">
      <alignment horizontal="center"/>
    </xf>
    <xf numFmtId="0" fontId="5" fillId="0" borderId="66" xfId="1" applyFont="1" applyBorder="1"/>
    <xf numFmtId="43" fontId="5" fillId="17" borderId="0" xfId="4" applyFont="1" applyFill="1" applyBorder="1" applyAlignment="1">
      <alignment horizontal="center" vertical="center"/>
    </xf>
    <xf numFmtId="43" fontId="5" fillId="0" borderId="0" xfId="4" applyFont="1" applyFill="1" applyBorder="1" applyAlignment="1">
      <alignment horizontal="center" vertical="center"/>
    </xf>
    <xf numFmtId="43" fontId="5" fillId="29" borderId="0" xfId="4" applyFont="1" applyFill="1" applyBorder="1" applyAlignment="1">
      <alignment horizontal="center" vertical="center"/>
    </xf>
    <xf numFmtId="43" fontId="12" fillId="0" borderId="0" xfId="4" applyFont="1" applyBorder="1" applyAlignment="1">
      <alignment horizontal="center" vertical="center"/>
    </xf>
    <xf numFmtId="43" fontId="5" fillId="41" borderId="0" xfId="4" applyFont="1" applyFill="1" applyBorder="1" applyAlignment="1">
      <alignment horizontal="center" vertical="center"/>
    </xf>
    <xf numFmtId="0" fontId="5" fillId="11" borderId="0" xfId="1" applyFont="1" applyFill="1"/>
    <xf numFmtId="43" fontId="5" fillId="42" borderId="0" xfId="4" applyFont="1" applyFill="1" applyBorder="1" applyAlignment="1">
      <alignment horizontal="center" vertical="center"/>
    </xf>
    <xf numFmtId="0" fontId="5" fillId="0" borderId="67" xfId="1" applyFont="1" applyBorder="1"/>
    <xf numFmtId="43" fontId="4" fillId="17" borderId="0" xfId="1" applyNumberFormat="1" applyFill="1"/>
    <xf numFmtId="168" fontId="4" fillId="17" borderId="0" xfId="1" applyNumberFormat="1" applyFill="1"/>
    <xf numFmtId="168" fontId="4" fillId="0" borderId="0" xfId="1" applyNumberFormat="1"/>
    <xf numFmtId="10" fontId="4" fillId="29" borderId="0" xfId="1" applyNumberFormat="1" applyFill="1"/>
    <xf numFmtId="0" fontId="4" fillId="29" borderId="0" xfId="1" applyFill="1"/>
    <xf numFmtId="0" fontId="4" fillId="41" borderId="0" xfId="1" applyFill="1"/>
    <xf numFmtId="0" fontId="4" fillId="11" borderId="0" xfId="1" applyFill="1"/>
    <xf numFmtId="0" fontId="4" fillId="42" borderId="0" xfId="1" applyFill="1"/>
    <xf numFmtId="43" fontId="0" fillId="17" borderId="0" xfId="4" applyFont="1" applyFill="1"/>
    <xf numFmtId="43" fontId="6" fillId="0" borderId="0" xfId="4" applyFont="1"/>
    <xf numFmtId="179" fontId="0" fillId="17" borderId="0" xfId="4" applyNumberFormat="1" applyFont="1" applyFill="1"/>
    <xf numFmtId="179" fontId="4" fillId="0" borderId="0" xfId="1" applyNumberFormat="1"/>
    <xf numFmtId="179" fontId="0" fillId="29" borderId="0" xfId="4" applyNumberFormat="1" applyFont="1" applyFill="1"/>
    <xf numFmtId="179" fontId="13" fillId="0" borderId="0" xfId="1" applyNumberFormat="1" applyFont="1"/>
    <xf numFmtId="179" fontId="0" fillId="41" borderId="0" xfId="4" applyNumberFormat="1" applyFont="1" applyFill="1"/>
    <xf numFmtId="179" fontId="0" fillId="11" borderId="0" xfId="4" applyNumberFormat="1" applyFont="1" applyFill="1"/>
    <xf numFmtId="179" fontId="0" fillId="42" borderId="0" xfId="4" applyNumberFormat="1" applyFont="1" applyFill="1"/>
    <xf numFmtId="179" fontId="5" fillId="0" borderId="67" xfId="1" applyNumberFormat="1" applyFont="1" applyBorder="1"/>
    <xf numFmtId="179" fontId="5" fillId="0" borderId="68" xfId="1" applyNumberFormat="1" applyFont="1" applyBorder="1"/>
    <xf numFmtId="43" fontId="34" fillId="0" borderId="0" xfId="4" applyFont="1"/>
    <xf numFmtId="179" fontId="5" fillId="17" borderId="0" xfId="4" applyNumberFormat="1" applyFont="1" applyFill="1"/>
    <xf numFmtId="179" fontId="5" fillId="0" borderId="0" xfId="1" applyNumberFormat="1" applyFont="1"/>
    <xf numFmtId="179" fontId="5" fillId="29" borderId="0" xfId="4" applyNumberFormat="1" applyFont="1" applyFill="1"/>
    <xf numFmtId="179" fontId="12" fillId="5" borderId="0" xfId="1" applyNumberFormat="1" applyFont="1" applyFill="1"/>
    <xf numFmtId="179" fontId="5" fillId="41" borderId="0" xfId="4" applyNumberFormat="1" applyFont="1" applyFill="1"/>
    <xf numFmtId="179" fontId="5" fillId="11" borderId="0" xfId="4" applyNumberFormat="1" applyFont="1" applyFill="1"/>
    <xf numFmtId="179" fontId="5" fillId="42" borderId="0" xfId="4" applyNumberFormat="1" applyFont="1" applyFill="1"/>
    <xf numFmtId="43" fontId="5" fillId="42" borderId="0" xfId="4" applyFont="1" applyFill="1"/>
    <xf numFmtId="170" fontId="34" fillId="0" borderId="0" xfId="2" applyNumberFormat="1" applyFont="1" applyAlignment="1">
      <alignment horizontal="left"/>
    </xf>
    <xf numFmtId="170" fontId="5" fillId="17" borderId="0" xfId="2" applyNumberFormat="1" applyFont="1" applyFill="1"/>
    <xf numFmtId="170" fontId="5" fillId="0" borderId="0" xfId="2" applyNumberFormat="1" applyFont="1" applyFill="1"/>
    <xf numFmtId="170" fontId="5" fillId="29" borderId="0" xfId="2" applyNumberFormat="1" applyFont="1" applyFill="1"/>
    <xf numFmtId="170" fontId="5" fillId="0" borderId="0" xfId="2" applyNumberFormat="1" applyFont="1"/>
    <xf numFmtId="170" fontId="12" fillId="0" borderId="0" xfId="2" applyNumberFormat="1" applyFont="1"/>
    <xf numFmtId="170" fontId="5" fillId="41" borderId="0" xfId="2" applyNumberFormat="1" applyFont="1" applyFill="1"/>
    <xf numFmtId="170" fontId="5" fillId="11" borderId="0" xfId="2" applyNumberFormat="1" applyFont="1" applyFill="1"/>
    <xf numFmtId="170" fontId="5" fillId="42" borderId="0" xfId="2" applyNumberFormat="1" applyFont="1" applyFill="1"/>
    <xf numFmtId="170" fontId="0" fillId="17" borderId="0" xfId="2" applyNumberFormat="1" applyFont="1" applyFill="1"/>
    <xf numFmtId="43" fontId="34" fillId="0" borderId="0" xfId="4" applyFont="1" applyAlignment="1">
      <alignment horizontal="left"/>
    </xf>
    <xf numFmtId="170" fontId="5" fillId="17" borderId="0" xfId="1" applyNumberFormat="1" applyFont="1" applyFill="1"/>
    <xf numFmtId="170" fontId="5" fillId="0" borderId="0" xfId="1" applyNumberFormat="1" applyFont="1"/>
    <xf numFmtId="170" fontId="5" fillId="29" borderId="0" xfId="1" applyNumberFormat="1" applyFont="1" applyFill="1"/>
    <xf numFmtId="0" fontId="12" fillId="0" borderId="0" xfId="1" applyFont="1"/>
    <xf numFmtId="170" fontId="5" fillId="41" borderId="0" xfId="1" applyNumberFormat="1" applyFont="1" applyFill="1"/>
    <xf numFmtId="170" fontId="5" fillId="11" borderId="0" xfId="1" applyNumberFormat="1" applyFont="1" applyFill="1"/>
    <xf numFmtId="43" fontId="34" fillId="0" borderId="0" xfId="4" applyFont="1" applyFill="1" applyAlignment="1">
      <alignment horizontal="left"/>
    </xf>
    <xf numFmtId="43" fontId="0" fillId="0" borderId="0" xfId="4" applyFont="1" applyFill="1"/>
    <xf numFmtId="0" fontId="5" fillId="42" borderId="0" xfId="1" applyFont="1" applyFill="1"/>
    <xf numFmtId="43" fontId="0" fillId="42" borderId="0" xfId="4" applyFont="1" applyFill="1"/>
    <xf numFmtId="43" fontId="6" fillId="42" borderId="0" xfId="4" applyFont="1" applyFill="1"/>
    <xf numFmtId="43" fontId="34" fillId="43" borderId="0" xfId="4" applyFont="1" applyFill="1"/>
    <xf numFmtId="0" fontId="4" fillId="43" borderId="0" xfId="1" applyFill="1"/>
    <xf numFmtId="43" fontId="0" fillId="43" borderId="0" xfId="4" applyFont="1" applyFill="1"/>
    <xf numFmtId="43" fontId="6" fillId="43" borderId="0" xfId="4" applyFont="1" applyFill="1"/>
    <xf numFmtId="179" fontId="0" fillId="43" borderId="0" xfId="4" applyNumberFormat="1" applyFont="1" applyFill="1"/>
    <xf numFmtId="43" fontId="4" fillId="43" borderId="0" xfId="1" applyNumberFormat="1" applyFill="1"/>
    <xf numFmtId="179" fontId="5" fillId="43" borderId="0" xfId="4" applyNumberFormat="1" applyFont="1" applyFill="1"/>
    <xf numFmtId="168" fontId="5" fillId="43" borderId="0" xfId="1" applyNumberFormat="1" applyFont="1" applyFill="1"/>
    <xf numFmtId="0" fontId="5" fillId="43" borderId="0" xfId="1" applyFont="1" applyFill="1"/>
    <xf numFmtId="43" fontId="5" fillId="43" borderId="0" xfId="4" applyFont="1" applyFill="1"/>
    <xf numFmtId="43" fontId="34" fillId="43" borderId="0" xfId="4" applyFont="1" applyFill="1" applyAlignment="1">
      <alignment horizontal="left"/>
    </xf>
    <xf numFmtId="170" fontId="5" fillId="43" borderId="0" xfId="2" applyNumberFormat="1" applyFont="1" applyFill="1"/>
    <xf numFmtId="169" fontId="6" fillId="0" borderId="69" xfId="15" applyNumberFormat="1" applyFont="1" applyFill="1" applyBorder="1" applyAlignment="1">
      <alignment horizontal="right"/>
    </xf>
    <xf numFmtId="4" fontId="8" fillId="0" borderId="0" xfId="1" applyNumberFormat="1" applyFont="1"/>
    <xf numFmtId="169" fontId="5" fillId="0" borderId="0" xfId="1" applyNumberFormat="1" applyFont="1"/>
    <xf numFmtId="0" fontId="4" fillId="17" borderId="32" xfId="1" applyFill="1" applyBorder="1"/>
    <xf numFmtId="43" fontId="34" fillId="17" borderId="70" xfId="4" applyFont="1" applyFill="1" applyBorder="1" applyAlignment="1">
      <alignment horizontal="center"/>
    </xf>
    <xf numFmtId="43" fontId="34" fillId="5" borderId="32" xfId="4" applyFont="1" applyFill="1" applyBorder="1" applyAlignment="1"/>
    <xf numFmtId="43" fontId="34" fillId="5" borderId="70" xfId="4" applyFont="1" applyFill="1" applyBorder="1" applyAlignment="1"/>
    <xf numFmtId="43" fontId="34" fillId="5" borderId="71" xfId="4" applyFont="1" applyFill="1" applyBorder="1" applyAlignment="1"/>
    <xf numFmtId="43" fontId="34" fillId="0" borderId="70" xfId="4" applyFont="1" applyFill="1" applyBorder="1" applyAlignment="1"/>
    <xf numFmtId="0" fontId="4" fillId="0" borderId="70" xfId="1" applyBorder="1"/>
    <xf numFmtId="43" fontId="34" fillId="0" borderId="71" xfId="4" applyFont="1" applyBorder="1" applyAlignment="1">
      <alignment horizontal="center"/>
    </xf>
    <xf numFmtId="43" fontId="34" fillId="0" borderId="71" xfId="4" applyFont="1" applyFill="1" applyBorder="1" applyAlignment="1"/>
    <xf numFmtId="43" fontId="34" fillId="0" borderId="0" xfId="4" applyFont="1" applyBorder="1" applyAlignment="1"/>
    <xf numFmtId="43" fontId="68" fillId="0" borderId="70" xfId="16" applyNumberFormat="1" applyBorder="1" applyAlignment="1">
      <alignment horizontal="center"/>
    </xf>
    <xf numFmtId="0" fontId="4" fillId="0" borderId="71" xfId="1" applyBorder="1"/>
    <xf numFmtId="0" fontId="5" fillId="17" borderId="70" xfId="1" applyFont="1" applyFill="1" applyBorder="1"/>
    <xf numFmtId="0" fontId="5" fillId="17" borderId="32" xfId="1" applyFont="1" applyFill="1" applyBorder="1"/>
    <xf numFmtId="0" fontId="4" fillId="17" borderId="33" xfId="1" applyFill="1" applyBorder="1"/>
    <xf numFmtId="182" fontId="4" fillId="17" borderId="33" xfId="1" applyNumberFormat="1" applyFill="1" applyBorder="1"/>
    <xf numFmtId="182" fontId="4" fillId="17" borderId="0" xfId="1" applyNumberFormat="1" applyFill="1"/>
    <xf numFmtId="43" fontId="34" fillId="5" borderId="33" xfId="4" applyFont="1" applyFill="1" applyBorder="1" applyAlignment="1">
      <alignment horizontal="center"/>
    </xf>
    <xf numFmtId="43" fontId="34" fillId="5" borderId="0" xfId="4" applyFont="1" applyFill="1" applyBorder="1" applyAlignment="1">
      <alignment horizontal="center"/>
    </xf>
    <xf numFmtId="43" fontId="34" fillId="5" borderId="72" xfId="4" applyFont="1" applyFill="1" applyBorder="1" applyAlignment="1">
      <alignment horizontal="center"/>
    </xf>
    <xf numFmtId="43" fontId="34" fillId="17" borderId="33" xfId="4" applyFont="1" applyFill="1" applyBorder="1" applyAlignment="1">
      <alignment horizontal="center"/>
    </xf>
    <xf numFmtId="43" fontId="34" fillId="0" borderId="33" xfId="4" applyFont="1" applyBorder="1" applyAlignment="1">
      <alignment horizontal="center"/>
    </xf>
    <xf numFmtId="182" fontId="4" fillId="0" borderId="72" xfId="1" applyNumberFormat="1" applyBorder="1"/>
    <xf numFmtId="43" fontId="34" fillId="0" borderId="72" xfId="4" applyFont="1" applyFill="1" applyBorder="1" applyAlignment="1">
      <alignment horizontal="center"/>
    </xf>
    <xf numFmtId="43" fontId="5" fillId="17" borderId="33" xfId="1" applyNumberFormat="1" applyFont="1" applyFill="1" applyBorder="1"/>
    <xf numFmtId="169" fontId="4" fillId="17" borderId="33" xfId="1" applyNumberFormat="1" applyFill="1" applyBorder="1"/>
    <xf numFmtId="169" fontId="4" fillId="17" borderId="0" xfId="1" applyNumberFormat="1" applyFill="1"/>
    <xf numFmtId="180" fontId="4" fillId="17" borderId="0" xfId="1" applyNumberFormat="1" applyFill="1"/>
    <xf numFmtId="170" fontId="4" fillId="0" borderId="33" xfId="1" applyNumberFormat="1" applyBorder="1"/>
    <xf numFmtId="170" fontId="4" fillId="0" borderId="72" xfId="1" applyNumberFormat="1" applyBorder="1"/>
    <xf numFmtId="169" fontId="5" fillId="17" borderId="33" xfId="1" applyNumberFormat="1" applyFont="1" applyFill="1" applyBorder="1"/>
    <xf numFmtId="169" fontId="4" fillId="0" borderId="33" xfId="1" applyNumberFormat="1" applyBorder="1"/>
    <xf numFmtId="169" fontId="4" fillId="0" borderId="72" xfId="1" applyNumberFormat="1" applyBorder="1"/>
    <xf numFmtId="169" fontId="5" fillId="17" borderId="0" xfId="1" applyNumberFormat="1" applyFont="1" applyFill="1"/>
    <xf numFmtId="10" fontId="4" fillId="0" borderId="0" xfId="1" applyNumberFormat="1" applyAlignment="1">
      <alignment horizontal="right"/>
    </xf>
    <xf numFmtId="10" fontId="4" fillId="0" borderId="72" xfId="1" applyNumberFormat="1" applyBorder="1" applyAlignment="1">
      <alignment horizontal="right"/>
    </xf>
    <xf numFmtId="0" fontId="4" fillId="0" borderId="33" xfId="1" applyBorder="1"/>
    <xf numFmtId="0" fontId="4" fillId="0" borderId="72" xfId="1" applyBorder="1"/>
    <xf numFmtId="43" fontId="4" fillId="0" borderId="33" xfId="1" applyNumberFormat="1" applyBorder="1"/>
    <xf numFmtId="43" fontId="4" fillId="0" borderId="72" xfId="1" applyNumberFormat="1" applyBorder="1"/>
    <xf numFmtId="43" fontId="5" fillId="17" borderId="0" xfId="1" applyNumberFormat="1" applyFont="1" applyFill="1"/>
    <xf numFmtId="43" fontId="5" fillId="17" borderId="73" xfId="1" applyNumberFormat="1" applyFont="1" applyFill="1" applyBorder="1"/>
    <xf numFmtId="170" fontId="4" fillId="17" borderId="73" xfId="1" applyNumberFormat="1" applyFill="1" applyBorder="1"/>
    <xf numFmtId="170" fontId="4" fillId="17" borderId="74" xfId="1" applyNumberFormat="1" applyFill="1" applyBorder="1"/>
    <xf numFmtId="10" fontId="4" fillId="0" borderId="73" xfId="1" applyNumberFormat="1" applyBorder="1"/>
    <xf numFmtId="10" fontId="4" fillId="0" borderId="74" xfId="1" applyNumberFormat="1" applyBorder="1"/>
    <xf numFmtId="170" fontId="4" fillId="0" borderId="75" xfId="1" applyNumberFormat="1" applyBorder="1"/>
    <xf numFmtId="0" fontId="4" fillId="0" borderId="74" xfId="1" applyBorder="1"/>
    <xf numFmtId="0" fontId="4" fillId="17" borderId="74" xfId="1" applyFill="1" applyBorder="1"/>
    <xf numFmtId="170" fontId="4" fillId="0" borderId="74" xfId="1" applyNumberFormat="1" applyBorder="1"/>
    <xf numFmtId="43" fontId="4" fillId="0" borderId="73" xfId="1" applyNumberFormat="1" applyBorder="1"/>
    <xf numFmtId="10" fontId="4" fillId="0" borderId="75" xfId="1" applyNumberFormat="1" applyBorder="1"/>
    <xf numFmtId="169" fontId="5" fillId="17" borderId="74" xfId="1" applyNumberFormat="1" applyFont="1" applyFill="1" applyBorder="1"/>
    <xf numFmtId="169" fontId="5" fillId="17" borderId="73" xfId="1" applyNumberFormat="1" applyFont="1" applyFill="1" applyBorder="1"/>
    <xf numFmtId="164" fontId="0" fillId="0" borderId="0" xfId="4" applyNumberFormat="1" applyFont="1" applyBorder="1"/>
    <xf numFmtId="0" fontId="69" fillId="0" borderId="0" xfId="1" applyFont="1" applyAlignment="1">
      <alignment vertical="center" wrapText="1" readingOrder="1"/>
    </xf>
    <xf numFmtId="179" fontId="0" fillId="0" borderId="0" xfId="4" applyNumberFormat="1" applyFont="1" applyFill="1"/>
    <xf numFmtId="184" fontId="4" fillId="0" borderId="0" xfId="1" applyNumberFormat="1"/>
    <xf numFmtId="164" fontId="0" fillId="0" borderId="0" xfId="4" applyNumberFormat="1" applyFont="1" applyFill="1"/>
    <xf numFmtId="164" fontId="0" fillId="0" borderId="0" xfId="4" applyNumberFormat="1" applyFont="1" applyFill="1" applyBorder="1"/>
    <xf numFmtId="169" fontId="0" fillId="0" borderId="0" xfId="4" applyNumberFormat="1" applyFont="1"/>
    <xf numFmtId="180" fontId="5" fillId="0" borderId="1" xfId="1" applyNumberFormat="1" applyFont="1" applyBorder="1"/>
    <xf numFmtId="9" fontId="5" fillId="0" borderId="1" xfId="1" applyNumberFormat="1" applyFont="1" applyBorder="1"/>
    <xf numFmtId="173" fontId="5" fillId="0" borderId="1" xfId="9" applyNumberFormat="1" applyFont="1" applyBorder="1"/>
    <xf numFmtId="180" fontId="4" fillId="29" borderId="1" xfId="1" applyNumberFormat="1" applyFill="1" applyBorder="1"/>
    <xf numFmtId="9" fontId="0" fillId="29" borderId="1" xfId="2" applyFont="1" applyFill="1" applyBorder="1"/>
    <xf numFmtId="173" fontId="0" fillId="29" borderId="1" xfId="9" applyNumberFormat="1" applyFont="1" applyFill="1" applyBorder="1"/>
    <xf numFmtId="0" fontId="4" fillId="29" borderId="1" xfId="1" applyFill="1" applyBorder="1"/>
    <xf numFmtId="180" fontId="4" fillId="33" borderId="1" xfId="1" applyNumberFormat="1" applyFill="1" applyBorder="1"/>
    <xf numFmtId="9" fontId="0" fillId="33" borderId="1" xfId="2" applyFont="1" applyFill="1" applyBorder="1"/>
    <xf numFmtId="173" fontId="0" fillId="33" borderId="1" xfId="9" applyNumberFormat="1" applyFont="1" applyFill="1" applyBorder="1"/>
    <xf numFmtId="0" fontId="4" fillId="33" borderId="1" xfId="1" applyFill="1" applyBorder="1"/>
    <xf numFmtId="0" fontId="5" fillId="33" borderId="1" xfId="1" applyFont="1" applyFill="1" applyBorder="1"/>
    <xf numFmtId="180" fontId="4" fillId="16" borderId="1" xfId="1" applyNumberFormat="1" applyFill="1" applyBorder="1"/>
    <xf numFmtId="9" fontId="0" fillId="16" borderId="1" xfId="2" applyFont="1" applyFill="1" applyBorder="1"/>
    <xf numFmtId="173" fontId="0" fillId="16" borderId="1" xfId="9" applyNumberFormat="1" applyFont="1" applyFill="1" applyBorder="1"/>
    <xf numFmtId="0" fontId="4" fillId="16" borderId="1" xfId="1" applyFill="1" applyBorder="1"/>
    <xf numFmtId="0" fontId="5" fillId="16" borderId="1" xfId="1" applyFont="1" applyFill="1" applyBorder="1"/>
    <xf numFmtId="180" fontId="4" fillId="24" borderId="1" xfId="1" applyNumberFormat="1" applyFill="1" applyBorder="1"/>
    <xf numFmtId="9" fontId="0" fillId="24" borderId="1" xfId="2" applyFont="1" applyFill="1" applyBorder="1"/>
    <xf numFmtId="173" fontId="0" fillId="24" borderId="1" xfId="9" applyNumberFormat="1" applyFont="1" applyFill="1" applyBorder="1"/>
    <xf numFmtId="0" fontId="4" fillId="24" borderId="1" xfId="1" applyFill="1" applyBorder="1"/>
    <xf numFmtId="0" fontId="5" fillId="24" borderId="1" xfId="1" applyFont="1" applyFill="1" applyBorder="1"/>
    <xf numFmtId="180" fontId="4" fillId="11" borderId="1" xfId="1" applyNumberFormat="1" applyFill="1" applyBorder="1"/>
    <xf numFmtId="9" fontId="0" fillId="11" borderId="1" xfId="2" applyFont="1" applyFill="1" applyBorder="1"/>
    <xf numFmtId="173" fontId="0" fillId="11" borderId="1" xfId="9" applyNumberFormat="1" applyFont="1" applyFill="1" applyBorder="1"/>
    <xf numFmtId="0" fontId="4" fillId="11" borderId="1" xfId="1" applyFill="1" applyBorder="1"/>
    <xf numFmtId="0" fontId="5" fillId="11" borderId="1" xfId="1" applyFont="1" applyFill="1" applyBorder="1"/>
    <xf numFmtId="0" fontId="5" fillId="0" borderId="0" xfId="1" applyFont="1" applyAlignment="1">
      <alignment vertical="center"/>
    </xf>
    <xf numFmtId="0" fontId="5" fillId="29" borderId="1" xfId="1" applyFont="1" applyFill="1" applyBorder="1" applyAlignment="1">
      <alignment vertical="center" wrapText="1"/>
    </xf>
    <xf numFmtId="0" fontId="13" fillId="44" borderId="76" xfId="1" applyFont="1" applyFill="1" applyBorder="1" applyAlignment="1">
      <alignment horizontal="left" vertical="center"/>
    </xf>
    <xf numFmtId="0" fontId="13" fillId="44" borderId="77" xfId="1" applyFont="1" applyFill="1" applyBorder="1" applyAlignment="1">
      <alignment horizontal="center" vertical="center" wrapText="1"/>
    </xf>
    <xf numFmtId="0" fontId="13" fillId="44" borderId="78" xfId="1" applyFont="1" applyFill="1" applyBorder="1" applyAlignment="1">
      <alignment horizontal="center" vertical="center" wrapText="1"/>
    </xf>
    <xf numFmtId="0" fontId="67" fillId="0" borderId="72" xfId="1" applyFont="1" applyBorder="1"/>
    <xf numFmtId="0" fontId="4" fillId="0" borderId="79" xfId="1" applyBorder="1"/>
    <xf numFmtId="164" fontId="0" fillId="0" borderId="80" xfId="4" applyNumberFormat="1" applyFont="1" applyBorder="1"/>
    <xf numFmtId="164" fontId="0" fillId="0" borderId="80" xfId="2" applyNumberFormat="1" applyFont="1" applyBorder="1"/>
    <xf numFmtId="43" fontId="7" fillId="0" borderId="80" xfId="4" applyFont="1" applyBorder="1"/>
    <xf numFmtId="164" fontId="67" fillId="0" borderId="80" xfId="4" applyNumberFormat="1" applyFont="1" applyBorder="1"/>
    <xf numFmtId="164" fontId="7" fillId="0" borderId="81" xfId="4" applyNumberFormat="1" applyFont="1" applyBorder="1"/>
    <xf numFmtId="0" fontId="5" fillId="24" borderId="82" xfId="1" applyFont="1" applyFill="1" applyBorder="1"/>
    <xf numFmtId="192" fontId="0" fillId="0" borderId="83" xfId="4" applyNumberFormat="1" applyFont="1" applyBorder="1"/>
    <xf numFmtId="192" fontId="7" fillId="0" borderId="83" xfId="4" applyNumberFormat="1" applyFont="1" applyBorder="1"/>
    <xf numFmtId="43" fontId="0" fillId="0" borderId="83" xfId="4" applyFont="1" applyBorder="1"/>
    <xf numFmtId="43" fontId="7" fillId="0" borderId="83" xfId="4" applyFont="1" applyBorder="1" applyAlignment="1">
      <alignment horizontal="center"/>
    </xf>
    <xf numFmtId="170" fontId="7" fillId="0" borderId="83" xfId="2" applyNumberFormat="1" applyFont="1" applyBorder="1"/>
    <xf numFmtId="164" fontId="7" fillId="0" borderId="84" xfId="4" applyNumberFormat="1" applyFont="1" applyBorder="1"/>
    <xf numFmtId="0" fontId="70" fillId="0" borderId="82" xfId="1" applyFont="1" applyBorder="1" applyAlignment="1">
      <alignment vertical="top"/>
    </xf>
    <xf numFmtId="193" fontId="7" fillId="0" borderId="69" xfId="7" applyNumberFormat="1" applyFont="1" applyBorder="1" applyAlignment="1">
      <alignment vertical="top"/>
    </xf>
    <xf numFmtId="193" fontId="7" fillId="0" borderId="69" xfId="7" applyNumberFormat="1" applyFont="1" applyFill="1" applyBorder="1" applyAlignment="1">
      <alignment vertical="top"/>
    </xf>
    <xf numFmtId="193" fontId="7" fillId="0" borderId="83" xfId="7" applyNumberFormat="1" applyFont="1" applyFill="1" applyBorder="1" applyAlignment="1">
      <alignment vertical="top"/>
    </xf>
    <xf numFmtId="193" fontId="0" fillId="0" borderId="83" xfId="4" applyNumberFormat="1" applyFont="1" applyBorder="1"/>
    <xf numFmtId="193" fontId="7" fillId="0" borderId="83" xfId="4" applyNumberFormat="1" applyFont="1" applyBorder="1"/>
    <xf numFmtId="194" fontId="0" fillId="0" borderId="69" xfId="4" applyNumberFormat="1" applyFont="1" applyBorder="1"/>
    <xf numFmtId="193" fontId="5" fillId="24" borderId="69" xfId="4" applyNumberFormat="1" applyFont="1" applyFill="1" applyBorder="1"/>
    <xf numFmtId="194" fontId="5" fillId="24" borderId="69" xfId="4" applyNumberFormat="1" applyFont="1" applyFill="1" applyBorder="1"/>
    <xf numFmtId="43" fontId="5" fillId="24" borderId="69" xfId="4" applyFont="1" applyFill="1" applyBorder="1" applyAlignment="1">
      <alignment horizontal="right"/>
    </xf>
    <xf numFmtId="170" fontId="5" fillId="24" borderId="69" xfId="4" applyNumberFormat="1" applyFont="1" applyFill="1" applyBorder="1"/>
    <xf numFmtId="0" fontId="4" fillId="0" borderId="85" xfId="1" applyBorder="1"/>
    <xf numFmtId="193" fontId="67" fillId="0" borderId="83" xfId="4" applyNumberFormat="1" applyFont="1" applyBorder="1"/>
    <xf numFmtId="194" fontId="67" fillId="0" borderId="83" xfId="4" applyNumberFormat="1" applyFont="1" applyBorder="1"/>
    <xf numFmtId="164" fontId="67" fillId="0" borderId="83" xfId="4" applyNumberFormat="1" applyFont="1" applyBorder="1"/>
    <xf numFmtId="170" fontId="67" fillId="0" borderId="83" xfId="4" applyNumberFormat="1" applyFont="1" applyBorder="1"/>
    <xf numFmtId="0" fontId="5" fillId="24" borderId="86" xfId="1" applyFont="1" applyFill="1" applyBorder="1"/>
    <xf numFmtId="193" fontId="5" fillId="24" borderId="87" xfId="4" applyNumberFormat="1" applyFont="1" applyFill="1" applyBorder="1"/>
    <xf numFmtId="194" fontId="5" fillId="24" borderId="87" xfId="4" applyNumberFormat="1" applyFont="1" applyFill="1" applyBorder="1"/>
    <xf numFmtId="43" fontId="5" fillId="24" borderId="87" xfId="4" applyFont="1" applyFill="1" applyBorder="1"/>
    <xf numFmtId="170" fontId="5" fillId="24" borderId="88" xfId="2" applyNumberFormat="1" applyFont="1" applyFill="1" applyBorder="1"/>
    <xf numFmtId="193" fontId="5" fillId="24" borderId="89" xfId="4" applyNumberFormat="1" applyFont="1" applyFill="1" applyBorder="1"/>
    <xf numFmtId="0" fontId="5" fillId="24" borderId="33" xfId="1" applyFont="1" applyFill="1" applyBorder="1"/>
    <xf numFmtId="193" fontId="5" fillId="24" borderId="0" xfId="4" applyNumberFormat="1" applyFont="1" applyFill="1" applyBorder="1"/>
    <xf numFmtId="194" fontId="46" fillId="24" borderId="0" xfId="4" applyNumberFormat="1" applyFont="1" applyFill="1" applyBorder="1"/>
    <xf numFmtId="43" fontId="46" fillId="24" borderId="0" xfId="4" applyFont="1" applyFill="1" applyBorder="1"/>
    <xf numFmtId="170" fontId="46" fillId="24" borderId="0" xfId="2" applyNumberFormat="1" applyFont="1" applyFill="1" applyBorder="1"/>
    <xf numFmtId="164" fontId="5" fillId="24" borderId="72" xfId="4" applyNumberFormat="1" applyFont="1" applyFill="1" applyBorder="1"/>
    <xf numFmtId="193" fontId="4" fillId="0" borderId="0" xfId="1" applyNumberFormat="1"/>
    <xf numFmtId="194" fontId="4" fillId="0" borderId="0" xfId="1" applyNumberFormat="1"/>
    <xf numFmtId="194" fontId="0" fillId="0" borderId="83" xfId="4" applyNumberFormat="1" applyFont="1" applyBorder="1"/>
    <xf numFmtId="193" fontId="0" fillId="0" borderId="0" xfId="4" applyNumberFormat="1" applyFont="1" applyFill="1" applyBorder="1"/>
    <xf numFmtId="164" fontId="7" fillId="0" borderId="84" xfId="4" applyNumberFormat="1" applyFont="1" applyFill="1" applyBorder="1"/>
    <xf numFmtId="164" fontId="5" fillId="24" borderId="90" xfId="4" applyNumberFormat="1" applyFont="1" applyFill="1" applyBorder="1"/>
    <xf numFmtId="193" fontId="13" fillId="0" borderId="0" xfId="1" applyNumberFormat="1" applyFont="1"/>
    <xf numFmtId="0" fontId="5" fillId="24" borderId="91" xfId="1" applyFont="1" applyFill="1" applyBorder="1"/>
    <xf numFmtId="193" fontId="5" fillId="24" borderId="92" xfId="4" applyNumberFormat="1" applyFont="1" applyFill="1" applyBorder="1"/>
    <xf numFmtId="194" fontId="5" fillId="24" borderId="92" xfId="4" applyNumberFormat="1" applyFont="1" applyFill="1" applyBorder="1"/>
    <xf numFmtId="43" fontId="5" fillId="24" borderId="92" xfId="4" applyFont="1" applyFill="1" applyBorder="1" applyAlignment="1">
      <alignment horizontal="right"/>
    </xf>
    <xf numFmtId="170" fontId="5" fillId="24" borderId="92" xfId="4" applyNumberFormat="1" applyFont="1" applyFill="1" applyBorder="1"/>
    <xf numFmtId="164" fontId="4" fillId="17" borderId="0" xfId="1" applyNumberFormat="1" applyFill="1"/>
    <xf numFmtId="9" fontId="4" fillId="17" borderId="0" xfId="1" applyNumberFormat="1" applyFill="1"/>
    <xf numFmtId="170" fontId="4" fillId="17" borderId="0" xfId="1" applyNumberFormat="1" applyFill="1"/>
    <xf numFmtId="164" fontId="5" fillId="0" borderId="0" xfId="1" applyNumberFormat="1" applyFont="1"/>
    <xf numFmtId="0" fontId="5" fillId="14" borderId="0" xfId="1" applyFont="1" applyFill="1"/>
    <xf numFmtId="15" fontId="5" fillId="14" borderId="0" xfId="1" applyNumberFormat="1" applyFont="1" applyFill="1"/>
    <xf numFmtId="0" fontId="4" fillId="2" borderId="1" xfId="1" applyFill="1" applyBorder="1"/>
    <xf numFmtId="0" fontId="5" fillId="2" borderId="1" xfId="1" applyFont="1" applyFill="1" applyBorder="1"/>
    <xf numFmtId="0" fontId="4" fillId="0" borderId="1" xfId="1" applyBorder="1" applyAlignment="1">
      <alignment horizontal="left" indent="1"/>
    </xf>
    <xf numFmtId="164" fontId="5" fillId="0" borderId="0" xfId="4" applyNumberFormat="1" applyFont="1"/>
    <xf numFmtId="0" fontId="5" fillId="0" borderId="1" xfId="1" applyFont="1" applyBorder="1" applyAlignment="1">
      <alignment horizontal="left"/>
    </xf>
    <xf numFmtId="37" fontId="0" fillId="0" borderId="1" xfId="4" applyNumberFormat="1" applyFont="1" applyBorder="1"/>
    <xf numFmtId="164" fontId="0" fillId="0" borderId="69" xfId="4" applyNumberFormat="1" applyFont="1" applyBorder="1" applyAlignment="1">
      <alignment horizontal="left"/>
    </xf>
    <xf numFmtId="166" fontId="7" fillId="0" borderId="93" xfId="4" applyNumberFormat="1" applyFont="1" applyBorder="1"/>
    <xf numFmtId="3" fontId="7" fillId="45" borderId="1" xfId="1" applyNumberFormat="1" applyFont="1" applyFill="1" applyBorder="1"/>
    <xf numFmtId="3" fontId="7" fillId="0" borderId="1" xfId="1" applyNumberFormat="1" applyFont="1" applyBorder="1"/>
    <xf numFmtId="164" fontId="0" fillId="0" borderId="0" xfId="2" applyNumberFormat="1" applyFont="1"/>
    <xf numFmtId="0" fontId="0" fillId="33" borderId="1" xfId="0" applyFill="1" applyBorder="1" applyAlignment="1">
      <alignment vertical="center" wrapText="1"/>
    </xf>
    <xf numFmtId="0" fontId="0" fillId="11" borderId="2" xfId="0" applyFill="1" applyBorder="1" applyAlignment="1">
      <alignment vertical="center"/>
    </xf>
    <xf numFmtId="0" fontId="1" fillId="0" borderId="0" xfId="0" applyFont="1"/>
    <xf numFmtId="0" fontId="1" fillId="0" borderId="94" xfId="0" applyFont="1" applyBorder="1" applyAlignment="1">
      <alignment horizontal="center"/>
    </xf>
    <xf numFmtId="0" fontId="1" fillId="0" borderId="94" xfId="0" applyFont="1" applyBorder="1"/>
    <xf numFmtId="0" fontId="0" fillId="0" borderId="94" xfId="0" applyBorder="1" applyAlignment="1">
      <alignment horizontal="center"/>
    </xf>
    <xf numFmtId="0" fontId="0" fillId="0" borderId="94" xfId="0" applyBorder="1"/>
    <xf numFmtId="0" fontId="0" fillId="4" borderId="94" xfId="0" applyFill="1" applyBorder="1"/>
    <xf numFmtId="0" fontId="9" fillId="46" borderId="0" xfId="5" applyFill="1"/>
    <xf numFmtId="0" fontId="9" fillId="11" borderId="0" xfId="5" applyFill="1" applyAlignment="1">
      <alignment horizontal="center" wrapText="1"/>
    </xf>
    <xf numFmtId="0" fontId="9" fillId="11" borderId="0" xfId="5" applyFill="1" applyAlignment="1">
      <alignment horizontal="center"/>
    </xf>
    <xf numFmtId="0" fontId="9" fillId="11" borderId="0" xfId="5" applyFill="1"/>
    <xf numFmtId="0" fontId="7" fillId="6" borderId="0" xfId="1" applyFont="1" applyFill="1" applyAlignment="1">
      <alignment vertical="center"/>
    </xf>
    <xf numFmtId="0" fontId="0" fillId="11" borderId="0" xfId="0" applyFill="1"/>
    <xf numFmtId="0" fontId="9" fillId="16" borderId="0" xfId="5" applyFill="1" applyAlignment="1">
      <alignment horizontal="center" wrapText="1"/>
    </xf>
    <xf numFmtId="4" fontId="4" fillId="11" borderId="1" xfId="1" applyNumberFormat="1" applyFill="1" applyBorder="1"/>
    <xf numFmtId="164" fontId="0" fillId="11" borderId="1" xfId="4" applyNumberFormat="1" applyFont="1" applyFill="1" applyBorder="1"/>
    <xf numFmtId="0" fontId="4" fillId="11" borderId="1" xfId="1" applyFill="1" applyBorder="1" applyAlignment="1">
      <alignment horizontal="left" indent="1"/>
    </xf>
    <xf numFmtId="3" fontId="4" fillId="11" borderId="1" xfId="1" applyNumberFormat="1" applyFill="1" applyBorder="1"/>
    <xf numFmtId="164" fontId="0" fillId="11" borderId="1" xfId="4" applyNumberFormat="1" applyFont="1" applyFill="1" applyBorder="1" applyAlignment="1">
      <alignment wrapText="1"/>
    </xf>
    <xf numFmtId="3" fontId="0" fillId="11" borderId="1" xfId="4" applyNumberFormat="1" applyFont="1" applyFill="1" applyBorder="1"/>
    <xf numFmtId="3" fontId="4" fillId="11" borderId="1" xfId="1" applyNumberFormat="1" applyFill="1" applyBorder="1" applyAlignment="1">
      <alignment wrapText="1"/>
    </xf>
    <xf numFmtId="164" fontId="4" fillId="11" borderId="1" xfId="1" applyNumberFormat="1" applyFill="1" applyBorder="1"/>
    <xf numFmtId="43" fontId="4" fillId="11" borderId="1" xfId="1" applyNumberFormat="1" applyFill="1" applyBorder="1"/>
    <xf numFmtId="164" fontId="5" fillId="11" borderId="1" xfId="4" applyNumberFormat="1" applyFont="1" applyFill="1" applyBorder="1"/>
    <xf numFmtId="164" fontId="5" fillId="11" borderId="1" xfId="1" applyNumberFormat="1" applyFont="1" applyFill="1" applyBorder="1"/>
    <xf numFmtId="164" fontId="4" fillId="11" borderId="8" xfId="1" applyNumberFormat="1" applyFill="1" applyBorder="1"/>
    <xf numFmtId="0" fontId="5" fillId="47" borderId="5" xfId="1" applyFont="1" applyFill="1" applyBorder="1" applyAlignment="1">
      <alignment horizontal="center" vertical="center"/>
    </xf>
    <xf numFmtId="0" fontId="18" fillId="48" borderId="1" xfId="1" applyFont="1" applyFill="1" applyBorder="1" applyAlignment="1">
      <alignment horizontal="center" vertical="center" wrapText="1"/>
    </xf>
    <xf numFmtId="170" fontId="18" fillId="48" borderId="1" xfId="1" applyNumberFormat="1" applyFont="1" applyFill="1" applyBorder="1" applyAlignment="1">
      <alignment horizontal="center" vertical="center" wrapText="1"/>
    </xf>
    <xf numFmtId="0" fontId="5" fillId="7" borderId="0" xfId="1" applyFont="1" applyFill="1"/>
    <xf numFmtId="173" fontId="4" fillId="7" borderId="0" xfId="1" applyNumberFormat="1" applyFill="1"/>
    <xf numFmtId="0" fontId="12" fillId="49" borderId="35" xfId="1" applyFont="1" applyFill="1" applyBorder="1" applyAlignment="1">
      <alignment horizontal="center" vertical="center" wrapText="1"/>
    </xf>
    <xf numFmtId="0" fontId="29" fillId="7" borderId="0" xfId="1" applyFont="1" applyFill="1" applyAlignment="1">
      <alignment vertical="center"/>
    </xf>
    <xf numFmtId="0" fontId="5" fillId="3" borderId="0" xfId="1" applyFont="1" applyFill="1" applyAlignment="1">
      <alignment horizontal="center"/>
    </xf>
    <xf numFmtId="0" fontId="5" fillId="0" borderId="0" xfId="1" applyFont="1" applyAlignment="1">
      <alignment horizontal="center"/>
    </xf>
    <xf numFmtId="0" fontId="4" fillId="17" borderId="1" xfId="1" applyFill="1" applyBorder="1" applyAlignment="1">
      <alignment horizontal="left" wrapText="1"/>
    </xf>
    <xf numFmtId="0" fontId="12" fillId="34" borderId="0" xfId="1" applyFont="1" applyFill="1" applyAlignment="1">
      <alignment horizontal="center" vertical="center" wrapText="1"/>
    </xf>
    <xf numFmtId="0" fontId="12" fillId="34" borderId="0" xfId="1" applyFont="1" applyFill="1" applyAlignment="1">
      <alignment horizontal="center" vertical="center"/>
    </xf>
    <xf numFmtId="0" fontId="12" fillId="34" borderId="1" xfId="1" applyFont="1" applyFill="1" applyBorder="1" applyAlignment="1">
      <alignment horizontal="center" vertical="center"/>
    </xf>
    <xf numFmtId="0" fontId="45" fillId="12" borderId="2" xfId="1" applyFont="1" applyFill="1" applyBorder="1" applyAlignment="1">
      <alignment horizontal="center" vertical="center" wrapText="1" readingOrder="1"/>
    </xf>
    <xf numFmtId="0" fontId="45" fillId="12" borderId="4" xfId="1" applyFont="1" applyFill="1" applyBorder="1" applyAlignment="1">
      <alignment horizontal="center" vertical="center" wrapText="1" readingOrder="1"/>
    </xf>
    <xf numFmtId="0" fontId="45" fillId="29" borderId="2" xfId="1" applyFont="1" applyFill="1" applyBorder="1" applyAlignment="1">
      <alignment horizontal="center" vertical="center" wrapText="1" readingOrder="1"/>
    </xf>
    <xf numFmtId="0" fontId="45" fillId="29" borderId="4" xfId="1" applyFont="1" applyFill="1" applyBorder="1" applyAlignment="1">
      <alignment horizontal="center" vertical="center" wrapText="1" readingOrder="1"/>
    </xf>
    <xf numFmtId="0" fontId="45" fillId="8" borderId="2" xfId="1" applyFont="1" applyFill="1" applyBorder="1" applyAlignment="1">
      <alignment horizontal="center" vertical="center" wrapText="1" readingOrder="1"/>
    </xf>
    <xf numFmtId="0" fontId="45" fillId="8" borderId="4" xfId="1" applyFont="1" applyFill="1" applyBorder="1" applyAlignment="1">
      <alignment horizontal="center" vertical="center" wrapText="1" readingOrder="1"/>
    </xf>
    <xf numFmtId="0" fontId="45" fillId="35" borderId="1" xfId="1" applyFont="1" applyFill="1" applyBorder="1" applyAlignment="1">
      <alignment horizontal="center" vertical="center" wrapText="1" readingOrder="1"/>
    </xf>
    <xf numFmtId="0" fontId="47" fillId="8" borderId="1" xfId="1" applyFont="1" applyFill="1" applyBorder="1" applyAlignment="1">
      <alignment horizontal="center" vertical="center" wrapText="1"/>
    </xf>
    <xf numFmtId="0" fontId="47" fillId="35" borderId="8" xfId="1" applyFont="1" applyFill="1" applyBorder="1" applyAlignment="1">
      <alignment horizontal="center" vertical="center" wrapText="1"/>
    </xf>
    <xf numFmtId="0" fontId="47" fillId="35" borderId="12" xfId="1" applyFont="1" applyFill="1" applyBorder="1" applyAlignment="1">
      <alignment horizontal="center" vertical="center" wrapText="1"/>
    </xf>
    <xf numFmtId="0" fontId="47" fillId="35" borderId="9" xfId="1" applyFont="1" applyFill="1" applyBorder="1" applyAlignment="1">
      <alignment horizontal="center" vertical="center" wrapText="1"/>
    </xf>
    <xf numFmtId="0" fontId="1" fillId="0" borderId="12" xfId="1" applyFont="1" applyBorder="1" applyAlignment="1">
      <alignment horizontal="center" vertical="center" wrapText="1"/>
    </xf>
    <xf numFmtId="0" fontId="1" fillId="0" borderId="9" xfId="1" applyFont="1" applyBorder="1" applyAlignment="1">
      <alignment horizontal="center" vertical="center" wrapText="1"/>
    </xf>
    <xf numFmtId="0" fontId="5" fillId="29" borderId="1" xfId="1" applyFont="1" applyFill="1" applyBorder="1" applyAlignment="1">
      <alignment horizontal="center" vertical="center" wrapText="1"/>
    </xf>
    <xf numFmtId="0" fontId="1" fillId="37" borderId="8" xfId="1" applyFont="1" applyFill="1" applyBorder="1" applyAlignment="1">
      <alignment horizontal="center" vertical="center" wrapText="1"/>
    </xf>
    <xf numFmtId="0" fontId="1" fillId="37" borderId="12" xfId="1" applyFont="1" applyFill="1" applyBorder="1" applyAlignment="1">
      <alignment horizontal="center" vertical="center" wrapText="1"/>
    </xf>
    <xf numFmtId="0" fontId="47" fillId="8" borderId="8" xfId="1" applyFont="1" applyFill="1" applyBorder="1" applyAlignment="1">
      <alignment horizontal="center" vertical="center" wrapText="1"/>
    </xf>
    <xf numFmtId="0" fontId="47" fillId="8" borderId="12" xfId="1" applyFont="1" applyFill="1" applyBorder="1" applyAlignment="1">
      <alignment horizontal="center" vertical="center" wrapText="1"/>
    </xf>
    <xf numFmtId="0" fontId="47" fillId="8" borderId="9" xfId="1" applyFont="1" applyFill="1" applyBorder="1" applyAlignment="1">
      <alignment horizontal="center" vertical="center" wrapText="1"/>
    </xf>
    <xf numFmtId="0" fontId="1" fillId="37" borderId="9" xfId="1" applyFont="1" applyFill="1" applyBorder="1" applyAlignment="1">
      <alignment horizontal="center" vertical="center" wrapText="1"/>
    </xf>
    <xf numFmtId="0" fontId="45" fillId="12" borderId="1" xfId="1" applyFont="1" applyFill="1" applyBorder="1" applyAlignment="1">
      <alignment horizontal="center" vertical="center" wrapText="1" readingOrder="1"/>
    </xf>
    <xf numFmtId="0" fontId="45" fillId="29" borderId="1" xfId="1" applyFont="1" applyFill="1" applyBorder="1" applyAlignment="1">
      <alignment horizontal="center" vertical="center" wrapText="1" readingOrder="1"/>
    </xf>
    <xf numFmtId="0" fontId="44" fillId="36" borderId="1" xfId="1" applyFont="1" applyFill="1" applyBorder="1" applyAlignment="1">
      <alignment horizontal="center" vertical="center" wrapText="1" readingOrder="1"/>
    </xf>
    <xf numFmtId="0" fontId="45" fillId="8" borderId="1" xfId="1" applyFont="1" applyFill="1" applyBorder="1" applyAlignment="1">
      <alignment horizontal="center" vertical="center" wrapText="1" readingOrder="1"/>
    </xf>
    <xf numFmtId="0" fontId="5" fillId="29" borderId="9" xfId="1" applyFont="1" applyFill="1" applyBorder="1" applyAlignment="1">
      <alignment horizontal="center" vertical="center" wrapText="1"/>
    </xf>
    <xf numFmtId="0" fontId="5" fillId="29" borderId="8" xfId="1" applyFont="1" applyFill="1" applyBorder="1" applyAlignment="1">
      <alignment horizontal="center" vertical="center" wrapText="1"/>
    </xf>
    <xf numFmtId="0" fontId="5" fillId="29" borderId="12" xfId="1" applyFont="1" applyFill="1" applyBorder="1" applyAlignment="1">
      <alignment horizontal="center" vertical="center" wrapText="1"/>
    </xf>
    <xf numFmtId="0" fontId="34" fillId="0" borderId="1" xfId="3" applyFont="1" applyBorder="1" applyAlignment="1">
      <alignment horizontal="center"/>
    </xf>
    <xf numFmtId="0" fontId="62" fillId="0" borderId="1" xfId="3" applyFont="1" applyBorder="1" applyAlignment="1">
      <alignment horizontal="center" vertical="center" wrapText="1"/>
    </xf>
    <xf numFmtId="0" fontId="34" fillId="0" borderId="8" xfId="3" applyFont="1" applyBorder="1" applyAlignment="1">
      <alignment horizontal="center"/>
    </xf>
    <xf numFmtId="0" fontId="34" fillId="0" borderId="12" xfId="3" applyFont="1" applyBorder="1" applyAlignment="1">
      <alignment horizontal="center"/>
    </xf>
    <xf numFmtId="0" fontId="34" fillId="0" borderId="9" xfId="3" applyFont="1" applyBorder="1" applyAlignment="1">
      <alignment horizontal="center"/>
    </xf>
    <xf numFmtId="0" fontId="62" fillId="0" borderId="13" xfId="3" applyFont="1" applyBorder="1" applyAlignment="1">
      <alignment horizontal="center"/>
    </xf>
    <xf numFmtId="0" fontId="62" fillId="0" borderId="25" xfId="3" applyFont="1" applyBorder="1" applyAlignment="1">
      <alignment horizontal="center"/>
    </xf>
    <xf numFmtId="0" fontId="62" fillId="17" borderId="1" xfId="3" applyFont="1" applyFill="1" applyBorder="1" applyAlignment="1">
      <alignment horizontal="center" vertical="center"/>
    </xf>
    <xf numFmtId="0" fontId="62" fillId="0" borderId="1" xfId="3" applyFont="1" applyBorder="1" applyAlignment="1">
      <alignment horizontal="center" vertical="center"/>
    </xf>
    <xf numFmtId="0" fontId="62" fillId="0" borderId="2" xfId="3" applyFont="1" applyBorder="1" applyAlignment="1">
      <alignment horizontal="center" vertical="center"/>
    </xf>
    <xf numFmtId="0" fontId="62" fillId="0" borderId="3" xfId="3" applyFont="1" applyBorder="1" applyAlignment="1">
      <alignment horizontal="center" vertical="center"/>
    </xf>
    <xf numFmtId="0" fontId="62" fillId="0" borderId="4" xfId="3" applyFont="1" applyBorder="1" applyAlignment="1">
      <alignment horizontal="center" vertical="center"/>
    </xf>
    <xf numFmtId="0" fontId="62" fillId="0" borderId="2" xfId="3" applyFont="1" applyBorder="1" applyAlignment="1">
      <alignment horizontal="center"/>
    </xf>
    <xf numFmtId="0" fontId="62" fillId="0" borderId="3" xfId="3" applyFont="1" applyBorder="1" applyAlignment="1">
      <alignment horizontal="center"/>
    </xf>
    <xf numFmtId="0" fontId="62" fillId="0" borderId="4" xfId="3" applyFont="1" applyBorder="1" applyAlignment="1">
      <alignment horizontal="center"/>
    </xf>
    <xf numFmtId="0" fontId="62" fillId="0" borderId="65" xfId="3" applyFont="1" applyBorder="1" applyAlignment="1">
      <alignment horizontal="center"/>
    </xf>
    <xf numFmtId="0" fontId="62" fillId="0" borderId="13" xfId="3" applyFont="1" applyBorder="1" applyAlignment="1">
      <alignment horizontal="center" vertical="center"/>
    </xf>
    <xf numFmtId="0" fontId="62" fillId="0" borderId="25" xfId="3" applyFont="1" applyBorder="1" applyAlignment="1">
      <alignment horizontal="center" vertical="center"/>
    </xf>
    <xf numFmtId="0" fontId="34" fillId="0" borderId="1" xfId="3" applyFont="1" applyBorder="1" applyAlignment="1">
      <alignment horizontal="left" vertical="center"/>
    </xf>
    <xf numFmtId="0" fontId="4" fillId="0" borderId="1" xfId="1" applyBorder="1" applyAlignment="1">
      <alignment vertical="center" wrapText="1"/>
    </xf>
    <xf numFmtId="0" fontId="4" fillId="0" borderId="1" xfId="1" applyBorder="1" applyAlignment="1">
      <alignment horizontal="left" vertical="center" wrapText="1"/>
    </xf>
    <xf numFmtId="0" fontId="4" fillId="0" borderId="1" xfId="1" applyBorder="1" applyAlignment="1">
      <alignment horizontal="center" vertical="center" wrapText="1"/>
    </xf>
    <xf numFmtId="15" fontId="4" fillId="0" borderId="1" xfId="1" applyNumberFormat="1" applyBorder="1" applyAlignment="1">
      <alignment horizontal="center"/>
    </xf>
    <xf numFmtId="15" fontId="4" fillId="0" borderId="2" xfId="1" applyNumberFormat="1" applyBorder="1" applyAlignment="1">
      <alignment horizontal="center"/>
    </xf>
    <xf numFmtId="43" fontId="34" fillId="11" borderId="0" xfId="4" applyFont="1" applyFill="1" applyBorder="1" applyAlignment="1">
      <alignment horizontal="center"/>
    </xf>
    <xf numFmtId="0" fontId="5" fillId="0" borderId="7" xfId="1" applyFont="1" applyBorder="1" applyAlignment="1">
      <alignment horizontal="center"/>
    </xf>
    <xf numFmtId="43" fontId="34" fillId="0" borderId="33" xfId="4" applyFont="1" applyBorder="1" applyAlignment="1">
      <alignment wrapText="1"/>
    </xf>
    <xf numFmtId="43" fontId="34" fillId="11" borderId="0" xfId="4" applyFont="1" applyFill="1" applyBorder="1" applyAlignment="1">
      <alignment horizontal="center" vertical="center"/>
    </xf>
    <xf numFmtId="43" fontId="34" fillId="0" borderId="0" xfId="4" applyFont="1" applyBorder="1" applyAlignment="1">
      <alignment horizontal="center" vertical="center"/>
    </xf>
    <xf numFmtId="43" fontId="34" fillId="0" borderId="1" xfId="4" applyFont="1" applyBorder="1" applyAlignment="1">
      <alignment horizontal="center" vertical="center"/>
    </xf>
    <xf numFmtId="0" fontId="4" fillId="48" borderId="0" xfId="1" applyFill="1" applyAlignment="1">
      <alignment horizontal="center" wrapText="1"/>
    </xf>
    <xf numFmtId="0" fontId="4" fillId="0" borderId="2" xfId="1" applyBorder="1" applyAlignment="1">
      <alignment horizontal="justify" vertical="top"/>
    </xf>
    <xf numFmtId="0" fontId="4" fillId="0" borderId="4" xfId="1" applyBorder="1" applyAlignment="1">
      <alignment horizontal="justify" vertical="top"/>
    </xf>
    <xf numFmtId="0" fontId="5" fillId="0" borderId="8" xfId="1" applyFont="1" applyBorder="1" applyAlignment="1">
      <alignment horizontal="center" vertical="top"/>
    </xf>
    <xf numFmtId="0" fontId="5" fillId="0" borderId="9" xfId="1" applyFont="1" applyBorder="1" applyAlignment="1">
      <alignment horizontal="center" vertical="top"/>
    </xf>
    <xf numFmtId="0" fontId="4" fillId="0" borderId="8" xfId="1" applyBorder="1" applyAlignment="1">
      <alignment horizontal="right" vertical="top"/>
    </xf>
    <xf numFmtId="0" fontId="4" fillId="0" borderId="9" xfId="1" applyBorder="1" applyAlignment="1">
      <alignment horizontal="right" vertical="top"/>
    </xf>
    <xf numFmtId="0" fontId="4" fillId="0" borderId="3" xfId="1" applyBorder="1" applyAlignment="1">
      <alignment horizontal="justify" vertical="top"/>
    </xf>
    <xf numFmtId="0" fontId="4" fillId="0" borderId="1" xfId="1" applyBorder="1" applyAlignment="1">
      <alignment horizontal="justify" vertical="top"/>
    </xf>
    <xf numFmtId="0" fontId="5" fillId="32" borderId="1" xfId="1" applyFont="1" applyFill="1" applyBorder="1" applyAlignment="1">
      <alignment horizontal="center" vertical="center"/>
    </xf>
    <xf numFmtId="0" fontId="5" fillId="8" borderId="13" xfId="1" applyFont="1" applyFill="1" applyBorder="1" applyAlignment="1">
      <alignment horizontal="center"/>
    </xf>
    <xf numFmtId="0" fontId="5" fillId="8" borderId="14" xfId="1" applyFont="1" applyFill="1" applyBorder="1" applyAlignment="1">
      <alignment horizontal="center"/>
    </xf>
    <xf numFmtId="0" fontId="5" fillId="8" borderId="15" xfId="1" applyFont="1" applyFill="1" applyBorder="1" applyAlignment="1">
      <alignment horizontal="center"/>
    </xf>
    <xf numFmtId="0" fontId="5" fillId="40" borderId="1" xfId="1" applyFont="1" applyFill="1" applyBorder="1" applyAlignment="1">
      <alignment horizontal="center"/>
    </xf>
    <xf numFmtId="43" fontId="34" fillId="42" borderId="0" xfId="4" applyFont="1" applyFill="1" applyBorder="1" applyAlignment="1">
      <alignment horizontal="center"/>
    </xf>
    <xf numFmtId="43" fontId="34" fillId="17" borderId="0" xfId="4" applyFont="1" applyFill="1" applyBorder="1" applyAlignment="1">
      <alignment horizontal="center"/>
    </xf>
    <xf numFmtId="43" fontId="34" fillId="17" borderId="32" xfId="4" applyFont="1" applyFill="1" applyBorder="1" applyAlignment="1">
      <alignment horizontal="center"/>
    </xf>
    <xf numFmtId="43" fontId="34" fillId="17" borderId="70" xfId="4" applyFont="1" applyFill="1" applyBorder="1" applyAlignment="1">
      <alignment horizontal="center"/>
    </xf>
    <xf numFmtId="43" fontId="34" fillId="0" borderId="32" xfId="4" applyFont="1" applyBorder="1" applyAlignment="1">
      <alignment horizontal="center"/>
    </xf>
    <xf numFmtId="43" fontId="34" fillId="0" borderId="70" xfId="4" applyFont="1" applyBorder="1" applyAlignment="1">
      <alignment horizontal="center"/>
    </xf>
    <xf numFmtId="43" fontId="68" fillId="0" borderId="32" xfId="16" applyNumberFormat="1" applyBorder="1" applyAlignment="1">
      <alignment horizontal="center"/>
    </xf>
    <xf numFmtId="43" fontId="68" fillId="0" borderId="70" xfId="16" applyNumberFormat="1" applyBorder="1" applyAlignment="1">
      <alignment horizontal="center"/>
    </xf>
    <xf numFmtId="43" fontId="34" fillId="29" borderId="0" xfId="4" applyFont="1" applyFill="1" applyBorder="1" applyAlignment="1">
      <alignment horizontal="center"/>
    </xf>
    <xf numFmtId="43" fontId="34" fillId="0" borderId="0" xfId="4" applyFont="1" applyBorder="1" applyAlignment="1">
      <alignment horizontal="center"/>
    </xf>
    <xf numFmtId="43" fontId="34" fillId="41" borderId="0" xfId="4" applyFont="1" applyFill="1" applyBorder="1" applyAlignment="1">
      <alignment horizontal="center"/>
    </xf>
    <xf numFmtId="0" fontId="5" fillId="0" borderId="1" xfId="1" applyFont="1" applyBorder="1" applyAlignment="1">
      <alignment horizontal="center"/>
    </xf>
    <xf numFmtId="0" fontId="38" fillId="30" borderId="45" xfId="1" applyFont="1" applyFill="1" applyBorder="1" applyAlignment="1">
      <alignment horizontal="center" wrapText="1" readingOrder="1"/>
    </xf>
    <xf numFmtId="0" fontId="38" fillId="30" borderId="46" xfId="1" applyFont="1" applyFill="1" applyBorder="1" applyAlignment="1">
      <alignment horizontal="center" wrapText="1" readingOrder="1"/>
    </xf>
    <xf numFmtId="0" fontId="38" fillId="30" borderId="45" xfId="1" applyFont="1" applyFill="1" applyBorder="1" applyAlignment="1">
      <alignment horizontal="left" wrapText="1" readingOrder="1"/>
    </xf>
    <xf numFmtId="0" fontId="38" fillId="30" borderId="46" xfId="1" applyFont="1" applyFill="1" applyBorder="1" applyAlignment="1">
      <alignment horizontal="left" wrapText="1" readingOrder="1"/>
    </xf>
    <xf numFmtId="0" fontId="4" fillId="0" borderId="0" xfId="1" applyBorder="1"/>
    <xf numFmtId="9" fontId="4" fillId="0" borderId="0" xfId="17" applyFont="1"/>
    <xf numFmtId="9" fontId="4" fillId="0" borderId="1" xfId="17" applyFont="1" applyBorder="1"/>
    <xf numFmtId="0" fontId="4" fillId="50" borderId="1" xfId="1" applyFill="1" applyBorder="1"/>
    <xf numFmtId="17" fontId="4" fillId="24" borderId="1" xfId="1" applyNumberFormat="1" applyFill="1" applyBorder="1"/>
  </cellXfs>
  <cellStyles count="18">
    <cellStyle name="Comma 2" xfId="4" xr:uid="{80278E51-BF23-EC42-B900-BE4EAB2D9356}"/>
    <cellStyle name="Comma 2 2 2 2" xfId="7" xr:uid="{A5A533D9-C5ED-F049-B205-04B521F3BBF6}"/>
    <cellStyle name="Comma 3" xfId="6" xr:uid="{DF99A248-F330-524F-9F41-6BC59A75C0D1}"/>
    <cellStyle name="Comma 4" xfId="9" xr:uid="{02DC7BE5-562B-8B47-AB8E-47192A412221}"/>
    <cellStyle name="Comma 4 2" xfId="11" xr:uid="{4D1A287A-B22C-6144-A2E5-222A95CCA231}"/>
    <cellStyle name="Comma 9" xfId="15" xr:uid="{DF58C60B-F70B-C04D-AF81-D1538CD5EBDC}"/>
    <cellStyle name="Currency 2" xfId="10" xr:uid="{5BDB2F25-B365-674E-9756-26AEB7C59CC7}"/>
    <cellStyle name="Hyperlink" xfId="5" builtinId="8"/>
    <cellStyle name="Hyperlink 2" xfId="16" xr:uid="{CE2A9EA9-3887-234C-BC6E-109C63AD6EBD}"/>
    <cellStyle name="Normal" xfId="0" builtinId="0"/>
    <cellStyle name="Normal 2" xfId="1" xr:uid="{21FB1ABC-F4EF-3245-9856-9624B2738DD3}"/>
    <cellStyle name="Normal 2 2 2" xfId="14" xr:uid="{E30D9521-0E5C-6A4A-999D-FBCE83D9E482}"/>
    <cellStyle name="Normal 3" xfId="3" xr:uid="{F9BDF2D7-02BD-CC44-A8D6-88AFF5878222}"/>
    <cellStyle name="Normal 3 2" xfId="8" xr:uid="{F83C042B-0EE3-9C40-BD77-2C95434B50D2}"/>
    <cellStyle name="Per cent" xfId="17" builtinId="5"/>
    <cellStyle name="Per cent 2" xfId="2" xr:uid="{6FDC0D18-42BA-FD41-ACD6-0E445CCEEC37}"/>
    <cellStyle name="Per cent 3" xfId="13" xr:uid="{03299029-824A-2749-A95B-9D00A5F627F4}"/>
    <cellStyle name="Percent 3 2" xfId="12" xr:uid="{BA6DBE70-BF42-D944-9F23-6997743CA653}"/>
  </cellStyles>
  <dxfs count="50">
    <dxf>
      <font>
        <color rgb="FF9C0006"/>
      </font>
    </dxf>
    <dxf>
      <font>
        <color rgb="FF9C0006"/>
      </font>
    </dxf>
    <dxf>
      <font>
        <color rgb="FF9C0006"/>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theme="1"/>
        <name val="Calibri"/>
        <family val="2"/>
        <scheme val="minor"/>
      </font>
      <numFmt numFmtId="179" formatCode="_(* #,##0.0_);_(* \(#,##0.0\);_(* &quot;-&quot;??_);_(@_)"/>
      <alignment horizontal="center" vertical="bottom" textRotation="0" wrapText="0" indent="0" justifyLastLine="0" shrinkToFit="0" readingOrder="0"/>
      <border diagonalUp="0" diagonalDown="0" outline="0">
        <left/>
        <right style="thin">
          <color indexed="64"/>
        </right>
        <top style="thin">
          <color theme="1"/>
        </top>
        <bottom/>
      </border>
    </dxf>
    <dxf>
      <font>
        <b val="0"/>
        <i val="0"/>
        <strike val="0"/>
        <condense val="0"/>
        <extend val="0"/>
        <outline val="0"/>
        <shadow val="0"/>
        <u val="none"/>
        <vertAlign val="baseline"/>
        <sz val="11"/>
        <color theme="1"/>
        <name val="Calibri"/>
        <family val="2"/>
        <scheme val="minor"/>
      </font>
      <numFmt numFmtId="179" formatCode="_(* #,##0.0_);_(* \(#,##0.0\);_(* &quot;-&quot;??_);_(@_)"/>
      <alignment horizontal="center" vertical="bottom" textRotation="0" wrapText="0" indent="0" justifyLastLine="0" shrinkToFit="0" readingOrder="0"/>
      <border diagonalUp="0" diagonalDown="0" outline="0">
        <left/>
        <right style="thin">
          <color indexed="64"/>
        </right>
        <top style="thin">
          <color theme="1"/>
        </top>
        <bottom style="thin">
          <color theme="1"/>
        </bottom>
      </border>
    </dxf>
    <dxf>
      <numFmt numFmtId="1" formatCode="0"/>
      <alignment horizontal="center" vertical="bottom" textRotation="0" wrapText="0" indent="0" justifyLastLine="0" shrinkToFit="0" readingOrder="0"/>
      <border diagonalUp="0" diagonalDown="0" outline="0">
        <left/>
        <right/>
        <top style="thin">
          <color theme="1"/>
        </top>
        <bottom/>
      </border>
    </dxf>
    <dxf>
      <numFmt numFmtId="1" formatCode="0"/>
      <alignment horizontal="center" vertical="bottom" textRotation="0" wrapText="0" indent="0" justifyLastLine="0" shrinkToFit="0" readingOrder="0"/>
      <border diagonalUp="0" diagonalDown="0" outline="0">
        <left/>
        <right/>
        <top style="thin">
          <color theme="1"/>
        </top>
        <bottom style="thin">
          <color indexed="64"/>
        </bottom>
      </border>
    </dxf>
    <dxf>
      <numFmt numFmtId="169" formatCode="0.0"/>
      <alignment horizontal="center" vertical="bottom" textRotation="0" wrapText="0" indent="0" justifyLastLine="0" shrinkToFit="0" readingOrder="0"/>
      <border diagonalUp="0" diagonalDown="0" outline="0">
        <left/>
        <right/>
        <top style="thin">
          <color theme="1"/>
        </top>
        <bottom/>
      </border>
    </dxf>
    <dxf>
      <numFmt numFmtId="169" formatCode="0.0"/>
      <alignment horizontal="center" vertical="bottom" textRotation="0" wrapText="0" indent="0" justifyLastLine="0" shrinkToFit="0" readingOrder="0"/>
      <border diagonalUp="0" diagonalDown="0" outline="0">
        <left/>
        <right/>
        <top style="thin">
          <color theme="1"/>
        </top>
        <bottom style="thin">
          <color theme="1"/>
        </bottom>
      </border>
    </dxf>
    <dxf>
      <numFmt numFmtId="169" formatCode="0.0"/>
      <alignment horizontal="center" vertical="bottom" textRotation="0" wrapText="0" indent="0" justifyLastLine="0" shrinkToFit="0" readingOrder="0"/>
      <border diagonalUp="0" diagonalDown="0" outline="0">
        <left/>
        <right/>
        <top style="thin">
          <color theme="1"/>
        </top>
        <bottom/>
      </border>
    </dxf>
    <dxf>
      <numFmt numFmtId="169" formatCode="0.0"/>
      <alignment horizontal="center" vertical="bottom" textRotation="0" wrapText="0" indent="0" justifyLastLine="0" shrinkToFit="0" readingOrder="0"/>
      <border diagonalUp="0" diagonalDown="0">
        <left/>
        <right/>
        <top style="thin">
          <color theme="1"/>
        </top>
        <bottom style="thin">
          <color theme="1"/>
        </bottom>
        <vertical/>
        <horizontal/>
      </border>
    </dxf>
    <dxf>
      <numFmt numFmtId="169" formatCode="0.0"/>
      <alignment horizontal="center" vertical="bottom" textRotation="0" wrapText="0" indent="0" justifyLastLine="0" shrinkToFit="0" readingOrder="0"/>
      <border diagonalUp="0" diagonalDown="0" outline="0">
        <left/>
        <right/>
        <top style="thin">
          <color theme="1"/>
        </top>
        <bottom/>
      </border>
    </dxf>
    <dxf>
      <numFmt numFmtId="169" formatCode="0.0"/>
      <alignment horizontal="center" vertical="bottom" textRotation="0" wrapText="0" indent="0" justifyLastLine="0" shrinkToFit="0" readingOrder="0"/>
      <border diagonalUp="0" diagonalDown="0">
        <left/>
        <right/>
        <top style="thin">
          <color theme="1"/>
        </top>
        <bottom style="thin">
          <color indexed="64"/>
        </bottom>
        <vertical/>
        <horizontal/>
      </border>
    </dxf>
    <dxf>
      <numFmt numFmtId="169" formatCode="0.0"/>
      <alignment horizontal="center" vertical="bottom" textRotation="0" wrapText="0" indent="0" justifyLastLine="0" shrinkToFit="0" readingOrder="0"/>
      <border diagonalUp="0" diagonalDown="0" outline="0">
        <left/>
        <right/>
        <top style="thin">
          <color theme="1"/>
        </top>
        <bottom/>
      </border>
    </dxf>
    <dxf>
      <numFmt numFmtId="169" formatCode="0.0"/>
      <alignment horizontal="center" vertical="bottom" textRotation="0" wrapText="0" indent="0" justifyLastLine="0" shrinkToFit="0" readingOrder="0"/>
      <border diagonalUp="0" diagonalDown="0">
        <left/>
        <right/>
        <top style="thin">
          <color theme="1"/>
        </top>
        <bottom/>
        <vertical/>
        <horizontal/>
      </border>
    </dxf>
    <dxf>
      <numFmt numFmtId="169" formatCode="0.0"/>
      <alignment horizontal="center" vertical="bottom" textRotation="0" wrapText="0" indent="0" justifyLastLine="0" shrinkToFit="0" readingOrder="0"/>
      <border diagonalUp="0" diagonalDown="0" outline="0">
        <left/>
        <right/>
        <top style="thin">
          <color theme="1"/>
        </top>
        <bottom/>
      </border>
    </dxf>
    <dxf>
      <numFmt numFmtId="169" formatCode="0.0"/>
      <alignment horizontal="center" vertical="bottom" textRotation="0" wrapText="0" indent="0" justifyLastLine="0" shrinkToFit="0" readingOrder="0"/>
      <border diagonalUp="0" diagonalDown="0">
        <left/>
        <right/>
        <top style="thin">
          <color theme="1"/>
        </top>
        <bottom style="thin">
          <color theme="1"/>
        </bottom>
        <vertical/>
        <horizontal/>
      </border>
    </dxf>
    <dxf>
      <numFmt numFmtId="169" formatCode="0.0"/>
      <alignment horizontal="center" vertical="bottom" textRotation="0" wrapText="0" indent="0" justifyLastLine="0" shrinkToFit="0" readingOrder="0"/>
      <border diagonalUp="0" diagonalDown="0" outline="0">
        <left/>
        <right/>
        <top style="thin">
          <color theme="1"/>
        </top>
        <bottom/>
      </border>
    </dxf>
    <dxf>
      <numFmt numFmtId="169" formatCode="0.0"/>
      <alignment horizontal="center" vertical="bottom" textRotation="0" wrapText="0" indent="0" justifyLastLine="0" shrinkToFit="0" readingOrder="0"/>
      <border diagonalUp="0" diagonalDown="0">
        <left/>
        <right/>
        <top style="thin">
          <color theme="1"/>
        </top>
        <bottom/>
        <vertical/>
        <horizontal/>
      </border>
    </dxf>
    <dxf>
      <numFmt numFmtId="169" formatCode="0.0"/>
      <alignment horizontal="center" vertical="bottom" textRotation="0" wrapText="0" indent="0" justifyLastLine="0" shrinkToFit="0" readingOrder="0"/>
      <border diagonalUp="0" diagonalDown="0" outline="0">
        <left/>
        <right/>
        <top style="thin">
          <color theme="1"/>
        </top>
        <bottom/>
      </border>
    </dxf>
    <dxf>
      <numFmt numFmtId="169" formatCode="0.0"/>
      <alignment horizontal="center" vertical="bottom" textRotation="0" wrapText="0" indent="0" justifyLastLine="0" shrinkToFit="0" readingOrder="0"/>
      <border diagonalUp="0" diagonalDown="0">
        <left/>
        <right/>
        <top style="thin">
          <color theme="1"/>
        </top>
        <bottom style="thin">
          <color theme="1"/>
        </bottom>
        <vertical/>
        <horizontal/>
      </border>
    </dxf>
    <dxf>
      <numFmt numFmtId="169" formatCode="0.0"/>
      <alignment horizontal="center" vertical="bottom" textRotation="0" wrapText="0" indent="0" justifyLastLine="0" shrinkToFit="0" readingOrder="0"/>
      <border diagonalUp="0" diagonalDown="0" outline="0">
        <left/>
        <right/>
        <top style="thin">
          <color theme="1"/>
        </top>
        <bottom/>
      </border>
    </dxf>
    <dxf>
      <numFmt numFmtId="169" formatCode="0.0"/>
      <alignment horizontal="center" vertical="bottom" textRotation="0" wrapText="0" indent="0" justifyLastLine="0" shrinkToFit="0" readingOrder="0"/>
      <border diagonalUp="0" diagonalDown="0">
        <left/>
        <right/>
        <top style="thin">
          <color theme="1"/>
        </top>
        <bottom style="thin">
          <color theme="1"/>
        </bottom>
        <vertical/>
        <horizontal/>
      </border>
    </dxf>
    <dxf>
      <numFmt numFmtId="169" formatCode="0.0"/>
      <alignment horizontal="center" vertical="bottom" textRotation="0" wrapText="0" indent="0" justifyLastLine="0" shrinkToFit="0" readingOrder="0"/>
      <border diagonalUp="0" diagonalDown="0" outline="0">
        <left/>
        <right/>
        <top style="thin">
          <color theme="1"/>
        </top>
        <bottom/>
      </border>
    </dxf>
    <dxf>
      <numFmt numFmtId="13" formatCode="0%"/>
      <alignment horizontal="center" vertical="bottom" textRotation="0" wrapText="0" indent="0" justifyLastLine="0" shrinkToFit="0" readingOrder="0"/>
      <border diagonalUp="0" diagonalDown="0">
        <left/>
        <right/>
        <top style="thin">
          <color theme="1"/>
        </top>
        <bottom style="thin">
          <color theme="1"/>
        </bottom>
        <vertical/>
        <horizontal/>
      </border>
    </dxf>
    <dxf>
      <numFmt numFmtId="169" formatCode="0.0"/>
      <alignment horizontal="center" vertical="bottom" textRotation="0" wrapText="0" indent="0" justifyLastLine="0" shrinkToFit="0" readingOrder="0"/>
      <border diagonalUp="0" diagonalDown="0" outline="0">
        <left/>
        <right/>
        <top style="thin">
          <color theme="1"/>
        </top>
        <bottom/>
      </border>
    </dxf>
    <dxf>
      <numFmt numFmtId="169" formatCode="0.0"/>
      <alignment horizontal="center" vertical="bottom" textRotation="0" wrapText="0" indent="0" justifyLastLine="0" shrinkToFit="0" readingOrder="0"/>
      <border diagonalUp="0" diagonalDown="0">
        <left/>
        <right/>
        <top style="thin">
          <color theme="1"/>
        </top>
        <bottom style="thin">
          <color theme="1"/>
        </bottom>
        <vertical/>
        <horizontal/>
      </border>
    </dxf>
    <dxf>
      <numFmt numFmtId="169" formatCode="0.0"/>
      <alignment horizontal="center" vertical="bottom" textRotation="0" wrapText="0" indent="0" justifyLastLine="0" shrinkToFit="0" readingOrder="0"/>
      <border diagonalUp="0" diagonalDown="0" outline="0">
        <left/>
        <right/>
        <top style="thin">
          <color theme="1"/>
        </top>
        <bottom/>
      </border>
    </dxf>
    <dxf>
      <numFmt numFmtId="169" formatCode="0.0"/>
      <alignment horizontal="center" vertical="bottom" textRotation="0" wrapText="0" indent="0" justifyLastLine="0" shrinkToFit="0" readingOrder="0"/>
      <border diagonalUp="0" diagonalDown="0">
        <left/>
        <right/>
        <top style="thin">
          <color theme="1"/>
        </top>
        <bottom style="thin">
          <color theme="1"/>
        </bottom>
        <vertical/>
        <horizontal/>
      </border>
    </dxf>
    <dxf>
      <numFmt numFmtId="169" formatCode="0.0"/>
      <alignment horizontal="center" vertical="bottom" textRotation="0" wrapText="0" indent="0" justifyLastLine="0" shrinkToFit="0" readingOrder="0"/>
      <border diagonalUp="0" diagonalDown="0" outline="0">
        <left/>
        <right/>
        <top style="thin">
          <color theme="1"/>
        </top>
        <bottom/>
      </border>
    </dxf>
    <dxf>
      <numFmt numFmtId="169" formatCode="0.0"/>
      <alignment horizontal="center" vertical="bottom" textRotation="0" wrapText="0" indent="0" justifyLastLine="0" shrinkToFit="0" readingOrder="0"/>
      <border diagonalUp="0" diagonalDown="0">
        <left/>
        <right/>
        <top style="thin">
          <color theme="1"/>
        </top>
        <bottom style="thin">
          <color theme="1"/>
        </bottom>
        <vertical/>
        <horizontal/>
      </border>
    </dxf>
    <dxf>
      <alignment horizontal="center" vertical="center" textRotation="0" wrapText="0" indent="0" justifyLastLine="0" shrinkToFit="0" readingOrder="0"/>
      <border diagonalUp="0" diagonalDown="0" outline="0">
        <left/>
        <right/>
        <top style="thin">
          <color theme="1"/>
        </top>
        <bottom/>
      </border>
    </dxf>
    <dxf>
      <alignment horizontal="center" vertical="center" textRotation="0" wrapText="0" indent="0" justifyLastLine="0" shrinkToFit="0" readingOrder="0"/>
      <border diagonalUp="0" diagonalDown="0">
        <left/>
        <right/>
        <top style="thin">
          <color theme="1"/>
        </top>
        <bottom/>
        <vertical/>
        <horizontal/>
      </border>
    </dxf>
    <dxf>
      <alignment horizontal="center" vertical="center" textRotation="0" wrapText="0" indent="0" justifyLastLine="0" shrinkToFit="0" readingOrder="0"/>
      <border diagonalUp="0" diagonalDown="0" outline="0">
        <left/>
        <right/>
        <top style="thin">
          <color theme="1"/>
        </top>
        <bottom/>
      </border>
    </dxf>
    <dxf>
      <alignment horizontal="center" vertical="center" textRotation="0" wrapText="0" indent="0" justifyLastLine="0" shrinkToFit="0" readingOrder="0"/>
      <border diagonalUp="0" diagonalDown="0">
        <left/>
        <right/>
        <top style="thin">
          <color theme="1"/>
        </top>
        <bottom/>
        <vertical/>
        <horizontal/>
      </border>
    </dxf>
    <dxf>
      <alignment horizontal="left" vertical="center" textRotation="0" wrapText="0" indent="0" justifyLastLine="0" shrinkToFit="0" readingOrder="0"/>
      <border diagonalUp="0" diagonalDown="0" outline="0">
        <left/>
        <right/>
        <top style="thin">
          <color theme="1"/>
        </top>
        <bottom/>
      </border>
    </dxf>
    <dxf>
      <alignment horizontal="left" vertical="center" textRotation="0" wrapText="0" indent="0" justifyLastLine="0" shrinkToFit="0" readingOrder="0"/>
      <border diagonalUp="0" diagonalDown="0" outline="0">
        <left/>
        <right/>
        <top style="thin">
          <color theme="1"/>
        </top>
        <bottom/>
      </border>
    </dxf>
    <dxf>
      <alignment horizontal="left" vertical="center" textRotation="0" wrapText="0" indent="0" justifyLastLine="0" shrinkToFit="0" readingOrder="0"/>
    </dxf>
    <dxf>
      <numFmt numFmtId="0" formatCode="General"/>
      <fill>
        <patternFill patternType="none">
          <fgColor indexed="64"/>
          <bgColor indexed="65"/>
        </patternFill>
      </fill>
      <alignment horizontal="left" vertical="center" textRotation="0" wrapText="0" indent="0" justifyLastLine="0" shrinkToFit="0" readingOrder="0"/>
    </dxf>
    <dxf>
      <alignment horizontal="left" vertical="center" textRotation="0" wrapText="0" indent="0" justifyLastLine="0" shrinkToFit="0" readingOrder="0"/>
      <border diagonalUp="0" diagonalDown="0" outline="0">
        <left style="thin">
          <color indexed="64"/>
        </left>
        <right/>
        <top/>
        <bottom/>
      </border>
    </dxf>
    <dxf>
      <numFmt numFmtId="0" formatCode="General"/>
      <fill>
        <patternFill patternType="none">
          <fgColor indexed="64"/>
          <bgColor indexed="65"/>
        </patternFill>
      </fill>
      <alignment horizontal="left" vertical="center" textRotation="0" wrapText="0" indent="0" justifyLastLine="0" shrinkToFit="0" readingOrder="0"/>
      <border diagonalUp="0" diagonalDown="0" outline="0">
        <left style="thin">
          <color indexed="64"/>
        </left>
        <right/>
        <top/>
        <bottom/>
      </border>
    </dxf>
    <dxf>
      <alignment horizontal="left" vertical="center" textRotation="0" wrapText="0" indent="0" justifyLastLine="0" shrinkToFit="0" readingOrder="0"/>
      <border diagonalUp="0" diagonalDown="0" outline="0">
        <left style="thin">
          <color indexed="64"/>
        </left>
        <right/>
        <top style="thin">
          <color indexed="64"/>
        </top>
        <bottom/>
      </border>
    </dxf>
    <dxf>
      <fill>
        <patternFill patternType="none">
          <fgColor indexed="64"/>
          <bgColor auto="1"/>
        </patternFill>
      </fill>
      <alignment horizontal="left" vertical="center" textRotation="0" wrapText="0" indent="0" justifyLastLine="0" shrinkToFit="0" readingOrder="0"/>
      <border diagonalUp="0" diagonalDown="0" outline="0">
        <left style="thin">
          <color indexed="64"/>
        </left>
        <right/>
        <top style="thin">
          <color indexed="64"/>
        </top>
        <bottom style="thin">
          <color theme="1"/>
        </bottom>
      </border>
    </dxf>
    <dxf>
      <font>
        <b/>
        <i val="0"/>
        <strike val="0"/>
        <condense val="0"/>
        <extend val="0"/>
        <outline val="0"/>
        <shadow val="0"/>
        <u val="none"/>
        <vertAlign val="baseline"/>
        <sz val="11"/>
        <color theme="0"/>
        <name val="Calibri"/>
        <family val="2"/>
        <scheme val="minor"/>
      </font>
      <fill>
        <patternFill patternType="solid">
          <fgColor theme="1"/>
          <bgColor theme="1"/>
        </patternFill>
      </fill>
      <alignment horizontal="center"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87.xml"/><Relationship Id="rId21" Type="http://schemas.openxmlformats.org/officeDocument/2006/relationships/worksheet" Target="worksheets/sheet21.xml"/><Relationship Id="rId63" Type="http://schemas.openxmlformats.org/officeDocument/2006/relationships/externalLink" Target="externalLinks/externalLink33.xml"/><Relationship Id="rId159" Type="http://schemas.openxmlformats.org/officeDocument/2006/relationships/externalLink" Target="externalLinks/externalLink129.xml"/><Relationship Id="rId170" Type="http://schemas.openxmlformats.org/officeDocument/2006/relationships/externalLink" Target="externalLinks/externalLink140.xml"/><Relationship Id="rId226" Type="http://schemas.openxmlformats.org/officeDocument/2006/relationships/externalLink" Target="externalLinks/externalLink196.xml"/><Relationship Id="rId107" Type="http://schemas.openxmlformats.org/officeDocument/2006/relationships/externalLink" Target="externalLinks/externalLink77.xml"/><Relationship Id="rId11" Type="http://schemas.openxmlformats.org/officeDocument/2006/relationships/worksheet" Target="worksheets/sheet11.xml"/><Relationship Id="rId32" Type="http://schemas.openxmlformats.org/officeDocument/2006/relationships/externalLink" Target="externalLinks/externalLink2.xml"/><Relationship Id="rId53" Type="http://schemas.openxmlformats.org/officeDocument/2006/relationships/externalLink" Target="externalLinks/externalLink23.xml"/><Relationship Id="rId74" Type="http://schemas.openxmlformats.org/officeDocument/2006/relationships/externalLink" Target="externalLinks/externalLink44.xml"/><Relationship Id="rId128" Type="http://schemas.openxmlformats.org/officeDocument/2006/relationships/externalLink" Target="externalLinks/externalLink98.xml"/><Relationship Id="rId149" Type="http://schemas.openxmlformats.org/officeDocument/2006/relationships/externalLink" Target="externalLinks/externalLink119.xml"/><Relationship Id="rId5" Type="http://schemas.openxmlformats.org/officeDocument/2006/relationships/worksheet" Target="worksheets/sheet5.xml"/><Relationship Id="rId95" Type="http://schemas.openxmlformats.org/officeDocument/2006/relationships/externalLink" Target="externalLinks/externalLink65.xml"/><Relationship Id="rId160" Type="http://schemas.openxmlformats.org/officeDocument/2006/relationships/externalLink" Target="externalLinks/externalLink130.xml"/><Relationship Id="rId181" Type="http://schemas.openxmlformats.org/officeDocument/2006/relationships/externalLink" Target="externalLinks/externalLink151.xml"/><Relationship Id="rId216" Type="http://schemas.openxmlformats.org/officeDocument/2006/relationships/externalLink" Target="externalLinks/externalLink186.xml"/><Relationship Id="rId237" Type="http://schemas.openxmlformats.org/officeDocument/2006/relationships/externalLink" Target="externalLinks/externalLink207.xml"/><Relationship Id="rId258" Type="http://schemas.openxmlformats.org/officeDocument/2006/relationships/externalLink" Target="externalLinks/externalLink228.xml"/><Relationship Id="rId22" Type="http://schemas.openxmlformats.org/officeDocument/2006/relationships/worksheet" Target="worksheets/sheet22.xml"/><Relationship Id="rId43" Type="http://schemas.openxmlformats.org/officeDocument/2006/relationships/externalLink" Target="externalLinks/externalLink13.xml"/><Relationship Id="rId64" Type="http://schemas.openxmlformats.org/officeDocument/2006/relationships/externalLink" Target="externalLinks/externalLink34.xml"/><Relationship Id="rId118" Type="http://schemas.openxmlformats.org/officeDocument/2006/relationships/externalLink" Target="externalLinks/externalLink88.xml"/><Relationship Id="rId139" Type="http://schemas.openxmlformats.org/officeDocument/2006/relationships/externalLink" Target="externalLinks/externalLink109.xml"/><Relationship Id="rId85" Type="http://schemas.openxmlformats.org/officeDocument/2006/relationships/externalLink" Target="externalLinks/externalLink55.xml"/><Relationship Id="rId150" Type="http://schemas.openxmlformats.org/officeDocument/2006/relationships/externalLink" Target="externalLinks/externalLink120.xml"/><Relationship Id="rId171" Type="http://schemas.openxmlformats.org/officeDocument/2006/relationships/externalLink" Target="externalLinks/externalLink141.xml"/><Relationship Id="rId192" Type="http://schemas.openxmlformats.org/officeDocument/2006/relationships/externalLink" Target="externalLinks/externalLink162.xml"/><Relationship Id="rId206" Type="http://schemas.openxmlformats.org/officeDocument/2006/relationships/externalLink" Target="externalLinks/externalLink176.xml"/><Relationship Id="rId227" Type="http://schemas.openxmlformats.org/officeDocument/2006/relationships/externalLink" Target="externalLinks/externalLink197.xml"/><Relationship Id="rId248" Type="http://schemas.openxmlformats.org/officeDocument/2006/relationships/externalLink" Target="externalLinks/externalLink218.xml"/><Relationship Id="rId12" Type="http://schemas.openxmlformats.org/officeDocument/2006/relationships/worksheet" Target="worksheets/sheet12.xml"/><Relationship Id="rId33" Type="http://schemas.openxmlformats.org/officeDocument/2006/relationships/externalLink" Target="externalLinks/externalLink3.xml"/><Relationship Id="rId108" Type="http://schemas.openxmlformats.org/officeDocument/2006/relationships/externalLink" Target="externalLinks/externalLink78.xml"/><Relationship Id="rId129" Type="http://schemas.openxmlformats.org/officeDocument/2006/relationships/externalLink" Target="externalLinks/externalLink99.xml"/><Relationship Id="rId54" Type="http://schemas.openxmlformats.org/officeDocument/2006/relationships/externalLink" Target="externalLinks/externalLink24.xml"/><Relationship Id="rId75" Type="http://schemas.openxmlformats.org/officeDocument/2006/relationships/externalLink" Target="externalLinks/externalLink45.xml"/><Relationship Id="rId96" Type="http://schemas.openxmlformats.org/officeDocument/2006/relationships/externalLink" Target="externalLinks/externalLink66.xml"/><Relationship Id="rId140" Type="http://schemas.openxmlformats.org/officeDocument/2006/relationships/externalLink" Target="externalLinks/externalLink110.xml"/><Relationship Id="rId161" Type="http://schemas.openxmlformats.org/officeDocument/2006/relationships/externalLink" Target="externalLinks/externalLink131.xml"/><Relationship Id="rId182" Type="http://schemas.openxmlformats.org/officeDocument/2006/relationships/externalLink" Target="externalLinks/externalLink152.xml"/><Relationship Id="rId217" Type="http://schemas.openxmlformats.org/officeDocument/2006/relationships/externalLink" Target="externalLinks/externalLink187.xml"/><Relationship Id="rId6" Type="http://schemas.openxmlformats.org/officeDocument/2006/relationships/worksheet" Target="worksheets/sheet6.xml"/><Relationship Id="rId238" Type="http://schemas.openxmlformats.org/officeDocument/2006/relationships/externalLink" Target="externalLinks/externalLink208.xml"/><Relationship Id="rId259" Type="http://schemas.openxmlformats.org/officeDocument/2006/relationships/externalLink" Target="externalLinks/externalLink229.xml"/><Relationship Id="rId23" Type="http://schemas.openxmlformats.org/officeDocument/2006/relationships/worksheet" Target="worksheets/sheet23.xml"/><Relationship Id="rId119" Type="http://schemas.openxmlformats.org/officeDocument/2006/relationships/externalLink" Target="externalLinks/externalLink89.xml"/><Relationship Id="rId44" Type="http://schemas.openxmlformats.org/officeDocument/2006/relationships/externalLink" Target="externalLinks/externalLink14.xml"/><Relationship Id="rId65" Type="http://schemas.openxmlformats.org/officeDocument/2006/relationships/externalLink" Target="externalLinks/externalLink35.xml"/><Relationship Id="rId86" Type="http://schemas.openxmlformats.org/officeDocument/2006/relationships/externalLink" Target="externalLinks/externalLink56.xml"/><Relationship Id="rId130" Type="http://schemas.openxmlformats.org/officeDocument/2006/relationships/externalLink" Target="externalLinks/externalLink100.xml"/><Relationship Id="rId151" Type="http://schemas.openxmlformats.org/officeDocument/2006/relationships/externalLink" Target="externalLinks/externalLink121.xml"/><Relationship Id="rId172" Type="http://schemas.openxmlformats.org/officeDocument/2006/relationships/externalLink" Target="externalLinks/externalLink142.xml"/><Relationship Id="rId193" Type="http://schemas.openxmlformats.org/officeDocument/2006/relationships/externalLink" Target="externalLinks/externalLink163.xml"/><Relationship Id="rId207" Type="http://schemas.openxmlformats.org/officeDocument/2006/relationships/externalLink" Target="externalLinks/externalLink177.xml"/><Relationship Id="rId228" Type="http://schemas.openxmlformats.org/officeDocument/2006/relationships/externalLink" Target="externalLinks/externalLink198.xml"/><Relationship Id="rId249" Type="http://schemas.openxmlformats.org/officeDocument/2006/relationships/externalLink" Target="externalLinks/externalLink219.xml"/><Relationship Id="rId13" Type="http://schemas.openxmlformats.org/officeDocument/2006/relationships/worksheet" Target="worksheets/sheet13.xml"/><Relationship Id="rId109" Type="http://schemas.openxmlformats.org/officeDocument/2006/relationships/externalLink" Target="externalLinks/externalLink79.xml"/><Relationship Id="rId260" Type="http://schemas.openxmlformats.org/officeDocument/2006/relationships/externalLink" Target="externalLinks/externalLink230.xml"/><Relationship Id="rId34" Type="http://schemas.openxmlformats.org/officeDocument/2006/relationships/externalLink" Target="externalLinks/externalLink4.xml"/><Relationship Id="rId55" Type="http://schemas.openxmlformats.org/officeDocument/2006/relationships/externalLink" Target="externalLinks/externalLink25.xml"/><Relationship Id="rId76" Type="http://schemas.openxmlformats.org/officeDocument/2006/relationships/externalLink" Target="externalLinks/externalLink46.xml"/><Relationship Id="rId97" Type="http://schemas.openxmlformats.org/officeDocument/2006/relationships/externalLink" Target="externalLinks/externalLink67.xml"/><Relationship Id="rId120" Type="http://schemas.openxmlformats.org/officeDocument/2006/relationships/externalLink" Target="externalLinks/externalLink90.xml"/><Relationship Id="rId141" Type="http://schemas.openxmlformats.org/officeDocument/2006/relationships/externalLink" Target="externalLinks/externalLink111.xml"/><Relationship Id="rId7" Type="http://schemas.openxmlformats.org/officeDocument/2006/relationships/worksheet" Target="worksheets/sheet7.xml"/><Relationship Id="rId162" Type="http://schemas.openxmlformats.org/officeDocument/2006/relationships/externalLink" Target="externalLinks/externalLink132.xml"/><Relationship Id="rId183" Type="http://schemas.openxmlformats.org/officeDocument/2006/relationships/externalLink" Target="externalLinks/externalLink153.xml"/><Relationship Id="rId218" Type="http://schemas.openxmlformats.org/officeDocument/2006/relationships/externalLink" Target="externalLinks/externalLink188.xml"/><Relationship Id="rId239" Type="http://schemas.openxmlformats.org/officeDocument/2006/relationships/externalLink" Target="externalLinks/externalLink209.xml"/><Relationship Id="rId250" Type="http://schemas.openxmlformats.org/officeDocument/2006/relationships/externalLink" Target="externalLinks/externalLink220.xml"/><Relationship Id="rId24" Type="http://schemas.openxmlformats.org/officeDocument/2006/relationships/worksheet" Target="worksheets/sheet24.xml"/><Relationship Id="rId45" Type="http://schemas.openxmlformats.org/officeDocument/2006/relationships/externalLink" Target="externalLinks/externalLink15.xml"/><Relationship Id="rId66" Type="http://schemas.openxmlformats.org/officeDocument/2006/relationships/externalLink" Target="externalLinks/externalLink36.xml"/><Relationship Id="rId87" Type="http://schemas.openxmlformats.org/officeDocument/2006/relationships/externalLink" Target="externalLinks/externalLink57.xml"/><Relationship Id="rId110" Type="http://schemas.openxmlformats.org/officeDocument/2006/relationships/externalLink" Target="externalLinks/externalLink80.xml"/><Relationship Id="rId131" Type="http://schemas.openxmlformats.org/officeDocument/2006/relationships/externalLink" Target="externalLinks/externalLink101.xml"/><Relationship Id="rId152" Type="http://schemas.openxmlformats.org/officeDocument/2006/relationships/externalLink" Target="externalLinks/externalLink122.xml"/><Relationship Id="rId173" Type="http://schemas.openxmlformats.org/officeDocument/2006/relationships/externalLink" Target="externalLinks/externalLink143.xml"/><Relationship Id="rId194" Type="http://schemas.openxmlformats.org/officeDocument/2006/relationships/externalLink" Target="externalLinks/externalLink164.xml"/><Relationship Id="rId208" Type="http://schemas.openxmlformats.org/officeDocument/2006/relationships/externalLink" Target="externalLinks/externalLink178.xml"/><Relationship Id="rId229" Type="http://schemas.openxmlformats.org/officeDocument/2006/relationships/externalLink" Target="externalLinks/externalLink199.xml"/><Relationship Id="rId240" Type="http://schemas.openxmlformats.org/officeDocument/2006/relationships/externalLink" Target="externalLinks/externalLink210.xml"/><Relationship Id="rId261" Type="http://schemas.openxmlformats.org/officeDocument/2006/relationships/externalLink" Target="externalLinks/externalLink231.xml"/><Relationship Id="rId14" Type="http://schemas.openxmlformats.org/officeDocument/2006/relationships/worksheet" Target="worksheets/sheet14.xml"/><Relationship Id="rId35" Type="http://schemas.openxmlformats.org/officeDocument/2006/relationships/externalLink" Target="externalLinks/externalLink5.xml"/><Relationship Id="rId56" Type="http://schemas.openxmlformats.org/officeDocument/2006/relationships/externalLink" Target="externalLinks/externalLink26.xml"/><Relationship Id="rId77" Type="http://schemas.openxmlformats.org/officeDocument/2006/relationships/externalLink" Target="externalLinks/externalLink47.xml"/><Relationship Id="rId100" Type="http://schemas.openxmlformats.org/officeDocument/2006/relationships/externalLink" Target="externalLinks/externalLink70.xml"/><Relationship Id="rId8" Type="http://schemas.openxmlformats.org/officeDocument/2006/relationships/worksheet" Target="worksheets/sheet8.xml"/><Relationship Id="rId98" Type="http://schemas.openxmlformats.org/officeDocument/2006/relationships/externalLink" Target="externalLinks/externalLink68.xml"/><Relationship Id="rId121" Type="http://schemas.openxmlformats.org/officeDocument/2006/relationships/externalLink" Target="externalLinks/externalLink91.xml"/><Relationship Id="rId142" Type="http://schemas.openxmlformats.org/officeDocument/2006/relationships/externalLink" Target="externalLinks/externalLink112.xml"/><Relationship Id="rId163" Type="http://schemas.openxmlformats.org/officeDocument/2006/relationships/externalLink" Target="externalLinks/externalLink133.xml"/><Relationship Id="rId184" Type="http://schemas.openxmlformats.org/officeDocument/2006/relationships/externalLink" Target="externalLinks/externalLink154.xml"/><Relationship Id="rId219" Type="http://schemas.openxmlformats.org/officeDocument/2006/relationships/externalLink" Target="externalLinks/externalLink189.xml"/><Relationship Id="rId230" Type="http://schemas.openxmlformats.org/officeDocument/2006/relationships/externalLink" Target="externalLinks/externalLink200.xml"/><Relationship Id="rId251" Type="http://schemas.openxmlformats.org/officeDocument/2006/relationships/externalLink" Target="externalLinks/externalLink221.xml"/><Relationship Id="rId25" Type="http://schemas.openxmlformats.org/officeDocument/2006/relationships/worksheet" Target="worksheets/sheet25.xml"/><Relationship Id="rId46" Type="http://schemas.openxmlformats.org/officeDocument/2006/relationships/externalLink" Target="externalLinks/externalLink16.xml"/><Relationship Id="rId67" Type="http://schemas.openxmlformats.org/officeDocument/2006/relationships/externalLink" Target="externalLinks/externalLink37.xml"/><Relationship Id="rId88" Type="http://schemas.openxmlformats.org/officeDocument/2006/relationships/externalLink" Target="externalLinks/externalLink58.xml"/><Relationship Id="rId111" Type="http://schemas.openxmlformats.org/officeDocument/2006/relationships/externalLink" Target="externalLinks/externalLink81.xml"/><Relationship Id="rId132" Type="http://schemas.openxmlformats.org/officeDocument/2006/relationships/externalLink" Target="externalLinks/externalLink102.xml"/><Relationship Id="rId153" Type="http://schemas.openxmlformats.org/officeDocument/2006/relationships/externalLink" Target="externalLinks/externalLink123.xml"/><Relationship Id="rId174" Type="http://schemas.openxmlformats.org/officeDocument/2006/relationships/externalLink" Target="externalLinks/externalLink144.xml"/><Relationship Id="rId195" Type="http://schemas.openxmlformats.org/officeDocument/2006/relationships/externalLink" Target="externalLinks/externalLink165.xml"/><Relationship Id="rId209" Type="http://schemas.openxmlformats.org/officeDocument/2006/relationships/externalLink" Target="externalLinks/externalLink179.xml"/><Relationship Id="rId220" Type="http://schemas.openxmlformats.org/officeDocument/2006/relationships/externalLink" Target="externalLinks/externalLink190.xml"/><Relationship Id="rId241" Type="http://schemas.openxmlformats.org/officeDocument/2006/relationships/externalLink" Target="externalLinks/externalLink211.xml"/><Relationship Id="rId15" Type="http://schemas.openxmlformats.org/officeDocument/2006/relationships/worksheet" Target="worksheets/sheet15.xml"/><Relationship Id="rId36" Type="http://schemas.openxmlformats.org/officeDocument/2006/relationships/externalLink" Target="externalLinks/externalLink6.xml"/><Relationship Id="rId57" Type="http://schemas.openxmlformats.org/officeDocument/2006/relationships/externalLink" Target="externalLinks/externalLink27.xml"/><Relationship Id="rId262" Type="http://schemas.openxmlformats.org/officeDocument/2006/relationships/externalLink" Target="externalLinks/externalLink232.xml"/><Relationship Id="rId78" Type="http://schemas.openxmlformats.org/officeDocument/2006/relationships/externalLink" Target="externalLinks/externalLink48.xml"/><Relationship Id="rId99" Type="http://schemas.openxmlformats.org/officeDocument/2006/relationships/externalLink" Target="externalLinks/externalLink69.xml"/><Relationship Id="rId101" Type="http://schemas.openxmlformats.org/officeDocument/2006/relationships/externalLink" Target="externalLinks/externalLink71.xml"/><Relationship Id="rId122" Type="http://schemas.openxmlformats.org/officeDocument/2006/relationships/externalLink" Target="externalLinks/externalLink92.xml"/><Relationship Id="rId143" Type="http://schemas.openxmlformats.org/officeDocument/2006/relationships/externalLink" Target="externalLinks/externalLink113.xml"/><Relationship Id="rId164" Type="http://schemas.openxmlformats.org/officeDocument/2006/relationships/externalLink" Target="externalLinks/externalLink134.xml"/><Relationship Id="rId185" Type="http://schemas.openxmlformats.org/officeDocument/2006/relationships/externalLink" Target="externalLinks/externalLink155.xml"/><Relationship Id="rId9" Type="http://schemas.openxmlformats.org/officeDocument/2006/relationships/worksheet" Target="worksheets/sheet9.xml"/><Relationship Id="rId210" Type="http://schemas.openxmlformats.org/officeDocument/2006/relationships/externalLink" Target="externalLinks/externalLink180.xml"/><Relationship Id="rId26" Type="http://schemas.openxmlformats.org/officeDocument/2006/relationships/worksheet" Target="worksheets/sheet26.xml"/><Relationship Id="rId231" Type="http://schemas.openxmlformats.org/officeDocument/2006/relationships/externalLink" Target="externalLinks/externalLink201.xml"/><Relationship Id="rId252" Type="http://schemas.openxmlformats.org/officeDocument/2006/relationships/externalLink" Target="externalLinks/externalLink222.xml"/><Relationship Id="rId47" Type="http://schemas.openxmlformats.org/officeDocument/2006/relationships/externalLink" Target="externalLinks/externalLink17.xml"/><Relationship Id="rId68" Type="http://schemas.openxmlformats.org/officeDocument/2006/relationships/externalLink" Target="externalLinks/externalLink38.xml"/><Relationship Id="rId89" Type="http://schemas.openxmlformats.org/officeDocument/2006/relationships/externalLink" Target="externalLinks/externalLink59.xml"/><Relationship Id="rId112" Type="http://schemas.openxmlformats.org/officeDocument/2006/relationships/externalLink" Target="externalLinks/externalLink82.xml"/><Relationship Id="rId133" Type="http://schemas.openxmlformats.org/officeDocument/2006/relationships/externalLink" Target="externalLinks/externalLink103.xml"/><Relationship Id="rId154" Type="http://schemas.openxmlformats.org/officeDocument/2006/relationships/externalLink" Target="externalLinks/externalLink124.xml"/><Relationship Id="rId175" Type="http://schemas.openxmlformats.org/officeDocument/2006/relationships/externalLink" Target="externalLinks/externalLink145.xml"/><Relationship Id="rId196" Type="http://schemas.openxmlformats.org/officeDocument/2006/relationships/externalLink" Target="externalLinks/externalLink166.xml"/><Relationship Id="rId200" Type="http://schemas.openxmlformats.org/officeDocument/2006/relationships/externalLink" Target="externalLinks/externalLink170.xml"/><Relationship Id="rId16" Type="http://schemas.openxmlformats.org/officeDocument/2006/relationships/worksheet" Target="worksheets/sheet16.xml"/><Relationship Id="rId221" Type="http://schemas.openxmlformats.org/officeDocument/2006/relationships/externalLink" Target="externalLinks/externalLink191.xml"/><Relationship Id="rId242" Type="http://schemas.openxmlformats.org/officeDocument/2006/relationships/externalLink" Target="externalLinks/externalLink212.xml"/><Relationship Id="rId263" Type="http://schemas.openxmlformats.org/officeDocument/2006/relationships/theme" Target="theme/theme1.xml"/><Relationship Id="rId37" Type="http://schemas.openxmlformats.org/officeDocument/2006/relationships/externalLink" Target="externalLinks/externalLink7.xml"/><Relationship Id="rId58" Type="http://schemas.openxmlformats.org/officeDocument/2006/relationships/externalLink" Target="externalLinks/externalLink28.xml"/><Relationship Id="rId79" Type="http://schemas.openxmlformats.org/officeDocument/2006/relationships/externalLink" Target="externalLinks/externalLink49.xml"/><Relationship Id="rId102" Type="http://schemas.openxmlformats.org/officeDocument/2006/relationships/externalLink" Target="externalLinks/externalLink72.xml"/><Relationship Id="rId123" Type="http://schemas.openxmlformats.org/officeDocument/2006/relationships/externalLink" Target="externalLinks/externalLink93.xml"/><Relationship Id="rId144" Type="http://schemas.openxmlformats.org/officeDocument/2006/relationships/externalLink" Target="externalLinks/externalLink114.xml"/><Relationship Id="rId90" Type="http://schemas.openxmlformats.org/officeDocument/2006/relationships/externalLink" Target="externalLinks/externalLink60.xml"/><Relationship Id="rId165" Type="http://schemas.openxmlformats.org/officeDocument/2006/relationships/externalLink" Target="externalLinks/externalLink135.xml"/><Relationship Id="rId186" Type="http://schemas.openxmlformats.org/officeDocument/2006/relationships/externalLink" Target="externalLinks/externalLink156.xml"/><Relationship Id="rId211" Type="http://schemas.openxmlformats.org/officeDocument/2006/relationships/externalLink" Target="externalLinks/externalLink181.xml"/><Relationship Id="rId232" Type="http://schemas.openxmlformats.org/officeDocument/2006/relationships/externalLink" Target="externalLinks/externalLink202.xml"/><Relationship Id="rId253" Type="http://schemas.openxmlformats.org/officeDocument/2006/relationships/externalLink" Target="externalLinks/externalLink223.xml"/><Relationship Id="rId27" Type="http://schemas.openxmlformats.org/officeDocument/2006/relationships/worksheet" Target="worksheets/sheet27.xml"/><Relationship Id="rId48" Type="http://schemas.openxmlformats.org/officeDocument/2006/relationships/externalLink" Target="externalLinks/externalLink18.xml"/><Relationship Id="rId69" Type="http://schemas.openxmlformats.org/officeDocument/2006/relationships/externalLink" Target="externalLinks/externalLink39.xml"/><Relationship Id="rId113" Type="http://schemas.openxmlformats.org/officeDocument/2006/relationships/externalLink" Target="externalLinks/externalLink83.xml"/><Relationship Id="rId134" Type="http://schemas.openxmlformats.org/officeDocument/2006/relationships/externalLink" Target="externalLinks/externalLink104.xml"/><Relationship Id="rId80" Type="http://schemas.openxmlformats.org/officeDocument/2006/relationships/externalLink" Target="externalLinks/externalLink50.xml"/><Relationship Id="rId155" Type="http://schemas.openxmlformats.org/officeDocument/2006/relationships/externalLink" Target="externalLinks/externalLink125.xml"/><Relationship Id="rId176" Type="http://schemas.openxmlformats.org/officeDocument/2006/relationships/externalLink" Target="externalLinks/externalLink146.xml"/><Relationship Id="rId197" Type="http://schemas.openxmlformats.org/officeDocument/2006/relationships/externalLink" Target="externalLinks/externalLink167.xml"/><Relationship Id="rId201" Type="http://schemas.openxmlformats.org/officeDocument/2006/relationships/externalLink" Target="externalLinks/externalLink171.xml"/><Relationship Id="rId222" Type="http://schemas.openxmlformats.org/officeDocument/2006/relationships/externalLink" Target="externalLinks/externalLink192.xml"/><Relationship Id="rId243" Type="http://schemas.openxmlformats.org/officeDocument/2006/relationships/externalLink" Target="externalLinks/externalLink213.xml"/><Relationship Id="rId264" Type="http://schemas.openxmlformats.org/officeDocument/2006/relationships/styles" Target="styles.xml"/><Relationship Id="rId17" Type="http://schemas.openxmlformats.org/officeDocument/2006/relationships/worksheet" Target="worksheets/sheet17.xml"/><Relationship Id="rId38" Type="http://schemas.openxmlformats.org/officeDocument/2006/relationships/externalLink" Target="externalLinks/externalLink8.xml"/><Relationship Id="rId59" Type="http://schemas.openxmlformats.org/officeDocument/2006/relationships/externalLink" Target="externalLinks/externalLink29.xml"/><Relationship Id="rId103" Type="http://schemas.openxmlformats.org/officeDocument/2006/relationships/externalLink" Target="externalLinks/externalLink73.xml"/><Relationship Id="rId124" Type="http://schemas.openxmlformats.org/officeDocument/2006/relationships/externalLink" Target="externalLinks/externalLink94.xml"/><Relationship Id="rId70" Type="http://schemas.openxmlformats.org/officeDocument/2006/relationships/externalLink" Target="externalLinks/externalLink40.xml"/><Relationship Id="rId91" Type="http://schemas.openxmlformats.org/officeDocument/2006/relationships/externalLink" Target="externalLinks/externalLink61.xml"/><Relationship Id="rId145" Type="http://schemas.openxmlformats.org/officeDocument/2006/relationships/externalLink" Target="externalLinks/externalLink115.xml"/><Relationship Id="rId166" Type="http://schemas.openxmlformats.org/officeDocument/2006/relationships/externalLink" Target="externalLinks/externalLink136.xml"/><Relationship Id="rId187" Type="http://schemas.openxmlformats.org/officeDocument/2006/relationships/externalLink" Target="externalLinks/externalLink157.xml"/><Relationship Id="rId1" Type="http://schemas.openxmlformats.org/officeDocument/2006/relationships/worksheet" Target="worksheets/sheet1.xml"/><Relationship Id="rId212" Type="http://schemas.openxmlformats.org/officeDocument/2006/relationships/externalLink" Target="externalLinks/externalLink182.xml"/><Relationship Id="rId233" Type="http://schemas.openxmlformats.org/officeDocument/2006/relationships/externalLink" Target="externalLinks/externalLink203.xml"/><Relationship Id="rId254" Type="http://schemas.openxmlformats.org/officeDocument/2006/relationships/externalLink" Target="externalLinks/externalLink224.xml"/><Relationship Id="rId28" Type="http://schemas.openxmlformats.org/officeDocument/2006/relationships/worksheet" Target="worksheets/sheet28.xml"/><Relationship Id="rId49" Type="http://schemas.openxmlformats.org/officeDocument/2006/relationships/externalLink" Target="externalLinks/externalLink19.xml"/><Relationship Id="rId114" Type="http://schemas.openxmlformats.org/officeDocument/2006/relationships/externalLink" Target="externalLinks/externalLink84.xml"/><Relationship Id="rId60" Type="http://schemas.openxmlformats.org/officeDocument/2006/relationships/externalLink" Target="externalLinks/externalLink30.xml"/><Relationship Id="rId81" Type="http://schemas.openxmlformats.org/officeDocument/2006/relationships/externalLink" Target="externalLinks/externalLink51.xml"/><Relationship Id="rId135" Type="http://schemas.openxmlformats.org/officeDocument/2006/relationships/externalLink" Target="externalLinks/externalLink105.xml"/><Relationship Id="rId156" Type="http://schemas.openxmlformats.org/officeDocument/2006/relationships/externalLink" Target="externalLinks/externalLink126.xml"/><Relationship Id="rId177" Type="http://schemas.openxmlformats.org/officeDocument/2006/relationships/externalLink" Target="externalLinks/externalLink147.xml"/><Relationship Id="rId198" Type="http://schemas.openxmlformats.org/officeDocument/2006/relationships/externalLink" Target="externalLinks/externalLink168.xml"/><Relationship Id="rId202" Type="http://schemas.openxmlformats.org/officeDocument/2006/relationships/externalLink" Target="externalLinks/externalLink172.xml"/><Relationship Id="rId223" Type="http://schemas.openxmlformats.org/officeDocument/2006/relationships/externalLink" Target="externalLinks/externalLink193.xml"/><Relationship Id="rId244" Type="http://schemas.openxmlformats.org/officeDocument/2006/relationships/externalLink" Target="externalLinks/externalLink214.xml"/><Relationship Id="rId18" Type="http://schemas.openxmlformats.org/officeDocument/2006/relationships/worksheet" Target="worksheets/sheet18.xml"/><Relationship Id="rId39" Type="http://schemas.openxmlformats.org/officeDocument/2006/relationships/externalLink" Target="externalLinks/externalLink9.xml"/><Relationship Id="rId265" Type="http://schemas.openxmlformats.org/officeDocument/2006/relationships/sharedStrings" Target="sharedStrings.xml"/><Relationship Id="rId50" Type="http://schemas.openxmlformats.org/officeDocument/2006/relationships/externalLink" Target="externalLinks/externalLink20.xml"/><Relationship Id="rId104" Type="http://schemas.openxmlformats.org/officeDocument/2006/relationships/externalLink" Target="externalLinks/externalLink74.xml"/><Relationship Id="rId125" Type="http://schemas.openxmlformats.org/officeDocument/2006/relationships/externalLink" Target="externalLinks/externalLink95.xml"/><Relationship Id="rId146" Type="http://schemas.openxmlformats.org/officeDocument/2006/relationships/externalLink" Target="externalLinks/externalLink116.xml"/><Relationship Id="rId167" Type="http://schemas.openxmlformats.org/officeDocument/2006/relationships/externalLink" Target="externalLinks/externalLink137.xml"/><Relationship Id="rId188" Type="http://schemas.openxmlformats.org/officeDocument/2006/relationships/externalLink" Target="externalLinks/externalLink158.xml"/><Relationship Id="rId71" Type="http://schemas.openxmlformats.org/officeDocument/2006/relationships/externalLink" Target="externalLinks/externalLink41.xml"/><Relationship Id="rId92" Type="http://schemas.openxmlformats.org/officeDocument/2006/relationships/externalLink" Target="externalLinks/externalLink62.xml"/><Relationship Id="rId213" Type="http://schemas.openxmlformats.org/officeDocument/2006/relationships/externalLink" Target="externalLinks/externalLink183.xml"/><Relationship Id="rId234" Type="http://schemas.openxmlformats.org/officeDocument/2006/relationships/externalLink" Target="externalLinks/externalLink204.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externalLink" Target="externalLinks/externalLink225.xml"/><Relationship Id="rId40" Type="http://schemas.openxmlformats.org/officeDocument/2006/relationships/externalLink" Target="externalLinks/externalLink10.xml"/><Relationship Id="rId115" Type="http://schemas.openxmlformats.org/officeDocument/2006/relationships/externalLink" Target="externalLinks/externalLink85.xml"/><Relationship Id="rId136" Type="http://schemas.openxmlformats.org/officeDocument/2006/relationships/externalLink" Target="externalLinks/externalLink106.xml"/><Relationship Id="rId157" Type="http://schemas.openxmlformats.org/officeDocument/2006/relationships/externalLink" Target="externalLinks/externalLink127.xml"/><Relationship Id="rId178" Type="http://schemas.openxmlformats.org/officeDocument/2006/relationships/externalLink" Target="externalLinks/externalLink148.xml"/><Relationship Id="rId61" Type="http://schemas.openxmlformats.org/officeDocument/2006/relationships/externalLink" Target="externalLinks/externalLink31.xml"/><Relationship Id="rId82" Type="http://schemas.openxmlformats.org/officeDocument/2006/relationships/externalLink" Target="externalLinks/externalLink52.xml"/><Relationship Id="rId199" Type="http://schemas.openxmlformats.org/officeDocument/2006/relationships/externalLink" Target="externalLinks/externalLink169.xml"/><Relationship Id="rId203" Type="http://schemas.openxmlformats.org/officeDocument/2006/relationships/externalLink" Target="externalLinks/externalLink173.xml"/><Relationship Id="rId19" Type="http://schemas.openxmlformats.org/officeDocument/2006/relationships/worksheet" Target="worksheets/sheet19.xml"/><Relationship Id="rId224" Type="http://schemas.openxmlformats.org/officeDocument/2006/relationships/externalLink" Target="externalLinks/externalLink194.xml"/><Relationship Id="rId245" Type="http://schemas.openxmlformats.org/officeDocument/2006/relationships/externalLink" Target="externalLinks/externalLink215.xml"/><Relationship Id="rId266" Type="http://schemas.microsoft.com/office/2017/10/relationships/person" Target="persons/person.xml"/><Relationship Id="rId30" Type="http://schemas.openxmlformats.org/officeDocument/2006/relationships/worksheet" Target="worksheets/sheet30.xml"/><Relationship Id="rId105" Type="http://schemas.openxmlformats.org/officeDocument/2006/relationships/externalLink" Target="externalLinks/externalLink75.xml"/><Relationship Id="rId126" Type="http://schemas.openxmlformats.org/officeDocument/2006/relationships/externalLink" Target="externalLinks/externalLink96.xml"/><Relationship Id="rId147" Type="http://schemas.openxmlformats.org/officeDocument/2006/relationships/externalLink" Target="externalLinks/externalLink117.xml"/><Relationship Id="rId168" Type="http://schemas.openxmlformats.org/officeDocument/2006/relationships/externalLink" Target="externalLinks/externalLink138.xml"/><Relationship Id="rId51" Type="http://schemas.openxmlformats.org/officeDocument/2006/relationships/externalLink" Target="externalLinks/externalLink21.xml"/><Relationship Id="rId72" Type="http://schemas.openxmlformats.org/officeDocument/2006/relationships/externalLink" Target="externalLinks/externalLink42.xml"/><Relationship Id="rId93" Type="http://schemas.openxmlformats.org/officeDocument/2006/relationships/externalLink" Target="externalLinks/externalLink63.xml"/><Relationship Id="rId189" Type="http://schemas.openxmlformats.org/officeDocument/2006/relationships/externalLink" Target="externalLinks/externalLink159.xml"/><Relationship Id="rId3" Type="http://schemas.openxmlformats.org/officeDocument/2006/relationships/worksheet" Target="worksheets/sheet3.xml"/><Relationship Id="rId214" Type="http://schemas.openxmlformats.org/officeDocument/2006/relationships/externalLink" Target="externalLinks/externalLink184.xml"/><Relationship Id="rId235" Type="http://schemas.openxmlformats.org/officeDocument/2006/relationships/externalLink" Target="externalLinks/externalLink205.xml"/><Relationship Id="rId256" Type="http://schemas.openxmlformats.org/officeDocument/2006/relationships/externalLink" Target="externalLinks/externalLink226.xml"/><Relationship Id="rId116" Type="http://schemas.openxmlformats.org/officeDocument/2006/relationships/externalLink" Target="externalLinks/externalLink86.xml"/><Relationship Id="rId137" Type="http://schemas.openxmlformats.org/officeDocument/2006/relationships/externalLink" Target="externalLinks/externalLink107.xml"/><Relationship Id="rId158" Type="http://schemas.openxmlformats.org/officeDocument/2006/relationships/externalLink" Target="externalLinks/externalLink128.xml"/><Relationship Id="rId20" Type="http://schemas.openxmlformats.org/officeDocument/2006/relationships/worksheet" Target="worksheets/sheet20.xml"/><Relationship Id="rId41" Type="http://schemas.openxmlformats.org/officeDocument/2006/relationships/externalLink" Target="externalLinks/externalLink11.xml"/><Relationship Id="rId62" Type="http://schemas.openxmlformats.org/officeDocument/2006/relationships/externalLink" Target="externalLinks/externalLink32.xml"/><Relationship Id="rId83" Type="http://schemas.openxmlformats.org/officeDocument/2006/relationships/externalLink" Target="externalLinks/externalLink53.xml"/><Relationship Id="rId179" Type="http://schemas.openxmlformats.org/officeDocument/2006/relationships/externalLink" Target="externalLinks/externalLink149.xml"/><Relationship Id="rId190" Type="http://schemas.openxmlformats.org/officeDocument/2006/relationships/externalLink" Target="externalLinks/externalLink160.xml"/><Relationship Id="rId204" Type="http://schemas.openxmlformats.org/officeDocument/2006/relationships/externalLink" Target="externalLinks/externalLink174.xml"/><Relationship Id="rId225" Type="http://schemas.openxmlformats.org/officeDocument/2006/relationships/externalLink" Target="externalLinks/externalLink195.xml"/><Relationship Id="rId246" Type="http://schemas.openxmlformats.org/officeDocument/2006/relationships/externalLink" Target="externalLinks/externalLink216.xml"/><Relationship Id="rId267" Type="http://schemas.openxmlformats.org/officeDocument/2006/relationships/calcChain" Target="calcChain.xml"/><Relationship Id="rId106" Type="http://schemas.openxmlformats.org/officeDocument/2006/relationships/externalLink" Target="externalLinks/externalLink76.xml"/><Relationship Id="rId127" Type="http://schemas.openxmlformats.org/officeDocument/2006/relationships/externalLink" Target="externalLinks/externalLink97.xml"/><Relationship Id="rId10" Type="http://schemas.openxmlformats.org/officeDocument/2006/relationships/worksheet" Target="worksheets/sheet10.xml"/><Relationship Id="rId31" Type="http://schemas.openxmlformats.org/officeDocument/2006/relationships/externalLink" Target="externalLinks/externalLink1.xml"/><Relationship Id="rId52" Type="http://schemas.openxmlformats.org/officeDocument/2006/relationships/externalLink" Target="externalLinks/externalLink22.xml"/><Relationship Id="rId73" Type="http://schemas.openxmlformats.org/officeDocument/2006/relationships/externalLink" Target="externalLinks/externalLink43.xml"/><Relationship Id="rId94" Type="http://schemas.openxmlformats.org/officeDocument/2006/relationships/externalLink" Target="externalLinks/externalLink64.xml"/><Relationship Id="rId148" Type="http://schemas.openxmlformats.org/officeDocument/2006/relationships/externalLink" Target="externalLinks/externalLink118.xml"/><Relationship Id="rId169" Type="http://schemas.openxmlformats.org/officeDocument/2006/relationships/externalLink" Target="externalLinks/externalLink139.xml"/><Relationship Id="rId4" Type="http://schemas.openxmlformats.org/officeDocument/2006/relationships/worksheet" Target="worksheets/sheet4.xml"/><Relationship Id="rId180" Type="http://schemas.openxmlformats.org/officeDocument/2006/relationships/externalLink" Target="externalLinks/externalLink150.xml"/><Relationship Id="rId215" Type="http://schemas.openxmlformats.org/officeDocument/2006/relationships/externalLink" Target="externalLinks/externalLink185.xml"/><Relationship Id="rId236" Type="http://schemas.openxmlformats.org/officeDocument/2006/relationships/externalLink" Target="externalLinks/externalLink206.xml"/><Relationship Id="rId257" Type="http://schemas.openxmlformats.org/officeDocument/2006/relationships/externalLink" Target="externalLinks/externalLink227.xml"/><Relationship Id="rId42" Type="http://schemas.openxmlformats.org/officeDocument/2006/relationships/externalLink" Target="externalLinks/externalLink12.xml"/><Relationship Id="rId84" Type="http://schemas.openxmlformats.org/officeDocument/2006/relationships/externalLink" Target="externalLinks/externalLink54.xml"/><Relationship Id="rId138" Type="http://schemas.openxmlformats.org/officeDocument/2006/relationships/externalLink" Target="externalLinks/externalLink108.xml"/><Relationship Id="rId191" Type="http://schemas.openxmlformats.org/officeDocument/2006/relationships/externalLink" Target="externalLinks/externalLink161.xml"/><Relationship Id="rId205" Type="http://schemas.openxmlformats.org/officeDocument/2006/relationships/externalLink" Target="externalLinks/externalLink175.xml"/><Relationship Id="rId247" Type="http://schemas.openxmlformats.org/officeDocument/2006/relationships/externalLink" Target="externalLinks/externalLink2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Fund II - Gross</a:t>
            </a:r>
            <a:r>
              <a:rPr lang="en-US" baseline="0"/>
              <a:t> to Net IRR bridge diagram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spPr>
            <a:solidFill>
              <a:schemeClr val="accent1"/>
            </a:solidFill>
            <a:ln>
              <a:noFill/>
            </a:ln>
            <a:effectLst/>
          </c:spPr>
          <c:invertIfNegative val="0"/>
          <c:cat>
            <c:strRef>
              <c:f>'[216]Net IRR recon'!$A$150:$A$158</c:f>
              <c:strCache>
                <c:ptCount val="9"/>
                <c:pt idx="0">
                  <c:v>Gross IRR (Pre Forex)+ Realized</c:v>
                </c:pt>
                <c:pt idx="1">
                  <c:v>Forex</c:v>
                </c:pt>
                <c:pt idx="2">
                  <c:v>Gross IRR (after Forex)</c:v>
                </c:pt>
                <c:pt idx="3">
                  <c:v>Management fees</c:v>
                </c:pt>
                <c:pt idx="4">
                  <c:v>Other Expenses &amp; tax</c:v>
                </c:pt>
                <c:pt idx="5">
                  <c:v>Others (time gap, etc)</c:v>
                </c:pt>
                <c:pt idx="6">
                  <c:v>Net IRR (before carry)</c:v>
                </c:pt>
                <c:pt idx="7">
                  <c:v>Carry impact</c:v>
                </c:pt>
                <c:pt idx="8">
                  <c:v>Net IRR (after carry)</c:v>
                </c:pt>
              </c:strCache>
            </c:strRef>
          </c:cat>
          <c:val>
            <c:numRef>
              <c:f>'[216]Net IRR recon'!$B$150:$B$158</c:f>
              <c:numCache>
                <c:formatCode>General</c:formatCode>
                <c:ptCount val="9"/>
              </c:numCache>
            </c:numRef>
          </c:val>
          <c:extLst>
            <c:ext xmlns:c16="http://schemas.microsoft.com/office/drawing/2014/chart" uri="{C3380CC4-5D6E-409C-BE32-E72D297353CC}">
              <c16:uniqueId val="{00000000-BD73-1B42-B772-D92ADEA4AE94}"/>
            </c:ext>
          </c:extLst>
        </c:ser>
        <c:ser>
          <c:idx val="1"/>
          <c:order val="1"/>
          <c:spPr>
            <a:solidFill>
              <a:schemeClr val="accent2"/>
            </a:solidFill>
            <a:ln>
              <a:noFill/>
            </a:ln>
            <a:effectLst/>
          </c:spPr>
          <c:invertIfNegative val="0"/>
          <c:dPt>
            <c:idx val="1"/>
            <c:invertIfNegative val="0"/>
            <c:bubble3D val="0"/>
            <c:spPr>
              <a:noFill/>
              <a:ln>
                <a:noFill/>
              </a:ln>
              <a:effectLst/>
            </c:spPr>
            <c:extLst>
              <c:ext xmlns:c16="http://schemas.microsoft.com/office/drawing/2014/chart" uri="{C3380CC4-5D6E-409C-BE32-E72D297353CC}">
                <c16:uniqueId val="{00000002-BD73-1B42-B772-D92ADEA4AE94}"/>
              </c:ext>
            </c:extLst>
          </c:dPt>
          <c:dPt>
            <c:idx val="3"/>
            <c:invertIfNegative val="0"/>
            <c:bubble3D val="0"/>
            <c:spPr>
              <a:noFill/>
              <a:ln>
                <a:noFill/>
              </a:ln>
              <a:effectLst/>
            </c:spPr>
            <c:extLst>
              <c:ext xmlns:c16="http://schemas.microsoft.com/office/drawing/2014/chart" uri="{C3380CC4-5D6E-409C-BE32-E72D297353CC}">
                <c16:uniqueId val="{00000004-BD73-1B42-B772-D92ADEA4AE94}"/>
              </c:ext>
            </c:extLst>
          </c:dPt>
          <c:dPt>
            <c:idx val="4"/>
            <c:invertIfNegative val="0"/>
            <c:bubble3D val="0"/>
            <c:spPr>
              <a:noFill/>
              <a:ln>
                <a:noFill/>
              </a:ln>
              <a:effectLst/>
            </c:spPr>
            <c:extLst>
              <c:ext xmlns:c16="http://schemas.microsoft.com/office/drawing/2014/chart" uri="{C3380CC4-5D6E-409C-BE32-E72D297353CC}">
                <c16:uniqueId val="{00000006-BD73-1B42-B772-D92ADEA4AE94}"/>
              </c:ext>
            </c:extLst>
          </c:dPt>
          <c:dPt>
            <c:idx val="5"/>
            <c:invertIfNegative val="0"/>
            <c:bubble3D val="0"/>
            <c:spPr>
              <a:noFill/>
              <a:ln>
                <a:noFill/>
              </a:ln>
              <a:effectLst/>
            </c:spPr>
            <c:extLst>
              <c:ext xmlns:c16="http://schemas.microsoft.com/office/drawing/2014/chart" uri="{C3380CC4-5D6E-409C-BE32-E72D297353CC}">
                <c16:uniqueId val="{00000008-BD73-1B42-B772-D92ADEA4AE94}"/>
              </c:ext>
            </c:extLst>
          </c:dPt>
          <c:dPt>
            <c:idx val="7"/>
            <c:invertIfNegative val="0"/>
            <c:bubble3D val="0"/>
            <c:spPr>
              <a:noFill/>
              <a:ln>
                <a:noFill/>
              </a:ln>
              <a:effectLst/>
            </c:spPr>
            <c:extLst>
              <c:ext xmlns:c16="http://schemas.microsoft.com/office/drawing/2014/chart" uri="{C3380CC4-5D6E-409C-BE32-E72D297353CC}">
                <c16:uniqueId val="{0000000A-BD73-1B42-B772-D92ADEA4AE94}"/>
              </c:ext>
            </c:extLst>
          </c:dPt>
          <c:dLbls>
            <c:dLbl>
              <c:idx val="1"/>
              <c:delete val="1"/>
              <c:extLst>
                <c:ext xmlns:c15="http://schemas.microsoft.com/office/drawing/2012/chart" uri="{CE6537A1-D6FC-4f65-9D91-7224C49458BB}"/>
                <c:ext xmlns:c16="http://schemas.microsoft.com/office/drawing/2014/chart" uri="{C3380CC4-5D6E-409C-BE32-E72D297353CC}">
                  <c16:uniqueId val="{00000002-BD73-1B42-B772-D92ADEA4AE94}"/>
                </c:ext>
              </c:extLst>
            </c:dLbl>
            <c:dLbl>
              <c:idx val="3"/>
              <c:delete val="1"/>
              <c:extLst>
                <c:ext xmlns:c15="http://schemas.microsoft.com/office/drawing/2012/chart" uri="{CE6537A1-D6FC-4f65-9D91-7224C49458BB}"/>
                <c:ext xmlns:c16="http://schemas.microsoft.com/office/drawing/2014/chart" uri="{C3380CC4-5D6E-409C-BE32-E72D297353CC}">
                  <c16:uniqueId val="{00000004-BD73-1B42-B772-D92ADEA4AE94}"/>
                </c:ext>
              </c:extLst>
            </c:dLbl>
            <c:dLbl>
              <c:idx val="4"/>
              <c:delete val="1"/>
              <c:extLst>
                <c:ext xmlns:c15="http://schemas.microsoft.com/office/drawing/2012/chart" uri="{CE6537A1-D6FC-4f65-9D91-7224C49458BB}"/>
                <c:ext xmlns:c16="http://schemas.microsoft.com/office/drawing/2014/chart" uri="{C3380CC4-5D6E-409C-BE32-E72D297353CC}">
                  <c16:uniqueId val="{00000006-BD73-1B42-B772-D92ADEA4AE94}"/>
                </c:ext>
              </c:extLst>
            </c:dLbl>
            <c:dLbl>
              <c:idx val="5"/>
              <c:delete val="1"/>
              <c:extLst>
                <c:ext xmlns:c15="http://schemas.microsoft.com/office/drawing/2012/chart" uri="{CE6537A1-D6FC-4f65-9D91-7224C49458BB}"/>
                <c:ext xmlns:c16="http://schemas.microsoft.com/office/drawing/2014/chart" uri="{C3380CC4-5D6E-409C-BE32-E72D297353CC}">
                  <c16:uniqueId val="{00000008-BD73-1B42-B772-D92ADEA4AE94}"/>
                </c:ext>
              </c:extLst>
            </c:dLbl>
            <c:dLbl>
              <c:idx val="7"/>
              <c:delete val="1"/>
              <c:extLst>
                <c:ext xmlns:c15="http://schemas.microsoft.com/office/drawing/2012/chart" uri="{CE6537A1-D6FC-4f65-9D91-7224C49458BB}"/>
                <c:ext xmlns:c16="http://schemas.microsoft.com/office/drawing/2014/chart" uri="{C3380CC4-5D6E-409C-BE32-E72D297353CC}">
                  <c16:uniqueId val="{0000000A-BD73-1B42-B772-D92ADEA4AE9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'[216]Net IRR recon'!$A$150:$A$158</c:f>
              <c:strCache>
                <c:ptCount val="9"/>
                <c:pt idx="0">
                  <c:v>Gross IRR (Pre Forex)+ Realized</c:v>
                </c:pt>
                <c:pt idx="1">
                  <c:v>Forex</c:v>
                </c:pt>
                <c:pt idx="2">
                  <c:v>Gross IRR (after Forex)</c:v>
                </c:pt>
                <c:pt idx="3">
                  <c:v>Management fees</c:v>
                </c:pt>
                <c:pt idx="4">
                  <c:v>Other Expenses &amp; tax</c:v>
                </c:pt>
                <c:pt idx="5">
                  <c:v>Others (time gap, etc)</c:v>
                </c:pt>
                <c:pt idx="6">
                  <c:v>Net IRR (before carry)</c:v>
                </c:pt>
                <c:pt idx="7">
                  <c:v>Carry impact</c:v>
                </c:pt>
                <c:pt idx="8">
                  <c:v>Net IRR (after carry)</c:v>
                </c:pt>
              </c:strCache>
            </c:strRef>
          </c:cat>
          <c:val>
            <c:numRef>
              <c:f>'[216]Net IRR recon'!$C$150:$C$158</c:f>
              <c:numCache>
                <c:formatCode>General</c:formatCode>
                <c:ptCount val="9"/>
                <c:pt idx="0">
                  <c:v>0.18452709317207336</c:v>
                </c:pt>
                <c:pt idx="1">
                  <c:v>0.17207263112068177</c:v>
                </c:pt>
                <c:pt idx="2">
                  <c:v>0.17207263112068177</c:v>
                </c:pt>
                <c:pt idx="3">
                  <c:v>0.14072668051066461</c:v>
                </c:pt>
                <c:pt idx="4">
                  <c:v>0.13286491761468869</c:v>
                </c:pt>
                <c:pt idx="5">
                  <c:v>0.13040333787055866</c:v>
                </c:pt>
                <c:pt idx="6">
                  <c:v>0.13040333787055866</c:v>
                </c:pt>
                <c:pt idx="7">
                  <c:v>0.10968038898624788</c:v>
                </c:pt>
                <c:pt idx="8">
                  <c:v>0.10968038898624788</c:v>
                </c:pt>
              </c:numCache>
            </c:numRef>
          </c:val>
          <c:extLst>
            <c:ext xmlns:c16="http://schemas.microsoft.com/office/drawing/2014/chart" uri="{C3380CC4-5D6E-409C-BE32-E72D297353CC}">
              <c16:uniqueId val="{0000000B-BD73-1B42-B772-D92ADEA4AE94}"/>
            </c:ext>
          </c:extLst>
        </c:ser>
        <c:ser>
          <c:idx val="2"/>
          <c:order val="2"/>
          <c:spPr>
            <a:solidFill>
              <a:schemeClr val="accent3"/>
            </a:solidFill>
            <a:ln>
              <a:noFill/>
            </a:ln>
            <a:effectLst/>
          </c:spPr>
          <c:invertIfNegative val="0"/>
          <c:dLbls>
            <c:dLbl>
              <c:idx val="3"/>
              <c:layout>
                <c:manualLayout>
                  <c:x val="0"/>
                  <c:y val="0.1184068891280947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BD73-1B42-B772-D92ADEA4AE94}"/>
                </c:ext>
              </c:extLst>
            </c:dLbl>
            <c:dLbl>
              <c:idx val="4"/>
              <c:layout>
                <c:manualLayout>
                  <c:x val="0"/>
                  <c:y val="4.66451381413706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BD73-1B42-B772-D92ADEA4AE94}"/>
                </c:ext>
              </c:extLst>
            </c:dLbl>
            <c:dLbl>
              <c:idx val="5"/>
              <c:layout>
                <c:manualLayout>
                  <c:x val="-1.2101070328415043E-16"/>
                  <c:y val="4.30570505920344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BD73-1B42-B772-D92ADEA4AE94}"/>
                </c:ext>
              </c:extLst>
            </c:dLbl>
            <c:dLbl>
              <c:idx val="7"/>
              <c:layout>
                <c:manualLayout>
                  <c:x val="1.6501650165016502E-3"/>
                  <c:y val="6.817366343738787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BD73-1B42-B772-D92ADEA4AE9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'[216]Net IRR recon'!$A$150:$A$158</c:f>
              <c:strCache>
                <c:ptCount val="9"/>
                <c:pt idx="0">
                  <c:v>Gross IRR (Pre Forex)+ Realized</c:v>
                </c:pt>
                <c:pt idx="1">
                  <c:v>Forex</c:v>
                </c:pt>
                <c:pt idx="2">
                  <c:v>Gross IRR (after Forex)</c:v>
                </c:pt>
                <c:pt idx="3">
                  <c:v>Management fees</c:v>
                </c:pt>
                <c:pt idx="4">
                  <c:v>Other Expenses &amp; tax</c:v>
                </c:pt>
                <c:pt idx="5">
                  <c:v>Others (time gap, etc)</c:v>
                </c:pt>
                <c:pt idx="6">
                  <c:v>Net IRR (before carry)</c:v>
                </c:pt>
                <c:pt idx="7">
                  <c:v>Carry impact</c:v>
                </c:pt>
                <c:pt idx="8">
                  <c:v>Net IRR (after carry)</c:v>
                </c:pt>
              </c:strCache>
            </c:strRef>
          </c:cat>
          <c:val>
            <c:numRef>
              <c:f>'[216]Net IRR recon'!$D$150:$D$158</c:f>
              <c:numCache>
                <c:formatCode>General</c:formatCode>
                <c:ptCount val="9"/>
                <c:pt idx="1">
                  <c:v>1.2454462051391585E-2</c:v>
                </c:pt>
                <c:pt idx="3">
                  <c:v>3.1345950610017159E-2</c:v>
                </c:pt>
                <c:pt idx="4">
                  <c:v>7.8617628959759267E-3</c:v>
                </c:pt>
                <c:pt idx="5">
                  <c:v>2.4615797441300269E-3</c:v>
                </c:pt>
                <c:pt idx="7">
                  <c:v>2.0722948884310782E-2</c:v>
                </c:pt>
              </c:numCache>
            </c:numRef>
          </c:val>
          <c:extLst>
            <c:ext xmlns:c16="http://schemas.microsoft.com/office/drawing/2014/chart" uri="{C3380CC4-5D6E-409C-BE32-E72D297353CC}">
              <c16:uniqueId val="{00000010-BD73-1B42-B772-D92ADEA4AE94}"/>
            </c:ext>
          </c:extLst>
        </c:ser>
        <c:dLbls>
          <c:showLegendKey val="0"/>
          <c:showVal val="0"/>
          <c:showCatName val="0"/>
          <c:showSerName val="0"/>
          <c:showPercent val="0"/>
          <c:showBubbleSize val="0"/>
        </c:dLbls>
        <c:gapWidth val="50"/>
        <c:overlap val="100"/>
        <c:axId val="1889982128"/>
        <c:axId val="1889982672"/>
      </c:barChart>
      <c:catAx>
        <c:axId val="1889982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9982672"/>
        <c:crosses val="autoZero"/>
        <c:auto val="1"/>
        <c:lblAlgn val="ctr"/>
        <c:lblOffset val="100"/>
        <c:noMultiLvlLbl val="0"/>
      </c:catAx>
      <c:valAx>
        <c:axId val="1889982672"/>
        <c:scaling>
          <c:orientation val="minMax"/>
          <c:max val="0.22000000000000003"/>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9982128"/>
        <c:crosses val="autoZero"/>
        <c:crossBetween val="between"/>
        <c:majorUnit val="2.0000000000000004E-2"/>
        <c:minorUnit val="6.0000000000000019E-3"/>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Fund trends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'11a'!$I$2</c:f>
              <c:strCache>
                <c:ptCount val="1"/>
                <c:pt idx="0">
                  <c:v>TVPI pre carry</c:v>
                </c:pt>
              </c:strCache>
            </c:strRef>
          </c:tx>
          <c:spPr>
            <a:ln w="28575" cap="rnd">
              <a:solidFill>
                <a:schemeClr val="accent1"/>
              </a:solidFill>
              <a:round/>
            </a:ln>
            <a:effectLst/>
          </c:spPr>
          <c:marker>
            <c:symbol val="none"/>
          </c:marker>
          <c:cat>
            <c:numRef>
              <c:f>'11a'!$H$5:$H$18</c:f>
              <c:numCache>
                <c:formatCode>"Yr"\ General</c:formatCode>
                <c:ptCount val="14"/>
                <c:pt idx="0">
                  <c:v>0</c:v>
                </c:pt>
                <c:pt idx="1">
                  <c:v>1</c:v>
                </c:pt>
                <c:pt idx="2">
                  <c:v>2</c:v>
                </c:pt>
                <c:pt idx="3">
                  <c:v>3</c:v>
                </c:pt>
                <c:pt idx="4">
                  <c:v>4</c:v>
                </c:pt>
                <c:pt idx="5">
                  <c:v>5</c:v>
                </c:pt>
                <c:pt idx="6">
                  <c:v>6</c:v>
                </c:pt>
                <c:pt idx="7">
                  <c:v>7</c:v>
                </c:pt>
                <c:pt idx="8">
                  <c:v>8</c:v>
                </c:pt>
                <c:pt idx="9">
                  <c:v>9</c:v>
                </c:pt>
                <c:pt idx="10">
                  <c:v>10</c:v>
                </c:pt>
                <c:pt idx="11">
                  <c:v>11</c:v>
                </c:pt>
                <c:pt idx="12">
                  <c:v>12</c:v>
                </c:pt>
                <c:pt idx="13">
                  <c:v>13</c:v>
                </c:pt>
              </c:numCache>
            </c:numRef>
          </c:cat>
          <c:val>
            <c:numRef>
              <c:f>'11a'!$I$5:$I$18</c:f>
              <c:numCache>
                <c:formatCode>0.0</c:formatCode>
                <c:ptCount val="14"/>
                <c:pt idx="0">
                  <c:v>0.72925640844573125</c:v>
                </c:pt>
                <c:pt idx="1">
                  <c:v>0.70364617396991491</c:v>
                </c:pt>
                <c:pt idx="2">
                  <c:v>0.8491157315311878</c:v>
                </c:pt>
                <c:pt idx="3">
                  <c:v>1.0627138832693652</c:v>
                </c:pt>
                <c:pt idx="4">
                  <c:v>1.1642071056811092</c:v>
                </c:pt>
                <c:pt idx="5">
                  <c:v>1.3321461157819339</c:v>
                </c:pt>
                <c:pt idx="6">
                  <c:v>1.2755001993248847</c:v>
                </c:pt>
                <c:pt idx="7">
                  <c:v>2.0687143503543539</c:v>
                </c:pt>
                <c:pt idx="8">
                  <c:v>2.1499821627111335</c:v>
                </c:pt>
                <c:pt idx="9">
                  <c:v>1.7618162084908067</c:v>
                </c:pt>
                <c:pt idx="10">
                  <c:v>1.6393903371458132</c:v>
                </c:pt>
                <c:pt idx="11">
                  <c:v>1.8086864799861713</c:v>
                </c:pt>
                <c:pt idx="12">
                  <c:v>1.7314475341066669</c:v>
                </c:pt>
                <c:pt idx="13">
                  <c:v>1.7275177472399998</c:v>
                </c:pt>
              </c:numCache>
            </c:numRef>
          </c:val>
          <c:smooth val="0"/>
          <c:extLst>
            <c:ext xmlns:c16="http://schemas.microsoft.com/office/drawing/2014/chart" uri="{C3380CC4-5D6E-409C-BE32-E72D297353CC}">
              <c16:uniqueId val="{00000000-0ED8-DB4F-8B86-D96450DBFA32}"/>
            </c:ext>
          </c:extLst>
        </c:ser>
        <c:ser>
          <c:idx val="1"/>
          <c:order val="1"/>
          <c:tx>
            <c:strRef>
              <c:f>'11a'!$O$2</c:f>
              <c:strCache>
                <c:ptCount val="1"/>
                <c:pt idx="0">
                  <c:v>Net of Fx</c:v>
                </c:pt>
              </c:strCache>
            </c:strRef>
          </c:tx>
          <c:spPr>
            <a:ln w="28575" cap="rnd">
              <a:solidFill>
                <a:schemeClr val="accent2"/>
              </a:solidFill>
              <a:round/>
            </a:ln>
            <a:effectLst/>
          </c:spPr>
          <c:marker>
            <c:symbol val="none"/>
          </c:marker>
          <c:cat>
            <c:numRef>
              <c:f>'11a'!$H$5:$H$18</c:f>
              <c:numCache>
                <c:formatCode>"Yr"\ General</c:formatCode>
                <c:ptCount val="14"/>
                <c:pt idx="0">
                  <c:v>0</c:v>
                </c:pt>
                <c:pt idx="1">
                  <c:v>1</c:v>
                </c:pt>
                <c:pt idx="2">
                  <c:v>2</c:v>
                </c:pt>
                <c:pt idx="3">
                  <c:v>3</c:v>
                </c:pt>
                <c:pt idx="4">
                  <c:v>4</c:v>
                </c:pt>
                <c:pt idx="5">
                  <c:v>5</c:v>
                </c:pt>
                <c:pt idx="6">
                  <c:v>6</c:v>
                </c:pt>
                <c:pt idx="7">
                  <c:v>7</c:v>
                </c:pt>
                <c:pt idx="8">
                  <c:v>8</c:v>
                </c:pt>
                <c:pt idx="9">
                  <c:v>9</c:v>
                </c:pt>
                <c:pt idx="10">
                  <c:v>10</c:v>
                </c:pt>
                <c:pt idx="11">
                  <c:v>11</c:v>
                </c:pt>
                <c:pt idx="12">
                  <c:v>12</c:v>
                </c:pt>
                <c:pt idx="13">
                  <c:v>13</c:v>
                </c:pt>
              </c:numCache>
            </c:numRef>
          </c:cat>
          <c:val>
            <c:numRef>
              <c:f>'11a'!$O$5:$O$18</c:f>
              <c:numCache>
                <c:formatCode>0.0</c:formatCode>
                <c:ptCount val="14"/>
                <c:pt idx="0">
                  <c:v>1.0281873373807457</c:v>
                </c:pt>
                <c:pt idx="1">
                  <c:v>1.035453723243895</c:v>
                </c:pt>
                <c:pt idx="2">
                  <c:v>1.2125251969946857</c:v>
                </c:pt>
                <c:pt idx="3">
                  <c:v>1.7197458330672457</c:v>
                </c:pt>
                <c:pt idx="4">
                  <c:v>1.4754777172687139</c:v>
                </c:pt>
                <c:pt idx="5">
                  <c:v>1.6302570882356273</c:v>
                </c:pt>
                <c:pt idx="6">
                  <c:v>1.6085358140599413</c:v>
                </c:pt>
                <c:pt idx="7">
                  <c:v>2.5175664847319812</c:v>
                </c:pt>
                <c:pt idx="8">
                  <c:v>2.6306290523731399</c:v>
                </c:pt>
                <c:pt idx="9">
                  <c:v>2.1761992904822094</c:v>
                </c:pt>
                <c:pt idx="10">
                  <c:v>2.0404221175362944</c:v>
                </c:pt>
                <c:pt idx="11">
                  <c:v>2.2534301582481944</c:v>
                </c:pt>
                <c:pt idx="12">
                  <c:v>2.1613413847325096</c:v>
                </c:pt>
                <c:pt idx="13">
                  <c:v>2.161398467256042</c:v>
                </c:pt>
              </c:numCache>
            </c:numRef>
          </c:val>
          <c:smooth val="0"/>
          <c:extLst>
            <c:ext xmlns:c16="http://schemas.microsoft.com/office/drawing/2014/chart" uri="{C3380CC4-5D6E-409C-BE32-E72D297353CC}">
              <c16:uniqueId val="{00000001-0ED8-DB4F-8B86-D96450DBFA32}"/>
            </c:ext>
          </c:extLst>
        </c:ser>
        <c:ser>
          <c:idx val="3"/>
          <c:order val="3"/>
          <c:tx>
            <c:strRef>
              <c:f>'11a'!$J$2</c:f>
              <c:strCache>
                <c:ptCount val="1"/>
                <c:pt idx="0">
                  <c:v>TVPI</c:v>
                </c:pt>
              </c:strCache>
            </c:strRef>
          </c:tx>
          <c:spPr>
            <a:ln w="28575" cap="rnd">
              <a:solidFill>
                <a:schemeClr val="accent4"/>
              </a:solidFill>
              <a:round/>
            </a:ln>
            <a:effectLst/>
          </c:spPr>
          <c:marker>
            <c:symbol val="none"/>
          </c:marker>
          <c:cat>
            <c:numRef>
              <c:f>'11a'!$H$5:$H$18</c:f>
              <c:numCache>
                <c:formatCode>"Yr"\ General</c:formatCode>
                <c:ptCount val="14"/>
                <c:pt idx="0">
                  <c:v>0</c:v>
                </c:pt>
                <c:pt idx="1">
                  <c:v>1</c:v>
                </c:pt>
                <c:pt idx="2">
                  <c:v>2</c:v>
                </c:pt>
                <c:pt idx="3">
                  <c:v>3</c:v>
                </c:pt>
                <c:pt idx="4">
                  <c:v>4</c:v>
                </c:pt>
                <c:pt idx="5">
                  <c:v>5</c:v>
                </c:pt>
                <c:pt idx="6">
                  <c:v>6</c:v>
                </c:pt>
                <c:pt idx="7">
                  <c:v>7</c:v>
                </c:pt>
                <c:pt idx="8">
                  <c:v>8</c:v>
                </c:pt>
                <c:pt idx="9">
                  <c:v>9</c:v>
                </c:pt>
                <c:pt idx="10">
                  <c:v>10</c:v>
                </c:pt>
                <c:pt idx="11">
                  <c:v>11</c:v>
                </c:pt>
                <c:pt idx="12">
                  <c:v>12</c:v>
                </c:pt>
                <c:pt idx="13">
                  <c:v>13</c:v>
                </c:pt>
              </c:numCache>
            </c:numRef>
          </c:cat>
          <c:val>
            <c:numRef>
              <c:f>'11a'!$J$5:$J$18</c:f>
              <c:numCache>
                <c:formatCode>_ * #,##0.0_ ;_ * \-#,##0.0_ ;_ * "-"??_ ;_ @_ </c:formatCode>
                <c:ptCount val="14"/>
                <c:pt idx="0">
                  <c:v>0.89140735485843281</c:v>
                </c:pt>
                <c:pt idx="1">
                  <c:v>1.1572690419142813</c:v>
                </c:pt>
                <c:pt idx="2">
                  <c:v>1.3336158573729249</c:v>
                </c:pt>
                <c:pt idx="3">
                  <c:v>1.2645156338095216</c:v>
                </c:pt>
                <c:pt idx="4">
                  <c:v>1.463729826172725</c:v>
                </c:pt>
                <c:pt idx="5">
                  <c:v>1.482759006082387</c:v>
                </c:pt>
                <c:pt idx="6">
                  <c:v>1.743475904017969</c:v>
                </c:pt>
                <c:pt idx="7">
                  <c:v>1.995969591967228</c:v>
                </c:pt>
                <c:pt idx="8">
                  <c:v>2.2862758952620754</c:v>
                </c:pt>
                <c:pt idx="9">
                  <c:v>2.6002796378065276</c:v>
                </c:pt>
                <c:pt idx="10" formatCode="0.0">
                  <c:v>2.557295684575327</c:v>
                </c:pt>
              </c:numCache>
            </c:numRef>
          </c:val>
          <c:smooth val="0"/>
          <c:extLst>
            <c:ext xmlns:c16="http://schemas.microsoft.com/office/drawing/2014/chart" uri="{C3380CC4-5D6E-409C-BE32-E72D297353CC}">
              <c16:uniqueId val="{00000002-0ED8-DB4F-8B86-D96450DBFA32}"/>
            </c:ext>
          </c:extLst>
        </c:ser>
        <c:ser>
          <c:idx val="4"/>
          <c:order val="4"/>
          <c:tx>
            <c:strRef>
              <c:f>'11a'!$P$2</c:f>
              <c:strCache>
                <c:ptCount val="1"/>
                <c:pt idx="0">
                  <c:v>MOIC incl FOREX</c:v>
                </c:pt>
              </c:strCache>
            </c:strRef>
          </c:tx>
          <c:spPr>
            <a:ln w="28575" cap="rnd">
              <a:solidFill>
                <a:schemeClr val="accent5"/>
              </a:solidFill>
              <a:round/>
            </a:ln>
            <a:effectLst/>
          </c:spPr>
          <c:marker>
            <c:symbol val="none"/>
          </c:marker>
          <c:cat>
            <c:numRef>
              <c:f>'11a'!$H$5:$H$18</c:f>
              <c:numCache>
                <c:formatCode>"Yr"\ General</c:formatCode>
                <c:ptCount val="14"/>
                <c:pt idx="0">
                  <c:v>0</c:v>
                </c:pt>
                <c:pt idx="1">
                  <c:v>1</c:v>
                </c:pt>
                <c:pt idx="2">
                  <c:v>2</c:v>
                </c:pt>
                <c:pt idx="3">
                  <c:v>3</c:v>
                </c:pt>
                <c:pt idx="4">
                  <c:v>4</c:v>
                </c:pt>
                <c:pt idx="5">
                  <c:v>5</c:v>
                </c:pt>
                <c:pt idx="6">
                  <c:v>6</c:v>
                </c:pt>
                <c:pt idx="7">
                  <c:v>7</c:v>
                </c:pt>
                <c:pt idx="8">
                  <c:v>8</c:v>
                </c:pt>
                <c:pt idx="9">
                  <c:v>9</c:v>
                </c:pt>
                <c:pt idx="10">
                  <c:v>10</c:v>
                </c:pt>
                <c:pt idx="11">
                  <c:v>11</c:v>
                </c:pt>
                <c:pt idx="12">
                  <c:v>12</c:v>
                </c:pt>
                <c:pt idx="13">
                  <c:v>13</c:v>
                </c:pt>
              </c:numCache>
            </c:numRef>
          </c:cat>
          <c:val>
            <c:numRef>
              <c:f>'11a'!$P$5:$P$18</c:f>
              <c:numCache>
                <c:formatCode>_ * #,##0.0_ ;_ * \-#,##0.0_ ;_ * "-"??_ ;_ @_ </c:formatCode>
                <c:ptCount val="14"/>
                <c:pt idx="0">
                  <c:v>1.0391025959873579</c:v>
                </c:pt>
                <c:pt idx="1">
                  <c:v>1.3595241844410022</c:v>
                </c:pt>
                <c:pt idx="2">
                  <c:v>1.5127670059581186</c:v>
                </c:pt>
                <c:pt idx="3">
                  <c:v>1.4317109257176917</c:v>
                </c:pt>
                <c:pt idx="4">
                  <c:v>1.6692246854515789</c:v>
                </c:pt>
                <c:pt idx="5">
                  <c:v>1.7212741270982301</c:v>
                </c:pt>
                <c:pt idx="6">
                  <c:v>2.0343425126290042</c:v>
                </c:pt>
                <c:pt idx="7">
                  <c:v>2.344808093970443</c:v>
                </c:pt>
                <c:pt idx="8">
                  <c:v>2.6764414796616611</c:v>
                </c:pt>
                <c:pt idx="9">
                  <c:v>2.9637372254110512</c:v>
                </c:pt>
                <c:pt idx="10" formatCode="0.0">
                  <c:v>2.9194105091077276</c:v>
                </c:pt>
              </c:numCache>
            </c:numRef>
          </c:val>
          <c:smooth val="0"/>
          <c:extLst>
            <c:ext xmlns:c16="http://schemas.microsoft.com/office/drawing/2014/chart" uri="{C3380CC4-5D6E-409C-BE32-E72D297353CC}">
              <c16:uniqueId val="{00000003-0ED8-DB4F-8B86-D96450DBFA32}"/>
            </c:ext>
          </c:extLst>
        </c:ser>
        <c:ser>
          <c:idx val="6"/>
          <c:order val="6"/>
          <c:tx>
            <c:strRef>
              <c:f>'11a'!$K$2</c:f>
              <c:strCache>
                <c:ptCount val="1"/>
                <c:pt idx="0">
                  <c:v>TVPI pre carry</c:v>
                </c:pt>
              </c:strCache>
            </c:strRef>
          </c:tx>
          <c:spPr>
            <a:ln w="28575" cap="rnd">
              <a:solidFill>
                <a:schemeClr val="accent1">
                  <a:lumMod val="60000"/>
                </a:schemeClr>
              </a:solidFill>
              <a:round/>
            </a:ln>
            <a:effectLst/>
          </c:spPr>
          <c:marker>
            <c:symbol val="none"/>
          </c:marker>
          <c:cat>
            <c:numRef>
              <c:f>'11a'!$H$5:$H$18</c:f>
              <c:numCache>
                <c:formatCode>"Yr"\ General</c:formatCode>
                <c:ptCount val="14"/>
                <c:pt idx="0">
                  <c:v>0</c:v>
                </c:pt>
                <c:pt idx="1">
                  <c:v>1</c:v>
                </c:pt>
                <c:pt idx="2">
                  <c:v>2</c:v>
                </c:pt>
                <c:pt idx="3">
                  <c:v>3</c:v>
                </c:pt>
                <c:pt idx="4">
                  <c:v>4</c:v>
                </c:pt>
                <c:pt idx="5">
                  <c:v>5</c:v>
                </c:pt>
                <c:pt idx="6">
                  <c:v>6</c:v>
                </c:pt>
                <c:pt idx="7">
                  <c:v>7</c:v>
                </c:pt>
                <c:pt idx="8">
                  <c:v>8</c:v>
                </c:pt>
                <c:pt idx="9">
                  <c:v>9</c:v>
                </c:pt>
                <c:pt idx="10">
                  <c:v>10</c:v>
                </c:pt>
                <c:pt idx="11">
                  <c:v>11</c:v>
                </c:pt>
                <c:pt idx="12">
                  <c:v>12</c:v>
                </c:pt>
                <c:pt idx="13">
                  <c:v>13</c:v>
                </c:pt>
              </c:numCache>
            </c:numRef>
          </c:cat>
          <c:val>
            <c:numRef>
              <c:f>'11a'!$K$5:$K$18</c:f>
              <c:numCache>
                <c:formatCode>0.0</c:formatCode>
                <c:ptCount val="14"/>
                <c:pt idx="0">
                  <c:v>0.90470464922632365</c:v>
                </c:pt>
                <c:pt idx="1">
                  <c:v>0.96706938350729788</c:v>
                </c:pt>
                <c:pt idx="2">
                  <c:v>1.1911355507679484</c:v>
                </c:pt>
                <c:pt idx="3">
                  <c:v>1.4631833864873423</c:v>
                </c:pt>
                <c:pt idx="4">
                  <c:v>1.4702993416648389</c:v>
                </c:pt>
                <c:pt idx="5">
                  <c:v>2.4965251762135381</c:v>
                </c:pt>
                <c:pt idx="6">
                  <c:v>2.2258223566088478</c:v>
                </c:pt>
                <c:pt idx="7">
                  <c:v>2.1560814184036148</c:v>
                </c:pt>
              </c:numCache>
            </c:numRef>
          </c:val>
          <c:smooth val="0"/>
          <c:extLst>
            <c:ext xmlns:c16="http://schemas.microsoft.com/office/drawing/2014/chart" uri="{C3380CC4-5D6E-409C-BE32-E72D297353CC}">
              <c16:uniqueId val="{00000004-0ED8-DB4F-8B86-D96450DBFA32}"/>
            </c:ext>
          </c:extLst>
        </c:ser>
        <c:ser>
          <c:idx val="7"/>
          <c:order val="7"/>
          <c:tx>
            <c:strRef>
              <c:f>'11a'!$Q$2</c:f>
              <c:strCache>
                <c:ptCount val="1"/>
                <c:pt idx="0">
                  <c:v>MOIC incl FOREX</c:v>
                </c:pt>
              </c:strCache>
            </c:strRef>
          </c:tx>
          <c:spPr>
            <a:ln w="28575" cap="rnd">
              <a:solidFill>
                <a:schemeClr val="accent2">
                  <a:lumMod val="60000"/>
                </a:schemeClr>
              </a:solidFill>
              <a:round/>
            </a:ln>
            <a:effectLst/>
          </c:spPr>
          <c:marker>
            <c:symbol val="none"/>
          </c:marker>
          <c:cat>
            <c:numRef>
              <c:f>'11a'!$H$5:$H$18</c:f>
              <c:numCache>
                <c:formatCode>"Yr"\ General</c:formatCode>
                <c:ptCount val="14"/>
                <c:pt idx="0">
                  <c:v>0</c:v>
                </c:pt>
                <c:pt idx="1">
                  <c:v>1</c:v>
                </c:pt>
                <c:pt idx="2">
                  <c:v>2</c:v>
                </c:pt>
                <c:pt idx="3">
                  <c:v>3</c:v>
                </c:pt>
                <c:pt idx="4">
                  <c:v>4</c:v>
                </c:pt>
                <c:pt idx="5">
                  <c:v>5</c:v>
                </c:pt>
                <c:pt idx="6">
                  <c:v>6</c:v>
                </c:pt>
                <c:pt idx="7">
                  <c:v>7</c:v>
                </c:pt>
                <c:pt idx="8">
                  <c:v>8</c:v>
                </c:pt>
                <c:pt idx="9">
                  <c:v>9</c:v>
                </c:pt>
                <c:pt idx="10">
                  <c:v>10</c:v>
                </c:pt>
                <c:pt idx="11">
                  <c:v>11</c:v>
                </c:pt>
                <c:pt idx="12">
                  <c:v>12</c:v>
                </c:pt>
                <c:pt idx="13">
                  <c:v>13</c:v>
                </c:pt>
              </c:numCache>
            </c:numRef>
          </c:cat>
          <c:val>
            <c:numRef>
              <c:f>'11a'!$Q$5:$Q$18</c:f>
              <c:numCache>
                <c:formatCode>0.0</c:formatCode>
                <c:ptCount val="14"/>
                <c:pt idx="0">
                  <c:v>0.99495596126171104</c:v>
                </c:pt>
                <c:pt idx="1">
                  <c:v>1.1172980981931195</c:v>
                </c:pt>
                <c:pt idx="2">
                  <c:v>1.3478839831757925</c:v>
                </c:pt>
                <c:pt idx="3">
                  <c:v>1.6446628524357225</c:v>
                </c:pt>
                <c:pt idx="4">
                  <c:v>1.7021140940586499</c:v>
                </c:pt>
                <c:pt idx="5">
                  <c:v>2.9528792252439953</c:v>
                </c:pt>
                <c:pt idx="6">
                  <c:v>2.6272533852880402</c:v>
                </c:pt>
                <c:pt idx="7">
                  <c:v>2.5383475133456987</c:v>
                </c:pt>
              </c:numCache>
            </c:numRef>
          </c:val>
          <c:smooth val="0"/>
          <c:extLst>
            <c:ext xmlns:c16="http://schemas.microsoft.com/office/drawing/2014/chart" uri="{C3380CC4-5D6E-409C-BE32-E72D297353CC}">
              <c16:uniqueId val="{00000005-0ED8-DB4F-8B86-D96450DBFA32}"/>
            </c:ext>
          </c:extLst>
        </c:ser>
        <c:dLbls>
          <c:showLegendKey val="0"/>
          <c:showVal val="0"/>
          <c:showCatName val="0"/>
          <c:showSerName val="0"/>
          <c:showPercent val="0"/>
          <c:showBubbleSize val="0"/>
        </c:dLbls>
        <c:marker val="1"/>
        <c:smooth val="0"/>
        <c:axId val="1905840815"/>
        <c:axId val="87223727"/>
      </c:lineChart>
      <c:lineChart>
        <c:grouping val="standard"/>
        <c:varyColors val="0"/>
        <c:ser>
          <c:idx val="2"/>
          <c:order val="2"/>
          <c:tx>
            <c:strRef>
              <c:f>'11a'!$U$2</c:f>
              <c:strCache>
                <c:ptCount val="1"/>
                <c:pt idx="0">
                  <c:v>Net IRR after carry</c:v>
                </c:pt>
              </c:strCache>
            </c:strRef>
          </c:tx>
          <c:spPr>
            <a:ln w="28575" cap="rnd">
              <a:solidFill>
                <a:schemeClr val="accent3"/>
              </a:solidFill>
              <a:round/>
            </a:ln>
            <a:effectLst/>
          </c:spPr>
          <c:marker>
            <c:symbol val="none"/>
          </c:marker>
          <c:cat>
            <c:numRef>
              <c:f>'11a'!$H$5:$H$18</c:f>
              <c:numCache>
                <c:formatCode>"Yr"\ General</c:formatCode>
                <c:ptCount val="14"/>
                <c:pt idx="0">
                  <c:v>0</c:v>
                </c:pt>
                <c:pt idx="1">
                  <c:v>1</c:v>
                </c:pt>
                <c:pt idx="2">
                  <c:v>2</c:v>
                </c:pt>
                <c:pt idx="3">
                  <c:v>3</c:v>
                </c:pt>
                <c:pt idx="4">
                  <c:v>4</c:v>
                </c:pt>
                <c:pt idx="5">
                  <c:v>5</c:v>
                </c:pt>
                <c:pt idx="6">
                  <c:v>6</c:v>
                </c:pt>
                <c:pt idx="7">
                  <c:v>7</c:v>
                </c:pt>
                <c:pt idx="8">
                  <c:v>8</c:v>
                </c:pt>
                <c:pt idx="9">
                  <c:v>9</c:v>
                </c:pt>
                <c:pt idx="10">
                  <c:v>10</c:v>
                </c:pt>
                <c:pt idx="11">
                  <c:v>11</c:v>
                </c:pt>
                <c:pt idx="12">
                  <c:v>12</c:v>
                </c:pt>
                <c:pt idx="13">
                  <c:v>13</c:v>
                </c:pt>
              </c:numCache>
            </c:numRef>
          </c:cat>
          <c:val>
            <c:numRef>
              <c:f>'11a'!$U$5:$U$18</c:f>
              <c:numCache>
                <c:formatCode>0.0%</c:formatCode>
                <c:ptCount val="14"/>
                <c:pt idx="0" formatCode="0%">
                  <c:v>0</c:v>
                </c:pt>
                <c:pt idx="1">
                  <c:v>0</c:v>
                </c:pt>
                <c:pt idx="2">
                  <c:v>0</c:v>
                </c:pt>
                <c:pt idx="3">
                  <c:v>3.4515267986140845E-2</c:v>
                </c:pt>
                <c:pt idx="4">
                  <c:v>7.6232069877729042E-2</c:v>
                </c:pt>
                <c:pt idx="5">
                  <c:v>0.12073352134391055</c:v>
                </c:pt>
                <c:pt idx="6">
                  <c:v>7.9118589636397674E-2</c:v>
                </c:pt>
                <c:pt idx="7">
                  <c:v>0.17706856087462541</c:v>
                </c:pt>
                <c:pt idx="8">
                  <c:v>0.15550023327135062</c:v>
                </c:pt>
                <c:pt idx="9">
                  <c:v>9.8784225672891718E-2</c:v>
                </c:pt>
                <c:pt idx="10">
                  <c:v>7.6805783624518398E-2</c:v>
                </c:pt>
                <c:pt idx="11">
                  <c:v>8.598455977766481E-2</c:v>
                </c:pt>
                <c:pt idx="12">
                  <c:v>7.793357953633348E-2</c:v>
                </c:pt>
                <c:pt idx="13">
                  <c:v>7.7574351429939292E-2</c:v>
                </c:pt>
              </c:numCache>
            </c:numRef>
          </c:val>
          <c:smooth val="0"/>
          <c:extLst>
            <c:ext xmlns:c16="http://schemas.microsoft.com/office/drawing/2014/chart" uri="{C3380CC4-5D6E-409C-BE32-E72D297353CC}">
              <c16:uniqueId val="{00000006-0ED8-DB4F-8B86-D96450DBFA32}"/>
            </c:ext>
          </c:extLst>
        </c:ser>
        <c:ser>
          <c:idx val="5"/>
          <c:order val="5"/>
          <c:tx>
            <c:strRef>
              <c:f>'11a'!$V$2</c:f>
              <c:strCache>
                <c:ptCount val="1"/>
                <c:pt idx="0">
                  <c:v>Net IRR after carry</c:v>
                </c:pt>
              </c:strCache>
            </c:strRef>
          </c:tx>
          <c:spPr>
            <a:ln w="28575" cap="rnd">
              <a:solidFill>
                <a:schemeClr val="accent6"/>
              </a:solidFill>
              <a:round/>
            </a:ln>
            <a:effectLst/>
          </c:spPr>
          <c:marker>
            <c:symbol val="none"/>
          </c:marker>
          <c:cat>
            <c:numRef>
              <c:f>'11a'!$H$5:$H$18</c:f>
              <c:numCache>
                <c:formatCode>"Yr"\ General</c:formatCode>
                <c:ptCount val="14"/>
                <c:pt idx="0">
                  <c:v>0</c:v>
                </c:pt>
                <c:pt idx="1">
                  <c:v>1</c:v>
                </c:pt>
                <c:pt idx="2">
                  <c:v>2</c:v>
                </c:pt>
                <c:pt idx="3">
                  <c:v>3</c:v>
                </c:pt>
                <c:pt idx="4">
                  <c:v>4</c:v>
                </c:pt>
                <c:pt idx="5">
                  <c:v>5</c:v>
                </c:pt>
                <c:pt idx="6">
                  <c:v>6</c:v>
                </c:pt>
                <c:pt idx="7">
                  <c:v>7</c:v>
                </c:pt>
                <c:pt idx="8">
                  <c:v>8</c:v>
                </c:pt>
                <c:pt idx="9">
                  <c:v>9</c:v>
                </c:pt>
                <c:pt idx="10">
                  <c:v>10</c:v>
                </c:pt>
                <c:pt idx="11">
                  <c:v>11</c:v>
                </c:pt>
                <c:pt idx="12">
                  <c:v>12</c:v>
                </c:pt>
                <c:pt idx="13">
                  <c:v>13</c:v>
                </c:pt>
              </c:numCache>
            </c:numRef>
          </c:cat>
          <c:val>
            <c:numRef>
              <c:f>'11a'!$V$5:$V$18</c:f>
              <c:numCache>
                <c:formatCode>0.0%</c:formatCode>
                <c:ptCount val="14"/>
                <c:pt idx="0">
                  <c:v>0</c:v>
                </c:pt>
                <c:pt idx="1">
                  <c:v>0.16211855117588828</c:v>
                </c:pt>
                <c:pt idx="2">
                  <c:v>0.18184953663447131</c:v>
                </c:pt>
                <c:pt idx="3">
                  <c:v>9.8183062827750411E-2</c:v>
                </c:pt>
                <c:pt idx="4">
                  <c:v>0.1197792826613335</c:v>
                </c:pt>
                <c:pt idx="5">
                  <c:v>0.10260783574352528</c:v>
                </c:pt>
                <c:pt idx="6">
                  <c:v>0.13339999999999999</c:v>
                </c:pt>
                <c:pt idx="7">
                  <c:v>0.139817076921463</c:v>
                </c:pt>
                <c:pt idx="8">
                  <c:v>0.14720618128776558</c:v>
                </c:pt>
                <c:pt idx="9">
                  <c:v>0.15431224703788762</c:v>
                </c:pt>
                <c:pt idx="10">
                  <c:v>0.1492395699024201</c:v>
                </c:pt>
              </c:numCache>
            </c:numRef>
          </c:val>
          <c:smooth val="0"/>
          <c:extLst>
            <c:ext xmlns:c16="http://schemas.microsoft.com/office/drawing/2014/chart" uri="{C3380CC4-5D6E-409C-BE32-E72D297353CC}">
              <c16:uniqueId val="{00000007-0ED8-DB4F-8B86-D96450DBFA32}"/>
            </c:ext>
          </c:extLst>
        </c:ser>
        <c:ser>
          <c:idx val="8"/>
          <c:order val="8"/>
          <c:tx>
            <c:strRef>
              <c:f>'11a'!$W$2</c:f>
              <c:strCache>
                <c:ptCount val="1"/>
                <c:pt idx="0">
                  <c:v>Net IRR after carry</c:v>
                </c:pt>
              </c:strCache>
            </c:strRef>
          </c:tx>
          <c:spPr>
            <a:ln w="28575" cap="rnd">
              <a:solidFill>
                <a:schemeClr val="accent3">
                  <a:lumMod val="60000"/>
                </a:schemeClr>
              </a:solidFill>
              <a:round/>
            </a:ln>
            <a:effectLst/>
          </c:spPr>
          <c:marker>
            <c:symbol val="none"/>
          </c:marker>
          <c:cat>
            <c:numRef>
              <c:f>'11a'!$H$5:$H$18</c:f>
              <c:numCache>
                <c:formatCode>"Yr"\ General</c:formatCode>
                <c:ptCount val="14"/>
                <c:pt idx="0">
                  <c:v>0</c:v>
                </c:pt>
                <c:pt idx="1">
                  <c:v>1</c:v>
                </c:pt>
                <c:pt idx="2">
                  <c:v>2</c:v>
                </c:pt>
                <c:pt idx="3">
                  <c:v>3</c:v>
                </c:pt>
                <c:pt idx="4">
                  <c:v>4</c:v>
                </c:pt>
                <c:pt idx="5">
                  <c:v>5</c:v>
                </c:pt>
                <c:pt idx="6">
                  <c:v>6</c:v>
                </c:pt>
                <c:pt idx="7">
                  <c:v>7</c:v>
                </c:pt>
                <c:pt idx="8">
                  <c:v>8</c:v>
                </c:pt>
                <c:pt idx="9">
                  <c:v>9</c:v>
                </c:pt>
                <c:pt idx="10">
                  <c:v>10</c:v>
                </c:pt>
                <c:pt idx="11">
                  <c:v>11</c:v>
                </c:pt>
                <c:pt idx="12">
                  <c:v>12</c:v>
                </c:pt>
                <c:pt idx="13">
                  <c:v>13</c:v>
                </c:pt>
              </c:numCache>
            </c:numRef>
          </c:cat>
          <c:val>
            <c:numRef>
              <c:f>'11a'!$W$5:$W$18</c:f>
              <c:numCache>
                <c:formatCode>0.0%</c:formatCode>
                <c:ptCount val="14"/>
                <c:pt idx="0" formatCode="0%">
                  <c:v>0</c:v>
                </c:pt>
                <c:pt idx="1">
                  <c:v>0</c:v>
                </c:pt>
                <c:pt idx="2">
                  <c:v>0.10573222539196278</c:v>
                </c:pt>
                <c:pt idx="3">
                  <c:v>0.20642660480656033</c:v>
                </c:pt>
                <c:pt idx="4">
                  <c:v>0.13312715295242944</c:v>
                </c:pt>
                <c:pt idx="5">
                  <c:v>0.25272098489003636</c:v>
                </c:pt>
                <c:pt idx="6">
                  <c:v>0.16352010230495509</c:v>
                </c:pt>
                <c:pt idx="7">
                  <c:v>0.14969550563864514</c:v>
                </c:pt>
              </c:numCache>
            </c:numRef>
          </c:val>
          <c:smooth val="0"/>
          <c:extLst>
            <c:ext xmlns:c16="http://schemas.microsoft.com/office/drawing/2014/chart" uri="{C3380CC4-5D6E-409C-BE32-E72D297353CC}">
              <c16:uniqueId val="{00000008-0ED8-DB4F-8B86-D96450DBFA32}"/>
            </c:ext>
          </c:extLst>
        </c:ser>
        <c:dLbls>
          <c:showLegendKey val="0"/>
          <c:showVal val="0"/>
          <c:showCatName val="0"/>
          <c:showSerName val="0"/>
          <c:showPercent val="0"/>
          <c:showBubbleSize val="0"/>
        </c:dLbls>
        <c:marker val="1"/>
        <c:smooth val="0"/>
        <c:axId val="1898125711"/>
        <c:axId val="87219567"/>
      </c:lineChart>
      <c:catAx>
        <c:axId val="1905840815"/>
        <c:scaling>
          <c:orientation val="minMax"/>
        </c:scaling>
        <c:delete val="0"/>
        <c:axPos val="b"/>
        <c:numFmt formatCode="&quot;Yr&quot;\ 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223727"/>
        <c:crosses val="autoZero"/>
        <c:auto val="1"/>
        <c:lblAlgn val="ctr"/>
        <c:lblOffset val="100"/>
        <c:noMultiLvlLbl val="0"/>
      </c:catAx>
      <c:valAx>
        <c:axId val="8722372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5840815"/>
        <c:crosses val="autoZero"/>
        <c:crossBetween val="between"/>
      </c:valAx>
      <c:valAx>
        <c:axId val="87219567"/>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8125711"/>
        <c:crosses val="max"/>
        <c:crossBetween val="between"/>
      </c:valAx>
      <c:catAx>
        <c:axId val="1898125711"/>
        <c:scaling>
          <c:orientation val="minMax"/>
        </c:scaling>
        <c:delete val="1"/>
        <c:axPos val="b"/>
        <c:numFmt formatCode="&quot;Yr&quot;\ General" sourceLinked="1"/>
        <c:majorTickMark val="out"/>
        <c:minorTickMark val="none"/>
        <c:tickLblPos val="nextTo"/>
        <c:crossAx val="8721956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TVPI Pre-Carry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'11a'!$I$4</c:f>
              <c:strCache>
                <c:ptCount val="1"/>
                <c:pt idx="0">
                  <c:v>Fund I</c:v>
                </c:pt>
              </c:strCache>
            </c:strRef>
          </c:tx>
          <c:spPr>
            <a:ln w="28575" cap="rnd">
              <a:solidFill>
                <a:schemeClr val="accent1"/>
              </a:solidFill>
              <a:round/>
            </a:ln>
            <a:effectLst/>
          </c:spPr>
          <c:marker>
            <c:symbol val="none"/>
          </c:marker>
          <c:dLbls>
            <c:dLbl>
              <c:idx val="1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858-E640-A5CD-A99CC01491F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'11a'!$H$6:$H$19</c:f>
              <c:numCache>
                <c:formatCode>"Yr"\ General</c:formatCode>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numCache>
            </c:numRef>
          </c:cat>
          <c:val>
            <c:numRef>
              <c:f>'11a'!$I$6:$I$19</c:f>
              <c:numCache>
                <c:formatCode>0.0</c:formatCode>
                <c:ptCount val="14"/>
                <c:pt idx="0">
                  <c:v>0.70364617396991491</c:v>
                </c:pt>
                <c:pt idx="1">
                  <c:v>0.8491157315311878</c:v>
                </c:pt>
                <c:pt idx="2">
                  <c:v>1.0627138832693652</c:v>
                </c:pt>
                <c:pt idx="3">
                  <c:v>1.1642071056811092</c:v>
                </c:pt>
                <c:pt idx="4">
                  <c:v>1.3321461157819339</c:v>
                </c:pt>
                <c:pt idx="5">
                  <c:v>1.2755001993248847</c:v>
                </c:pt>
                <c:pt idx="6">
                  <c:v>2.0687143503543539</c:v>
                </c:pt>
                <c:pt idx="7">
                  <c:v>2.1499821627111335</c:v>
                </c:pt>
                <c:pt idx="8">
                  <c:v>1.7618162084908067</c:v>
                </c:pt>
                <c:pt idx="9">
                  <c:v>1.6393903371458132</c:v>
                </c:pt>
                <c:pt idx="10">
                  <c:v>1.8086864799861713</c:v>
                </c:pt>
                <c:pt idx="11">
                  <c:v>1.7314475341066669</c:v>
                </c:pt>
                <c:pt idx="12">
                  <c:v>1.7275177472399998</c:v>
                </c:pt>
                <c:pt idx="13">
                  <c:v>1.7269065689733334</c:v>
                </c:pt>
              </c:numCache>
            </c:numRef>
          </c:val>
          <c:smooth val="0"/>
          <c:extLst>
            <c:ext xmlns:c16="http://schemas.microsoft.com/office/drawing/2014/chart" uri="{C3380CC4-5D6E-409C-BE32-E72D297353CC}">
              <c16:uniqueId val="{00000001-5858-E640-A5CD-A99CC01491F3}"/>
            </c:ext>
          </c:extLst>
        </c:ser>
        <c:ser>
          <c:idx val="1"/>
          <c:order val="1"/>
          <c:tx>
            <c:strRef>
              <c:f>'11a'!$J$4</c:f>
              <c:strCache>
                <c:ptCount val="1"/>
                <c:pt idx="0">
                  <c:v>Fund II</c:v>
                </c:pt>
              </c:strCache>
            </c:strRef>
          </c:tx>
          <c:spPr>
            <a:ln w="28575" cap="rnd">
              <a:solidFill>
                <a:schemeClr val="accent2"/>
              </a:solidFill>
              <a:round/>
            </a:ln>
            <a:effectLst/>
          </c:spPr>
          <c:marker>
            <c:symbol val="none"/>
          </c:marker>
          <c:dLbls>
            <c:dLbl>
              <c:idx val="8"/>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858-E640-A5CD-A99CC01491F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'11a'!$H$6:$H$19</c:f>
              <c:numCache>
                <c:formatCode>"Yr"\ General</c:formatCode>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numCache>
            </c:numRef>
          </c:cat>
          <c:val>
            <c:numRef>
              <c:f>'11a'!$J$6:$J$19</c:f>
              <c:numCache>
                <c:formatCode>_ * #,##0.0_ ;_ * \-#,##0.0_ ;_ * "-"??_ ;_ @_ </c:formatCode>
                <c:ptCount val="14"/>
                <c:pt idx="0">
                  <c:v>1.1572690419142813</c:v>
                </c:pt>
                <c:pt idx="1">
                  <c:v>1.3336158573729249</c:v>
                </c:pt>
                <c:pt idx="2">
                  <c:v>1.2645156338095216</c:v>
                </c:pt>
                <c:pt idx="3">
                  <c:v>1.463729826172725</c:v>
                </c:pt>
                <c:pt idx="4">
                  <c:v>1.482759006082387</c:v>
                </c:pt>
                <c:pt idx="5">
                  <c:v>1.743475904017969</c:v>
                </c:pt>
                <c:pt idx="6">
                  <c:v>1.995969591967228</c:v>
                </c:pt>
                <c:pt idx="7">
                  <c:v>2.2862758952620754</c:v>
                </c:pt>
                <c:pt idx="8">
                  <c:v>2.6002796378065276</c:v>
                </c:pt>
                <c:pt idx="9" formatCode="0.0">
                  <c:v>2.557295684575327</c:v>
                </c:pt>
              </c:numCache>
            </c:numRef>
          </c:val>
          <c:smooth val="0"/>
          <c:extLst>
            <c:ext xmlns:c16="http://schemas.microsoft.com/office/drawing/2014/chart" uri="{C3380CC4-5D6E-409C-BE32-E72D297353CC}">
              <c16:uniqueId val="{00000003-5858-E640-A5CD-A99CC01491F3}"/>
            </c:ext>
          </c:extLst>
        </c:ser>
        <c:ser>
          <c:idx val="2"/>
          <c:order val="2"/>
          <c:tx>
            <c:strRef>
              <c:f>'11a'!$K$4</c:f>
              <c:strCache>
                <c:ptCount val="1"/>
                <c:pt idx="0">
                  <c:v>Fund III</c:v>
                </c:pt>
              </c:strCache>
            </c:strRef>
          </c:tx>
          <c:spPr>
            <a:ln w="28575" cap="rnd">
              <a:solidFill>
                <a:schemeClr val="accent3"/>
              </a:solidFill>
              <a:round/>
            </a:ln>
            <a:effectLst/>
          </c:spPr>
          <c:marker>
            <c:symbol val="none"/>
          </c:marker>
          <c:dLbls>
            <c:dLbl>
              <c:idx val="5"/>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858-E640-A5CD-A99CC01491F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'11a'!$H$6:$H$19</c:f>
              <c:numCache>
                <c:formatCode>"Yr"\ General</c:formatCode>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numCache>
            </c:numRef>
          </c:cat>
          <c:val>
            <c:numRef>
              <c:f>'11a'!$K$6:$K$19</c:f>
              <c:numCache>
                <c:formatCode>0.0</c:formatCode>
                <c:ptCount val="14"/>
                <c:pt idx="0">
                  <c:v>0.96706938350729788</c:v>
                </c:pt>
                <c:pt idx="1">
                  <c:v>1.1911355507679484</c:v>
                </c:pt>
                <c:pt idx="2">
                  <c:v>1.4631833864873423</c:v>
                </c:pt>
                <c:pt idx="3">
                  <c:v>1.4702993416648389</c:v>
                </c:pt>
                <c:pt idx="4">
                  <c:v>2.4965251762135381</c:v>
                </c:pt>
                <c:pt idx="5">
                  <c:v>2.2258223566088478</c:v>
                </c:pt>
                <c:pt idx="6">
                  <c:v>2.1560814184036148</c:v>
                </c:pt>
              </c:numCache>
            </c:numRef>
          </c:val>
          <c:smooth val="0"/>
          <c:extLst>
            <c:ext xmlns:c16="http://schemas.microsoft.com/office/drawing/2014/chart" uri="{C3380CC4-5D6E-409C-BE32-E72D297353CC}">
              <c16:uniqueId val="{00000005-5858-E640-A5CD-A99CC01491F3}"/>
            </c:ext>
          </c:extLst>
        </c:ser>
        <c:ser>
          <c:idx val="3"/>
          <c:order val="3"/>
          <c:tx>
            <c:strRef>
              <c:f>'11a'!$L$4</c:f>
              <c:strCache>
                <c:ptCount val="1"/>
                <c:pt idx="0">
                  <c:v>Fund IV</c:v>
                </c:pt>
              </c:strCache>
            </c:strRef>
          </c:tx>
          <c:spPr>
            <a:ln w="28575" cap="rnd">
              <a:solidFill>
                <a:schemeClr val="accent4"/>
              </a:solidFill>
              <a:round/>
            </a:ln>
            <a:effectLst/>
          </c:spPr>
          <c:marker>
            <c:symbol val="none"/>
          </c:marker>
          <c:dLbls>
            <c:dLbl>
              <c:idx val="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858-E640-A5CD-A99CC01491F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'11a'!$H$6:$H$19</c:f>
              <c:numCache>
                <c:formatCode>"Yr"\ General</c:formatCode>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numCache>
            </c:numRef>
          </c:cat>
          <c:val>
            <c:numRef>
              <c:f>'11a'!$L$6:$L$19</c:f>
              <c:numCache>
                <c:formatCode>_ * #,##0.0_ ;_ * \-#,##0.0_ ;_ * "-"??_ ;_ @_ </c:formatCode>
                <c:ptCount val="14"/>
                <c:pt idx="0">
                  <c:v>0.9347079695982865</c:v>
                </c:pt>
                <c:pt idx="1">
                  <c:v>1.7261738948115299</c:v>
                </c:pt>
                <c:pt idx="2" formatCode="_ * #,##0.00_ ;_ * \-#,##0.00_ ;_ * &quot;-&quot;??_ ;_ @_ ">
                  <c:v>1.478710955861037</c:v>
                </c:pt>
              </c:numCache>
            </c:numRef>
          </c:val>
          <c:smooth val="0"/>
          <c:extLst>
            <c:ext xmlns:c16="http://schemas.microsoft.com/office/drawing/2014/chart" uri="{C3380CC4-5D6E-409C-BE32-E72D297353CC}">
              <c16:uniqueId val="{00000007-5858-E640-A5CD-A99CC01491F3}"/>
            </c:ext>
          </c:extLst>
        </c:ser>
        <c:dLbls>
          <c:showLegendKey val="0"/>
          <c:showVal val="0"/>
          <c:showCatName val="0"/>
          <c:showSerName val="0"/>
          <c:showPercent val="0"/>
          <c:showBubbleSize val="0"/>
        </c:dLbls>
        <c:smooth val="0"/>
        <c:axId val="836588688"/>
        <c:axId val="836587856"/>
      </c:lineChart>
      <c:catAx>
        <c:axId val="836588688"/>
        <c:scaling>
          <c:orientation val="minMax"/>
        </c:scaling>
        <c:delete val="0"/>
        <c:axPos val="b"/>
        <c:numFmt formatCode="&quot;Yr&quot;\ 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587856"/>
        <c:crosses val="autoZero"/>
        <c:auto val="1"/>
        <c:lblAlgn val="ctr"/>
        <c:lblOffset val="100"/>
        <c:noMultiLvlLbl val="0"/>
      </c:catAx>
      <c:valAx>
        <c:axId val="83658785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588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MOIC</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'11a'!$O$4</c:f>
              <c:strCache>
                <c:ptCount val="1"/>
                <c:pt idx="0">
                  <c:v>Fund I</c:v>
                </c:pt>
              </c:strCache>
            </c:strRef>
          </c:tx>
          <c:spPr>
            <a:ln w="28575" cap="rnd">
              <a:solidFill>
                <a:schemeClr val="accent1"/>
              </a:solidFill>
              <a:round/>
            </a:ln>
            <a:effectLst/>
          </c:spPr>
          <c:marker>
            <c:symbol val="none"/>
          </c:marker>
          <c:dLbls>
            <c:dLbl>
              <c:idx val="14"/>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5C5-9D48-903E-5ABDF1D20DC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'11a'!$N$5:$N$19</c:f>
              <c:numCache>
                <c:formatCode>"Yr"\ General</c:formatCode>
                <c:ptCount val="1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numCache>
            </c:numRef>
          </c:cat>
          <c:val>
            <c:numRef>
              <c:f>'11a'!$O$5:$O$19</c:f>
              <c:numCache>
                <c:formatCode>0.0</c:formatCode>
                <c:ptCount val="15"/>
                <c:pt idx="0">
                  <c:v>1.0281873373807457</c:v>
                </c:pt>
                <c:pt idx="1">
                  <c:v>1.035453723243895</c:v>
                </c:pt>
                <c:pt idx="2">
                  <c:v>1.2125251969946857</c:v>
                </c:pt>
                <c:pt idx="3">
                  <c:v>1.7197458330672457</c:v>
                </c:pt>
                <c:pt idx="4">
                  <c:v>1.4754777172687139</c:v>
                </c:pt>
                <c:pt idx="5">
                  <c:v>1.6302570882356273</c:v>
                </c:pt>
                <c:pt idx="6">
                  <c:v>1.6085358140599413</c:v>
                </c:pt>
                <c:pt idx="7">
                  <c:v>2.5175664847319812</c:v>
                </c:pt>
                <c:pt idx="8">
                  <c:v>2.6306290523731399</c:v>
                </c:pt>
                <c:pt idx="9">
                  <c:v>2.1761992904822094</c:v>
                </c:pt>
                <c:pt idx="10">
                  <c:v>2.0404221175362944</c:v>
                </c:pt>
                <c:pt idx="11">
                  <c:v>2.2534301582481944</c:v>
                </c:pt>
                <c:pt idx="12">
                  <c:v>2.1613413847325096</c:v>
                </c:pt>
                <c:pt idx="13">
                  <c:v>2.161398467256042</c:v>
                </c:pt>
                <c:pt idx="14">
                  <c:v>2.161398467256042</c:v>
                </c:pt>
              </c:numCache>
            </c:numRef>
          </c:val>
          <c:smooth val="0"/>
          <c:extLst>
            <c:ext xmlns:c16="http://schemas.microsoft.com/office/drawing/2014/chart" uri="{C3380CC4-5D6E-409C-BE32-E72D297353CC}">
              <c16:uniqueId val="{00000001-C5C5-9D48-903E-5ABDF1D20DCB}"/>
            </c:ext>
          </c:extLst>
        </c:ser>
        <c:ser>
          <c:idx val="1"/>
          <c:order val="1"/>
          <c:tx>
            <c:strRef>
              <c:f>'11a'!$P$4</c:f>
              <c:strCache>
                <c:ptCount val="1"/>
                <c:pt idx="0">
                  <c:v>Fund II</c:v>
                </c:pt>
              </c:strCache>
            </c:strRef>
          </c:tx>
          <c:spPr>
            <a:ln w="28575" cap="rnd">
              <a:solidFill>
                <a:schemeClr val="accent2"/>
              </a:solidFill>
              <a:round/>
            </a:ln>
            <a:effectLst/>
          </c:spPr>
          <c:marker>
            <c:symbol val="none"/>
          </c:marker>
          <c:dLbls>
            <c:dLbl>
              <c:idx val="9"/>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5C5-9D48-903E-5ABDF1D20DC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'11a'!$N$5:$N$19</c:f>
              <c:numCache>
                <c:formatCode>"Yr"\ General</c:formatCode>
                <c:ptCount val="1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numCache>
            </c:numRef>
          </c:cat>
          <c:val>
            <c:numRef>
              <c:f>'11a'!$P$5:$P$19</c:f>
              <c:numCache>
                <c:formatCode>_ * #,##0.0_ ;_ * \-#,##0.0_ ;_ * "-"??_ ;_ @_ </c:formatCode>
                <c:ptCount val="15"/>
                <c:pt idx="0">
                  <c:v>1.0391025959873579</c:v>
                </c:pt>
                <c:pt idx="1">
                  <c:v>1.3595241844410022</c:v>
                </c:pt>
                <c:pt idx="2">
                  <c:v>1.5127670059581186</c:v>
                </c:pt>
                <c:pt idx="3">
                  <c:v>1.4317109257176917</c:v>
                </c:pt>
                <c:pt idx="4">
                  <c:v>1.6692246854515789</c:v>
                </c:pt>
                <c:pt idx="5">
                  <c:v>1.7212741270982301</c:v>
                </c:pt>
                <c:pt idx="6">
                  <c:v>2.0343425126290042</c:v>
                </c:pt>
                <c:pt idx="7">
                  <c:v>2.344808093970443</c:v>
                </c:pt>
                <c:pt idx="8">
                  <c:v>2.6764414796616611</c:v>
                </c:pt>
                <c:pt idx="9">
                  <c:v>2.9637372254110512</c:v>
                </c:pt>
                <c:pt idx="10" formatCode="0.0">
                  <c:v>2.9194105091077276</c:v>
                </c:pt>
              </c:numCache>
            </c:numRef>
          </c:val>
          <c:smooth val="0"/>
          <c:extLst>
            <c:ext xmlns:c16="http://schemas.microsoft.com/office/drawing/2014/chart" uri="{C3380CC4-5D6E-409C-BE32-E72D297353CC}">
              <c16:uniqueId val="{00000003-C5C5-9D48-903E-5ABDF1D20DCB}"/>
            </c:ext>
          </c:extLst>
        </c:ser>
        <c:ser>
          <c:idx val="2"/>
          <c:order val="2"/>
          <c:tx>
            <c:strRef>
              <c:f>'11a'!$Q$4</c:f>
              <c:strCache>
                <c:ptCount val="1"/>
                <c:pt idx="0">
                  <c:v>Fund III</c:v>
                </c:pt>
              </c:strCache>
            </c:strRef>
          </c:tx>
          <c:spPr>
            <a:ln w="28575" cap="rnd">
              <a:solidFill>
                <a:schemeClr val="accent3"/>
              </a:solidFill>
              <a:round/>
            </a:ln>
            <a:effectLst/>
          </c:spPr>
          <c:marker>
            <c:symbol val="none"/>
          </c:marker>
          <c:dLbls>
            <c:dLbl>
              <c:idx val="6"/>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5C5-9D48-903E-5ABDF1D20DC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'11a'!$N$5:$N$19</c:f>
              <c:numCache>
                <c:formatCode>"Yr"\ General</c:formatCode>
                <c:ptCount val="1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numCache>
            </c:numRef>
          </c:cat>
          <c:val>
            <c:numRef>
              <c:f>'11a'!$Q$5:$Q$19</c:f>
              <c:numCache>
                <c:formatCode>0.0</c:formatCode>
                <c:ptCount val="15"/>
                <c:pt idx="0">
                  <c:v>0.99495596126171104</c:v>
                </c:pt>
                <c:pt idx="1">
                  <c:v>1.1172980981931195</c:v>
                </c:pt>
                <c:pt idx="2">
                  <c:v>1.3478839831757925</c:v>
                </c:pt>
                <c:pt idx="3">
                  <c:v>1.6446628524357225</c:v>
                </c:pt>
                <c:pt idx="4">
                  <c:v>1.7021140940586499</c:v>
                </c:pt>
                <c:pt idx="5">
                  <c:v>2.9528792252439953</c:v>
                </c:pt>
                <c:pt idx="6">
                  <c:v>2.6272533852880402</c:v>
                </c:pt>
                <c:pt idx="7">
                  <c:v>2.5383475133456987</c:v>
                </c:pt>
              </c:numCache>
            </c:numRef>
          </c:val>
          <c:smooth val="0"/>
          <c:extLst>
            <c:ext xmlns:c16="http://schemas.microsoft.com/office/drawing/2014/chart" uri="{C3380CC4-5D6E-409C-BE32-E72D297353CC}">
              <c16:uniqueId val="{00000005-C5C5-9D48-903E-5ABDF1D20DCB}"/>
            </c:ext>
          </c:extLst>
        </c:ser>
        <c:ser>
          <c:idx val="3"/>
          <c:order val="3"/>
          <c:tx>
            <c:strRef>
              <c:f>'11a'!$R$4</c:f>
              <c:strCache>
                <c:ptCount val="1"/>
                <c:pt idx="0">
                  <c:v>Fund IV</c:v>
                </c:pt>
              </c:strCache>
            </c:strRef>
          </c:tx>
          <c:spPr>
            <a:ln w="28575" cap="rnd">
              <a:solidFill>
                <a:schemeClr val="accent4"/>
              </a:solidFill>
              <a:round/>
            </a:ln>
            <a:effectLst/>
          </c:spPr>
          <c:marker>
            <c:symbol val="none"/>
          </c:marker>
          <c:dLbls>
            <c:dLbl>
              <c:idx val="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5C5-9D48-903E-5ABDF1D20DC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'11a'!$N$5:$N$19</c:f>
              <c:numCache>
                <c:formatCode>"Yr"\ General</c:formatCode>
                <c:ptCount val="1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numCache>
            </c:numRef>
          </c:cat>
          <c:val>
            <c:numRef>
              <c:f>'11a'!$R$5:$R$19</c:f>
              <c:numCache>
                <c:formatCode>_ * #,##0.0_ ;_ * \-#,##0.0_ ;_ * "-"??_ ;_ @_ </c:formatCode>
                <c:ptCount val="15"/>
                <c:pt idx="0">
                  <c:v>1.2108865094517958</c:v>
                </c:pt>
                <c:pt idx="1">
                  <c:v>1.0598593050565117</c:v>
                </c:pt>
                <c:pt idx="2">
                  <c:v>1.9102974262434844</c:v>
                </c:pt>
                <c:pt idx="3" formatCode="_ * #,##0.00_ ;_ * \-#,##0.00_ ;_ * &quot;-&quot;??_ ;_ @_ ">
                  <c:v>1.5975019337634748</c:v>
                </c:pt>
              </c:numCache>
            </c:numRef>
          </c:val>
          <c:smooth val="0"/>
          <c:extLst>
            <c:ext xmlns:c16="http://schemas.microsoft.com/office/drawing/2014/chart" uri="{C3380CC4-5D6E-409C-BE32-E72D297353CC}">
              <c16:uniqueId val="{00000007-C5C5-9D48-903E-5ABDF1D20DCB}"/>
            </c:ext>
          </c:extLst>
        </c:ser>
        <c:dLbls>
          <c:showLegendKey val="0"/>
          <c:showVal val="0"/>
          <c:showCatName val="0"/>
          <c:showSerName val="0"/>
          <c:showPercent val="0"/>
          <c:showBubbleSize val="0"/>
        </c:dLbls>
        <c:smooth val="0"/>
        <c:axId val="2748255"/>
        <c:axId val="2749503"/>
      </c:lineChart>
      <c:catAx>
        <c:axId val="2748255"/>
        <c:scaling>
          <c:orientation val="minMax"/>
        </c:scaling>
        <c:delete val="0"/>
        <c:axPos val="b"/>
        <c:numFmt formatCode="&quot;Yr&quot;\ 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9503"/>
        <c:crosses val="autoZero"/>
        <c:auto val="1"/>
        <c:lblAlgn val="ctr"/>
        <c:lblOffset val="100"/>
        <c:noMultiLvlLbl val="0"/>
      </c:catAx>
      <c:valAx>
        <c:axId val="2749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82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Net IRR after Carry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'11a'!$U$4</c:f>
              <c:strCache>
                <c:ptCount val="1"/>
                <c:pt idx="0">
                  <c:v>Fund I</c:v>
                </c:pt>
              </c:strCache>
            </c:strRef>
          </c:tx>
          <c:spPr>
            <a:ln w="28575" cap="rnd">
              <a:solidFill>
                <a:schemeClr val="accent1"/>
              </a:solidFill>
              <a:round/>
            </a:ln>
            <a:effectLst/>
          </c:spPr>
          <c:marker>
            <c:symbol val="none"/>
          </c:marker>
          <c:dLbls>
            <c:dLbl>
              <c:idx val="1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70E-0A48-8DA5-E769EA748B3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'11a'!$T$6:$T$19</c:f>
              <c:numCache>
                <c:formatCode>"Yr"\ General</c:formatCode>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numCache>
            </c:numRef>
          </c:cat>
          <c:val>
            <c:numRef>
              <c:f>'11a'!$U$6:$U$19</c:f>
              <c:numCache>
                <c:formatCode>0.0%</c:formatCode>
                <c:ptCount val="14"/>
                <c:pt idx="0">
                  <c:v>0</c:v>
                </c:pt>
                <c:pt idx="1">
                  <c:v>0</c:v>
                </c:pt>
                <c:pt idx="2">
                  <c:v>3.4515267986140845E-2</c:v>
                </c:pt>
                <c:pt idx="3">
                  <c:v>7.6232069877729042E-2</c:v>
                </c:pt>
                <c:pt idx="4">
                  <c:v>0.12073352134391055</c:v>
                </c:pt>
                <c:pt idx="5">
                  <c:v>7.9118589636397674E-2</c:v>
                </c:pt>
                <c:pt idx="6">
                  <c:v>0.17706856087462541</c:v>
                </c:pt>
                <c:pt idx="7">
                  <c:v>0.15550023327135062</c:v>
                </c:pt>
                <c:pt idx="8">
                  <c:v>9.8784225672891718E-2</c:v>
                </c:pt>
                <c:pt idx="9">
                  <c:v>7.6805783624518398E-2</c:v>
                </c:pt>
                <c:pt idx="10">
                  <c:v>8.598455977766481E-2</c:v>
                </c:pt>
                <c:pt idx="11">
                  <c:v>7.793357953633348E-2</c:v>
                </c:pt>
                <c:pt idx="12">
                  <c:v>7.7574351429939292E-2</c:v>
                </c:pt>
                <c:pt idx="13">
                  <c:v>7.7489873766899128E-2</c:v>
                </c:pt>
              </c:numCache>
            </c:numRef>
          </c:val>
          <c:smooth val="0"/>
          <c:extLst>
            <c:ext xmlns:c16="http://schemas.microsoft.com/office/drawing/2014/chart" uri="{C3380CC4-5D6E-409C-BE32-E72D297353CC}">
              <c16:uniqueId val="{00000001-D70E-0A48-8DA5-E769EA748B3B}"/>
            </c:ext>
          </c:extLst>
        </c:ser>
        <c:ser>
          <c:idx val="1"/>
          <c:order val="1"/>
          <c:tx>
            <c:strRef>
              <c:f>'11a'!$V$4</c:f>
              <c:strCache>
                <c:ptCount val="1"/>
                <c:pt idx="0">
                  <c:v>Fund II</c:v>
                </c:pt>
              </c:strCache>
            </c:strRef>
          </c:tx>
          <c:spPr>
            <a:ln w="28575" cap="rnd">
              <a:solidFill>
                <a:schemeClr val="accent2"/>
              </a:solidFill>
              <a:round/>
            </a:ln>
            <a:effectLst/>
          </c:spPr>
          <c:marker>
            <c:symbol val="none"/>
          </c:marker>
          <c:dLbls>
            <c:dLbl>
              <c:idx val="8"/>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70E-0A48-8DA5-E769EA748B3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'11a'!$T$6:$T$19</c:f>
              <c:numCache>
                <c:formatCode>"Yr"\ General</c:formatCode>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numCache>
            </c:numRef>
          </c:cat>
          <c:val>
            <c:numRef>
              <c:f>'11a'!$V$6:$V$19</c:f>
              <c:numCache>
                <c:formatCode>0.0%</c:formatCode>
                <c:ptCount val="14"/>
                <c:pt idx="0">
                  <c:v>0.16211855117588828</c:v>
                </c:pt>
                <c:pt idx="1">
                  <c:v>0.18184953663447131</c:v>
                </c:pt>
                <c:pt idx="2">
                  <c:v>9.8183062827750411E-2</c:v>
                </c:pt>
                <c:pt idx="3">
                  <c:v>0.1197792826613335</c:v>
                </c:pt>
                <c:pt idx="4">
                  <c:v>0.10260783574352528</c:v>
                </c:pt>
                <c:pt idx="5">
                  <c:v>0.13339999999999999</c:v>
                </c:pt>
                <c:pt idx="6">
                  <c:v>0.139817076921463</c:v>
                </c:pt>
                <c:pt idx="7">
                  <c:v>0.14720618128776558</c:v>
                </c:pt>
                <c:pt idx="8">
                  <c:v>0.15431224703788762</c:v>
                </c:pt>
                <c:pt idx="9">
                  <c:v>0.1492395699024201</c:v>
                </c:pt>
              </c:numCache>
            </c:numRef>
          </c:val>
          <c:smooth val="0"/>
          <c:extLst>
            <c:ext xmlns:c16="http://schemas.microsoft.com/office/drawing/2014/chart" uri="{C3380CC4-5D6E-409C-BE32-E72D297353CC}">
              <c16:uniqueId val="{00000003-D70E-0A48-8DA5-E769EA748B3B}"/>
            </c:ext>
          </c:extLst>
        </c:ser>
        <c:ser>
          <c:idx val="2"/>
          <c:order val="2"/>
          <c:tx>
            <c:strRef>
              <c:f>'11a'!$W$4</c:f>
              <c:strCache>
                <c:ptCount val="1"/>
                <c:pt idx="0">
                  <c:v>Fund III</c:v>
                </c:pt>
              </c:strCache>
            </c:strRef>
          </c:tx>
          <c:spPr>
            <a:ln w="28575" cap="rnd">
              <a:solidFill>
                <a:schemeClr val="accent3"/>
              </a:solidFill>
              <a:round/>
            </a:ln>
            <a:effectLst/>
          </c:spPr>
          <c:marker>
            <c:symbol val="none"/>
          </c:marker>
          <c:dLbls>
            <c:dLbl>
              <c:idx val="5"/>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70E-0A48-8DA5-E769EA748B3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'11a'!$T$6:$T$19</c:f>
              <c:numCache>
                <c:formatCode>"Yr"\ General</c:formatCode>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numCache>
            </c:numRef>
          </c:cat>
          <c:val>
            <c:numRef>
              <c:f>'11a'!$W$6:$W$19</c:f>
              <c:numCache>
                <c:formatCode>0.0%</c:formatCode>
                <c:ptCount val="14"/>
                <c:pt idx="0">
                  <c:v>0</c:v>
                </c:pt>
                <c:pt idx="1">
                  <c:v>0.10573222539196278</c:v>
                </c:pt>
                <c:pt idx="2">
                  <c:v>0.20642660480656033</c:v>
                </c:pt>
                <c:pt idx="3">
                  <c:v>0.13312715295242944</c:v>
                </c:pt>
                <c:pt idx="4">
                  <c:v>0.25272098489003636</c:v>
                </c:pt>
                <c:pt idx="5">
                  <c:v>0.16352010230495509</c:v>
                </c:pt>
                <c:pt idx="6">
                  <c:v>0.14969550563864514</c:v>
                </c:pt>
              </c:numCache>
            </c:numRef>
          </c:val>
          <c:smooth val="0"/>
          <c:extLst>
            <c:ext xmlns:c16="http://schemas.microsoft.com/office/drawing/2014/chart" uri="{C3380CC4-5D6E-409C-BE32-E72D297353CC}">
              <c16:uniqueId val="{00000005-D70E-0A48-8DA5-E769EA748B3B}"/>
            </c:ext>
          </c:extLst>
        </c:ser>
        <c:ser>
          <c:idx val="3"/>
          <c:order val="3"/>
          <c:tx>
            <c:strRef>
              <c:f>'11a'!$X$4</c:f>
              <c:strCache>
                <c:ptCount val="1"/>
                <c:pt idx="0">
                  <c:v>Fund IV</c:v>
                </c:pt>
              </c:strCache>
            </c:strRef>
          </c:tx>
          <c:spPr>
            <a:ln w="28575" cap="rnd">
              <a:solidFill>
                <a:schemeClr val="accent4"/>
              </a:solidFill>
              <a:round/>
            </a:ln>
            <a:effectLst/>
          </c:spPr>
          <c:marker>
            <c:symbol val="none"/>
          </c:marker>
          <c:dLbls>
            <c:dLbl>
              <c:idx val="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70E-0A48-8DA5-E769EA748B3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'11a'!$T$6:$T$19</c:f>
              <c:numCache>
                <c:formatCode>"Yr"\ General</c:formatCode>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numCache>
            </c:numRef>
          </c:cat>
          <c:val>
            <c:numRef>
              <c:f>'11a'!$X$6:$X$19</c:f>
              <c:numCache>
                <c:formatCode>0.0%</c:formatCode>
                <c:ptCount val="14"/>
                <c:pt idx="0">
                  <c:v>0</c:v>
                </c:pt>
                <c:pt idx="1">
                  <c:v>0.54977536201477051</c:v>
                </c:pt>
                <c:pt idx="2">
                  <c:v>0.1955458211898804</c:v>
                </c:pt>
              </c:numCache>
            </c:numRef>
          </c:val>
          <c:smooth val="0"/>
          <c:extLst>
            <c:ext xmlns:c16="http://schemas.microsoft.com/office/drawing/2014/chart" uri="{C3380CC4-5D6E-409C-BE32-E72D297353CC}">
              <c16:uniqueId val="{00000007-D70E-0A48-8DA5-E769EA748B3B}"/>
            </c:ext>
          </c:extLst>
        </c:ser>
        <c:dLbls>
          <c:showLegendKey val="0"/>
          <c:showVal val="0"/>
          <c:showCatName val="0"/>
          <c:showSerName val="0"/>
          <c:showPercent val="0"/>
          <c:showBubbleSize val="0"/>
        </c:dLbls>
        <c:smooth val="0"/>
        <c:axId val="797055456"/>
        <c:axId val="797051712"/>
      </c:lineChart>
      <c:catAx>
        <c:axId val="797055456"/>
        <c:scaling>
          <c:orientation val="minMax"/>
        </c:scaling>
        <c:delete val="0"/>
        <c:axPos val="b"/>
        <c:numFmt formatCode="&quot;Yr&quot;\ 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7051712"/>
        <c:crosses val="autoZero"/>
        <c:auto val="1"/>
        <c:lblAlgn val="ctr"/>
        <c:lblOffset val="100"/>
        <c:noMultiLvlLbl val="0"/>
      </c:catAx>
      <c:valAx>
        <c:axId val="79705171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7055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DPI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'11a'!$AA$4</c:f>
              <c:strCache>
                <c:ptCount val="1"/>
                <c:pt idx="0">
                  <c:v>Fund I</c:v>
                </c:pt>
              </c:strCache>
            </c:strRef>
          </c:tx>
          <c:spPr>
            <a:ln w="28575" cap="rnd">
              <a:solidFill>
                <a:schemeClr val="accent1"/>
              </a:solidFill>
              <a:round/>
            </a:ln>
            <a:effectLst/>
          </c:spPr>
          <c:marker>
            <c:symbol val="none"/>
          </c:marker>
          <c:dLbls>
            <c:dLbl>
              <c:idx val="14"/>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48F-7E49-9ABA-1502819A5BF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'11a'!$Z$5:$Z$19</c:f>
              <c:numCache>
                <c:formatCode>"Yr"\ General</c:formatCode>
                <c:ptCount val="1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numCache>
            </c:numRef>
          </c:cat>
          <c:val>
            <c:numRef>
              <c:f>'11a'!$AA$5:$AA$19</c:f>
              <c:numCache>
                <c:formatCode>0.0</c:formatCode>
                <c:ptCount val="15"/>
                <c:pt idx="0">
                  <c:v>0</c:v>
                </c:pt>
                <c:pt idx="1">
                  <c:v>0</c:v>
                </c:pt>
                <c:pt idx="2">
                  <c:v>0</c:v>
                </c:pt>
                <c:pt idx="3">
                  <c:v>0</c:v>
                </c:pt>
                <c:pt idx="4">
                  <c:v>0</c:v>
                </c:pt>
                <c:pt idx="5">
                  <c:v>3.6456394285580326E-2</c:v>
                </c:pt>
                <c:pt idx="6">
                  <c:v>3.0641963986289641E-2</c:v>
                </c:pt>
                <c:pt idx="7">
                  <c:v>0.27481222813259204</c:v>
                </c:pt>
                <c:pt idx="8">
                  <c:v>0.37507934085977312</c:v>
                </c:pt>
                <c:pt idx="9">
                  <c:v>0.49859666666666669</c:v>
                </c:pt>
                <c:pt idx="10">
                  <c:v>0.7837966666666667</c:v>
                </c:pt>
                <c:pt idx="11">
                  <c:v>1.2321346893333334</c:v>
                </c:pt>
                <c:pt idx="12">
                  <c:v>1.5449696893333333</c:v>
                </c:pt>
                <c:pt idx="13">
                  <c:v>1.5749026893333333</c:v>
                </c:pt>
                <c:pt idx="14">
                  <c:v>1.5749026893333333</c:v>
                </c:pt>
              </c:numCache>
            </c:numRef>
          </c:val>
          <c:smooth val="0"/>
          <c:extLst>
            <c:ext xmlns:c16="http://schemas.microsoft.com/office/drawing/2014/chart" uri="{C3380CC4-5D6E-409C-BE32-E72D297353CC}">
              <c16:uniqueId val="{00000001-648F-7E49-9ABA-1502819A5BFA}"/>
            </c:ext>
          </c:extLst>
        </c:ser>
        <c:ser>
          <c:idx val="1"/>
          <c:order val="1"/>
          <c:tx>
            <c:strRef>
              <c:f>'11a'!$AB$4</c:f>
              <c:strCache>
                <c:ptCount val="1"/>
                <c:pt idx="0">
                  <c:v>Fund II</c:v>
                </c:pt>
              </c:strCache>
            </c:strRef>
          </c:tx>
          <c:spPr>
            <a:ln w="28575" cap="rnd">
              <a:solidFill>
                <a:schemeClr val="accent2"/>
              </a:solidFill>
              <a:round/>
            </a:ln>
            <a:effectLst/>
          </c:spPr>
          <c:marker>
            <c:symbol val="none"/>
          </c:marker>
          <c:dLbls>
            <c:dLbl>
              <c:idx val="9"/>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48F-7E49-9ABA-1502819A5BF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'11a'!$Z$5:$Z$19</c:f>
              <c:numCache>
                <c:formatCode>"Yr"\ General</c:formatCode>
                <c:ptCount val="1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numCache>
            </c:numRef>
          </c:cat>
          <c:val>
            <c:numRef>
              <c:f>'11a'!$AB$5:$AB$19</c:f>
              <c:numCache>
                <c:formatCode>_ * #,##0.0_ ;_ * \-#,##0.0_ ;_ * "-"??_ ;_ @_ </c:formatCode>
                <c:ptCount val="15"/>
                <c:pt idx="0">
                  <c:v>0</c:v>
                </c:pt>
                <c:pt idx="1">
                  <c:v>0</c:v>
                </c:pt>
                <c:pt idx="2">
                  <c:v>0</c:v>
                </c:pt>
                <c:pt idx="3">
                  <c:v>0</c:v>
                </c:pt>
                <c:pt idx="4">
                  <c:v>0</c:v>
                </c:pt>
                <c:pt idx="5">
                  <c:v>0</c:v>
                </c:pt>
                <c:pt idx="6">
                  <c:v>0.49119380750378111</c:v>
                </c:pt>
                <c:pt idx="7">
                  <c:v>0.48390989650637195</c:v>
                </c:pt>
                <c:pt idx="8">
                  <c:v>0.99842274357616789</c:v>
                </c:pt>
                <c:pt idx="9">
                  <c:v>1.1698971700789516</c:v>
                </c:pt>
                <c:pt idx="10">
                  <c:v>1.1994462875552336</c:v>
                </c:pt>
              </c:numCache>
            </c:numRef>
          </c:val>
          <c:smooth val="0"/>
          <c:extLst>
            <c:ext xmlns:c16="http://schemas.microsoft.com/office/drawing/2014/chart" uri="{C3380CC4-5D6E-409C-BE32-E72D297353CC}">
              <c16:uniqueId val="{00000003-648F-7E49-9ABA-1502819A5BFA}"/>
            </c:ext>
          </c:extLst>
        </c:ser>
        <c:ser>
          <c:idx val="2"/>
          <c:order val="2"/>
          <c:tx>
            <c:strRef>
              <c:f>'11a'!$AC$4</c:f>
              <c:strCache>
                <c:ptCount val="1"/>
                <c:pt idx="0">
                  <c:v>Fund III</c:v>
                </c:pt>
              </c:strCache>
            </c:strRef>
          </c:tx>
          <c:spPr>
            <a:ln w="28575" cap="rnd">
              <a:solidFill>
                <a:schemeClr val="accent3"/>
              </a:solidFill>
              <a:round/>
            </a:ln>
            <a:effectLst/>
          </c:spPr>
          <c:marker>
            <c:symbol val="none"/>
          </c:marker>
          <c:dLbls>
            <c:dLbl>
              <c:idx val="6"/>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48F-7E49-9ABA-1502819A5BF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'11a'!$Z$5:$Z$19</c:f>
              <c:numCache>
                <c:formatCode>"Yr"\ General</c:formatCode>
                <c:ptCount val="1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numCache>
            </c:numRef>
          </c:cat>
          <c:val>
            <c:numRef>
              <c:f>'11a'!$AC$5:$AC$19</c:f>
              <c:numCache>
                <c:formatCode>0.0</c:formatCode>
                <c:ptCount val="15"/>
                <c:pt idx="0">
                  <c:v>0</c:v>
                </c:pt>
                <c:pt idx="1">
                  <c:v>0</c:v>
                </c:pt>
                <c:pt idx="2">
                  <c:v>0</c:v>
                </c:pt>
                <c:pt idx="3">
                  <c:v>0</c:v>
                </c:pt>
                <c:pt idx="4">
                  <c:v>0</c:v>
                </c:pt>
                <c:pt idx="5">
                  <c:v>0</c:v>
                </c:pt>
                <c:pt idx="6">
                  <c:v>0.12019999813488465</c:v>
                </c:pt>
                <c:pt idx="7">
                  <c:v>0.22068375992163208</c:v>
                </c:pt>
              </c:numCache>
            </c:numRef>
          </c:val>
          <c:smooth val="0"/>
          <c:extLst>
            <c:ext xmlns:c16="http://schemas.microsoft.com/office/drawing/2014/chart" uri="{C3380CC4-5D6E-409C-BE32-E72D297353CC}">
              <c16:uniqueId val="{00000005-648F-7E49-9ABA-1502819A5BFA}"/>
            </c:ext>
          </c:extLst>
        </c:ser>
        <c:ser>
          <c:idx val="3"/>
          <c:order val="3"/>
          <c:tx>
            <c:strRef>
              <c:f>'11a'!$AD$4</c:f>
              <c:strCache>
                <c:ptCount val="1"/>
                <c:pt idx="0">
                  <c:v>Fund IV</c:v>
                </c:pt>
              </c:strCache>
            </c:strRef>
          </c:tx>
          <c:spPr>
            <a:ln w="28575" cap="rnd">
              <a:solidFill>
                <a:schemeClr val="accent4"/>
              </a:solidFill>
              <a:round/>
            </a:ln>
            <a:effectLst/>
          </c:spPr>
          <c:marker>
            <c:symbol val="none"/>
          </c:marker>
          <c:dLbls>
            <c:dLbl>
              <c:idx val="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48F-7E49-9ABA-1502819A5BF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'11a'!$Z$5:$Z$19</c:f>
              <c:numCache>
                <c:formatCode>"Yr"\ General</c:formatCode>
                <c:ptCount val="1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numCache>
            </c:numRef>
          </c:cat>
          <c:val>
            <c:numRef>
              <c:f>'11a'!$AD$5:$AD$19</c:f>
              <c:numCache>
                <c:formatCode>_ * #,##0.00_ ;_ * \-#,##0.00_ ;_ * "-"??_ ;_ @_ </c:formatCode>
                <c:ptCount val="15"/>
                <c:pt idx="0">
                  <c:v>0</c:v>
                </c:pt>
                <c:pt idx="1">
                  <c:v>0</c:v>
                </c:pt>
                <c:pt idx="2">
                  <c:v>0</c:v>
                </c:pt>
                <c:pt idx="3">
                  <c:v>2.2544776719260817E-2</c:v>
                </c:pt>
              </c:numCache>
            </c:numRef>
          </c:val>
          <c:smooth val="0"/>
          <c:extLst>
            <c:ext xmlns:c16="http://schemas.microsoft.com/office/drawing/2014/chart" uri="{C3380CC4-5D6E-409C-BE32-E72D297353CC}">
              <c16:uniqueId val="{00000007-648F-7E49-9ABA-1502819A5BFA}"/>
            </c:ext>
          </c:extLst>
        </c:ser>
        <c:dLbls>
          <c:showLegendKey val="0"/>
          <c:showVal val="0"/>
          <c:showCatName val="0"/>
          <c:showSerName val="0"/>
          <c:showPercent val="0"/>
          <c:showBubbleSize val="0"/>
        </c:dLbls>
        <c:smooth val="0"/>
        <c:axId val="1561086800"/>
        <c:axId val="1561087632"/>
      </c:lineChart>
      <c:catAx>
        <c:axId val="1561086800"/>
        <c:scaling>
          <c:orientation val="minMax"/>
        </c:scaling>
        <c:delete val="0"/>
        <c:axPos val="b"/>
        <c:numFmt formatCode="&quot;Yr&quot;\ 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087632"/>
        <c:crosses val="autoZero"/>
        <c:auto val="1"/>
        <c:lblAlgn val="ctr"/>
        <c:lblOffset val="100"/>
        <c:noMultiLvlLbl val="0"/>
      </c:catAx>
      <c:valAx>
        <c:axId val="156108763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0868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15240</xdr:colOff>
      <xdr:row>22</xdr:row>
      <xdr:rowOff>102870</xdr:rowOff>
    </xdr:to>
    <xdr:graphicFrame macro="">
      <xdr:nvGraphicFramePr>
        <xdr:cNvPr id="2" name="Chart 1">
          <a:extLst>
            <a:ext uri="{FF2B5EF4-FFF2-40B4-BE49-F238E27FC236}">
              <a16:creationId xmlns:a16="http://schemas.microsoft.com/office/drawing/2014/main" id="{D8F4D165-A4D2-0C48-A373-21B6472AE2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39</xdr:col>
      <xdr:colOff>324139</xdr:colOff>
      <xdr:row>23</xdr:row>
      <xdr:rowOff>87169</xdr:rowOff>
    </xdr:from>
    <xdr:to>
      <xdr:col>47</xdr:col>
      <xdr:colOff>17030</xdr:colOff>
      <xdr:row>43</xdr:row>
      <xdr:rowOff>68119</xdr:rowOff>
    </xdr:to>
    <xdr:graphicFrame macro="">
      <xdr:nvGraphicFramePr>
        <xdr:cNvPr id="2" name="Chart 1">
          <a:extLst>
            <a:ext uri="{FF2B5EF4-FFF2-40B4-BE49-F238E27FC236}">
              <a16:creationId xmlns:a16="http://schemas.microsoft.com/office/drawing/2014/main" id="{1CAD869E-49DC-424C-8AC7-DE83620F62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664535</xdr:colOff>
      <xdr:row>21</xdr:row>
      <xdr:rowOff>1</xdr:rowOff>
    </xdr:from>
    <xdr:to>
      <xdr:col>12</xdr:col>
      <xdr:colOff>258430</xdr:colOff>
      <xdr:row>37</xdr:row>
      <xdr:rowOff>0</xdr:rowOff>
    </xdr:to>
    <xdr:graphicFrame macro="">
      <xdr:nvGraphicFramePr>
        <xdr:cNvPr id="3" name="Chart 2">
          <a:extLst>
            <a:ext uri="{FF2B5EF4-FFF2-40B4-BE49-F238E27FC236}">
              <a16:creationId xmlns:a16="http://schemas.microsoft.com/office/drawing/2014/main" id="{14F70D07-B694-0541-8021-2DF24D7A09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150628</xdr:colOff>
      <xdr:row>21</xdr:row>
      <xdr:rowOff>164214</xdr:rowOff>
    </xdr:from>
    <xdr:to>
      <xdr:col>18</xdr:col>
      <xdr:colOff>609895</xdr:colOff>
      <xdr:row>36</xdr:row>
      <xdr:rowOff>138518</xdr:rowOff>
    </xdr:to>
    <xdr:graphicFrame macro="">
      <xdr:nvGraphicFramePr>
        <xdr:cNvPr id="4" name="Chart 3">
          <a:extLst>
            <a:ext uri="{FF2B5EF4-FFF2-40B4-BE49-F238E27FC236}">
              <a16:creationId xmlns:a16="http://schemas.microsoft.com/office/drawing/2014/main" id="{DC6DB57E-47C7-664F-AE87-2526F20894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2953</xdr:colOff>
      <xdr:row>22</xdr:row>
      <xdr:rowOff>1771</xdr:rowOff>
    </xdr:from>
    <xdr:to>
      <xdr:col>23</xdr:col>
      <xdr:colOff>1111988</xdr:colOff>
      <xdr:row>36</xdr:row>
      <xdr:rowOff>160669</xdr:rowOff>
    </xdr:to>
    <xdr:graphicFrame macro="">
      <xdr:nvGraphicFramePr>
        <xdr:cNvPr id="5" name="Chart 4">
          <a:extLst>
            <a:ext uri="{FF2B5EF4-FFF2-40B4-BE49-F238E27FC236}">
              <a16:creationId xmlns:a16="http://schemas.microsoft.com/office/drawing/2014/main" id="{E6041DDD-FDC1-FC4E-B632-B74457B5A0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726557</xdr:colOff>
      <xdr:row>22</xdr:row>
      <xdr:rowOff>16538</xdr:rowOff>
    </xdr:from>
    <xdr:to>
      <xdr:col>30</xdr:col>
      <xdr:colOff>19197</xdr:colOff>
      <xdr:row>36</xdr:row>
      <xdr:rowOff>175436</xdr:rowOff>
    </xdr:to>
    <xdr:graphicFrame macro="">
      <xdr:nvGraphicFramePr>
        <xdr:cNvPr id="6" name="Chart 5">
          <a:extLst>
            <a:ext uri="{FF2B5EF4-FFF2-40B4-BE49-F238E27FC236}">
              <a16:creationId xmlns:a16="http://schemas.microsoft.com/office/drawing/2014/main" id="{431C1B68-565E-D241-9717-86310E90E8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172.18.1.207/sg/DOCUME~1/amita/LOCALS~1/Temp/capex%20-%205.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192.168.1.235/quality$/alcatel/accounts/bharti/nldo/final-%20post%20310301/Bill%20Of%20Materials%20for%20Bharti%20-generated%20on%204th%20April%20200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172.18.1.207/sg/DOCUME~1/amita/LOCALS~1/Temp/del-ramp_up1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172.18.1.207/sg/windows/TEMP/C.Lotus.Notes.Data/finalPOwithsparesbharti.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EINDENT001/GROUP/ECI-DOC/Documentation/2002%20REGISTER/2002%20ANIL%20TULSI%20DEPTT.DOCUMENTS/Blr_MSC1_175.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VISHAL/2003/Apr03/Res0403-RJ.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172.18.1.207/sg/Offers%202003/Bharti_Innovation_May_2003/Offer-1_02.05.03/ANALYSIS%20FOR%20LOCAL/2045%20Local%20Classical.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VISHAL/2003/Apr03/SFin/debreco0403.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172.18.1.207/sg/WINDOWS/TEMP/C.Lotus.Notes.Data/SNB%20Vs%20SND_graph_Local_Bharti.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EINDENT001/GROUP/ECI-DOC/Documentation/2002%20REGISTER/2002%20ANIL%20TULSI%20DEPTT.DOCUMENTS/BSC%20TRC2%2040K.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172.18.1.207/sg/windows/TEMP/DSL%20expansion%20modified%209%20sites%201-10.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172.18.1.207/sg/windows/TEMP/Bharti%20PO_10DSLAM_jPO-449(amend).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Cfopc/budget%2003-04/windows/TEMP/C.Lotus.Notes.Data/finalPOwithsparesbharti.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172.18.1.207/sg/windows/TEMP/offer_06_Jan_02_revisedwithoutprice.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10.61.200.180/epd/LexisNexis/Budget%20&amp;%20RF/Rf1%20Yr%2003/Rf1%20Ohead/Rf1%20Ohead%20Workings/Rf1%20Depr.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J:/MAPA/Apr%2006/Mobility%20Circle%20MAPA/Apr%202006%20Actual%20Sch%20-%20MOBILITY.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Res0104.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Graziano/Investimenti/DETT%20INVESTIMENTI%2005%2006.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G:/Ben/Customers/Middle%20East/Israel/Eurocom/INM%20Solution/INM%20Solution.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Joint/Societa/Conbipel%20Spa/Project%20Stilo/Business%20Plan/original/P&amp;L%20APRILE%2006%20MARZO%2007.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P:/Reliance%20Chennai/Routers/Chennai_ERX%20router.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G:/Documents%20and%20Settings/user/Local%20Settings/Temporary%20Internet%20Files/OLK34/Clinics/Clinic%20Division%20MIS%20Jan%2008(Acc).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Dataserver/Broking/TEMP/Hrevisedmodel/CADBURY.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X:/CD1%20Data/Colgate%20Palmolive/MODEL/COLGATE%20FM.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Exfinsrv/guest%20share/LADDERUP/PROJECTS/KISSAN/MOULDING/YR2004/cma%201%20final.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172.18.1.207/sg/WINDOWS/TEMP/C.Lotus.Notes.Data/TAX-635K-19.06.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192.168.0.120/ib/DATA/DATA%202005-06/Tax%20Audit/TDS%20Returns%20Filed%20for%20Fy%202004-05/TDS%20Annual%20Return%20-%20Form%2026/Form26datafile.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R:/USERS/NITINJAIN/Budget%202004/phasing/123R3/Budget2000/budget%20executive%20summaries.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orecast/FORECAST%202002-%20Stub%20Period/Working/OldLinks.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Dldfi41/c/Shripad/MIS2000/RXJANDC00.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D:/Users/user/AppData/Roaming/Microsoft/Excel/WINDOWS/TEMP/gen/AUG'02.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Corp1506/fbt%202007/Documents%20and%20Settings/nitinja/Desktop/May'05/USERS/NITINJAIN/Budget%202004/phasing/123R3/Budget2000/budget%20executive%20summaries.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lihopdc/users/VISHAL/Res0601/Hyperion/INDIA01.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corp_msg_02/USERS/USERS/MISCELL/DRC/gen/AUG'02.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Reception/C/Kmt/Parties/T/Thakur/Jay-plast/Ay08/JP%20BS%20-%2008.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D:/Users/user/AppData/Roaming/Microsoft/Excel/DOCUME~1/mukulg/LOCALS~1/Temp/dep%20co's%20law%20_mar02.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D:/Users/user/AppData/Roaming/Microsoft/Excel/New%20Folder/drc/2003/Apr'03%20corporate%20global%20DRC-mail%20copy.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172.18.1.207/sg/windows/TEMP/Plan3/Small_Server/Small_Server_WB3.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PEP_SNACKS/USERS/RAMAN/EXCEL/96BOY.XLW" TargetMode="External"/></Relationships>
</file>

<file path=xl/externalLinks/_rels/externalLink40.xml.rels><?xml version="1.0" encoding="UTF-8" standalone="yes"?>
<Relationships xmlns="http://schemas.openxmlformats.org/package/2006/relationships"><Relationship Id="rId2" Type="http://schemas.microsoft.com/office/2019/04/relationships/externalLinkLongPath" Target="/Documents%20and%20Settings/Vishal/Local%20Settings/Temporary%20Internet%20Files/OLK4/Textiles%20Consolidated%20Projections/SKL/Documents%20and%20Settings/cff.OMB_BRESCIA/Documenti/CM/Revised%20settembre/CM%20new%20rev.xls?01AA4B5C" TargetMode="External"/><Relationship Id="rId1" Type="http://schemas.openxmlformats.org/officeDocument/2006/relationships/externalLinkPath" Target="file:///01AA4B5C/CM%20new%20rev.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Marte/dataroot/Controllo/BUDGET%2003/File%20da%20societ&#224;/OMB%20BS%20BDG%2003%20(4).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Giove/Controllo/Report%202003/Report.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Documents%20and%20Settings/Vishal/Local%20Settings/Temporary%20Internet%20Files/OLK4/Textiles%20Consolidated%20Projections/SKL/Documenti/MPC/Std%20Report/Std_Report/Passivo.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nance7/c/BTNL/Bus.Plan-Nov.2001/windows/TEMP/MIS/Capex%20MIS%20JAN'01.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172.18.1.207/sg/windows/TEMP/PlanningPriceBook/smallmodel/Small.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singhanand/PUR/Purchase%20Orders/PO%20Details/05-06/PO%20Details%2005-06%20(Master%20File).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172.18.1.207/sg/WINDOWS.BAK/TEMP/SuperTool%20v84.46.Public.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Users/sowmya.ravikumar/AppData/Local/Microsoft/Windows/Temporary%20Internet%20Files/Content.Outlook/L5V9311T/Working%20Papers/IIHF/GPPL/GPPL%20Model%2015312.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U:/Documents%20and%20Settings/FoongA/My%20Documents/Projects/File%20&amp;%20Serve/FS%20investment%20template%20xls%20(revised4).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172.18.1.207/sg/WINDOWS/Temporary%20Internet%20Files/OLK3311/TEMP/Transmission_March_2001/Price_Summary_SDH_Transmission_Equipment.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LIHOPDC/USERS/VISHAL/2004/Jan%2004/Res0104-1.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172.18.1.207/sg/accounts/bharti_comtel/DoT%20ADSL/BoQ_DSLAM.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Giove/Controllo/BUDGET%2003/File%20da%20societ&#224;/Interbanca%20171202/OMB%20UK%20BDG%2003.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172.18.1.207/sg/windows/TEMP/PlanningBook-02/Extra%20Small/xsmall_WB.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172.18.1.207/Backup/DOCUME~1/DMALHO~1.DEL/LOCALS~1/Temp/C.Lotus.Notes.Data/~2284902.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Documents%20and%20Settings/nagendrab/Local%20Settings/Temporary%20Internet%20Files/OLK5E/Sap_Inventory_240306.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Data/Ritesh%20Backup/Assignments/FY%2019-20/IDG/Previous%20year/For%20Review/Fund%20III/Investment%20WPfund%20iii.xlsx"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172.18.1.207/sg/NCIC/NCIC/patch.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eindent001/group/groups/Switch%20Network/DIM/Bharti-Airtel/2002/dec/30mE/GMSC%205_SSF_300K_30mE.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A:/TALA/financial%20model_final_4012002.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inblrfsr10/Audit-Clients/New%20Projects/IDG/Sumesh%20Backup/IDG/Confirmations/Received/Deepfence/Deepfence_Inc_MIS_062018_V1.xlsx" TargetMode="External"/></Relationships>
</file>

<file path=xl/externalLinks/_rels/externalLink62.xml.rels><?xml version="1.0" encoding="UTF-8" standalone="yes"?>
<Relationships xmlns="http://schemas.openxmlformats.org/package/2006/relationships"><Relationship Id="rId2" Type="http://schemas.microsoft.com/office/2019/04/relationships/externalLinkLongPath" Target="/Documents%20and%20Settings/Vishal/Local%20Settings/Temporary%20Internet%20Files/OLK4/Textiles%20Consolidated%20Projections/SKL/Documents%20and%20Settings/mbonal01/My%20Documents/ATK/2007/Klopman/3_PLdata/0_Intex/Etudes/Hypoth&#232;se_N&#176;1+2+3+4_2007.xls?ADB507D2" TargetMode="External"/><Relationship Id="rId1" Type="http://schemas.openxmlformats.org/officeDocument/2006/relationships/externalLinkPath" Target="file:///ADB507D2/Hypoth&#232;se_N&#176;1+2+3+4_2007.xls" TargetMode="External"/></Relationships>
</file>

<file path=xl/externalLinks/_rels/externalLink63.xml.rels><?xml version="1.0" encoding="UTF-8" standalone="yes"?>
<Relationships xmlns="http://schemas.openxmlformats.org/package/2006/relationships"><Relationship Id="rId2" Type="http://schemas.microsoft.com/office/2019/04/relationships/externalLinkLongPath" Target="/Documents%20and%20Settings/Vishal/Local%20Settings/Temporary%20Internet%20Files/OLK4/Textiles%20Consolidated%20Projections/SKL/Documents%20and%20Settings/mbonal01/My%20Documents/ATK/2007/Klopman/3_PLdata/0_Intex/Etudes/Hypoth&#232;se_N&#176;5_FY_08.xls?ADB507D2" TargetMode="External"/><Relationship Id="rId1" Type="http://schemas.openxmlformats.org/officeDocument/2006/relationships/externalLinkPath" Target="file:///ADB507D2/Hypoth&#232;se_N&#176;5_FY_08.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Giove/Controllo/BUDGET%2003/Revised%20bdg/TL%20NDL%20rev.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Users/shibin/AppData/Roaming/Microsoft/Excel/work%20paper%20mgmt.xlsx"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192.168.1.235/quality$/Documents%20and%20Settings/ashekhar/Desktop/BS%20NLD.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172.18.1.207/sg/TEMP/WINDOWS/Temporary%20Internet%20Files/OLK8394/LoM%20Bharti%20Delhi.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A:/BTNL/Bus.Plan-Nov.2001/windows/TEMP/MIS/Capex%20MIS%20JAN'01.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windows/TEMP/SS_Q40M.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172.18.1.207/sg/Documents%20and%20Settings/amita/Desktop/Mohan/Delhi%2004-05%20final%20with%20Shyam.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Users/nishantpatnaik/AppData/Roaming/Microsoft/Excel/Beta_april23%20(version%201).xlsb"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windows/TEMP/GPRS_Q40M.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UMANG/2003%20Q2%20FCST/Input%20Prices%20-%20Purchase.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WINDOWS/Desktop/Book1.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nance7/c/BTNL/Bus.Plan-Nov.2001/Opex%20Business%20Plan%20Y1-Y5%20140901(op-4%25).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172.18.1.207/sg/Bharti_DSL_POs_2003/New%20Offers/Offer-1/inputs/cascading%20DSLAM%20vs%20XP_06.02.03.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G:/Documents%20and%20Settings/All%20Users/Documents/aws/Engagements/SEMAT/0412/Documents/Conso%20poubelle.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G:/Documents%20and%20Settings/cff.OMB_BRESCIA/Documenti/CM/Revised%20settembre/CM%20new%20rev.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UBSPROD.MSAD.UBS.NET/UserData/Documents%20and%20Settings/jlauer/Local%20Settings/Temporary%20Internet%20Files/OLKF8/Book1.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G:/Documents%20and%20Settings/cff.OMB_BRESCIA/Documenti/SIHU/2003/Revised%20bdg/EQUIPOS%20rev.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DOCUME~1/Deepak/LOCALS~1/Temp/virender/AOP%202file.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nance%20Planning/June%20FCST%202004/Purchase/Purchase%20inputs.xls" TargetMode="External"/></Relationships>
</file>

<file path=xl/externalLinks/_rels/externalLink83.xml.rels><?xml version="1.0" encoding="UTF-8" standalone="yes"?>
<Relationships xmlns="http://schemas.openxmlformats.org/package/2006/relationships"><Relationship Id="rId2" Type="http://schemas.microsoft.com/office/2019/04/relationships/externalLinkLongPath" Target="/Documents%20and%20Settings/sridhar.natarajan/Local%20Settings/Temporary%20Internet%20Files/Content.Outlook/OQKGY622/CAPACITY_PLANNING/NEW_PLANT/New%20Plant%20operation/AOP%202004%20kol/Region%20AOP2004/AOP%20Nov%2014/2004%20AOP%20-%20India.xls?C110C0C3" TargetMode="External"/><Relationship Id="rId1" Type="http://schemas.openxmlformats.org/officeDocument/2006/relationships/externalLinkPath" Target="file:///C110C0C3/2004%20AOP%20-%20India.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Bilgi/c/BUDGET~2/NEWFOL~1/DEC99BM.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172.18.1.207/sg/Offers%202003/Bharti_Innovation_May_2003/Offer-1_02.05.03/EWSD_Innov_12.05.03.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172.18.1.207/sg/windows/TEMP/cost%20sheet%2003-04revised(23.jan.03).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Customers/Year%2007-08/PRIL/PRIL%20-%20MIT%20Pricing%20-%20Office%20Support%20-%20Ver%2011.0%20-%20030108.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Documents%20and%20Settings/vicanja/Local%20Settings/Temporary%20Internet%20Files/OLK5B/Commercials%20-%20MIT%20version%20draft%20(2).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172.18.1.207/sg/windows/TEMP/Budget%2003-04%20(version%202).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192.168.0.120/ib/Share/eds%20filing%20-%2001.04.2005%20to%2030.06.2005/eTDSRPUForm27Q_ver3.12.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192.168.0.120/ib/Share/Q3/eTDSRPUForm27Q_ver3.22.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192.168.0.120/ib/Data/Bhagiaraj/Form%2016A%20Generation%20FY31-03-2006/I%20Quarter%20Return.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D:/Users/user/AppData/Roaming/Microsoft/Excel/123R3/Budget2000/budget%20executive%20summaries.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TEMP/New%20tool/Engine_Q40M.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T:/Loan%20Repayment%20Schedule/Copy%20of%20Loan%20Repayment%20Schedule-20060630.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Documents%20and%20Settings/ssuares/Desktop/%60Loan%20Repayment%20Schedule-20041130.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T:/Loan%20Repayment%20Schedule/%60Loan%20Repayment%20Schedule-20060131.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http://gsssystem.sandiegoca.ncr.com/GSS%20Config%20Tools/Memory%20Package/Official%20Memory%20Calculator.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Documents%20and%20Settings/ssuares/Desktop/archive/REPAID.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T:/Loan%20Repayment%20Schedule/%60Loan%20Repayment%20Schedule-20050531.xls" TargetMode="External"/></Relationships>
</file>

<file path=xl/externalLinks/_rels/externalLink101.xml.rels><?xml version="1.0" encoding="UTF-8" standalone="yes"?>
<Relationships xmlns="http://schemas.openxmlformats.org/package/2006/relationships"><Relationship Id="rId2" Type="http://schemas.microsoft.com/office/2019/04/relationships/externalLinkLongPath" Target="/Documents%20and%20Settings/Vishal/Local%20Settings/Temporary%20Internet%20Files/OLK4/Textiles%20Consolidated%20Projections/SKL/Documents%20and%20Settings/cff.OMB_BRESCIA/Documenti/SIHU/2003/Revised%20bdg/EQUIPOS%20rev.xls?A21A1BD5" TargetMode="External"/><Relationship Id="rId1" Type="http://schemas.openxmlformats.org/officeDocument/2006/relationships/externalLinkPath" Target="file:///A21A1BD5/EQUIPOS%20rev.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Exfinsrv/guest%20share/LADDERUP/PROJECTS/KISSAN/MOULDING/YR2004/CMADATA.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WINDOWS/Temporary%20Internet%20Files/OLK1203/22%20Dec/infosys.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http://gsssystem.sandiegoca.ncr.com/Documents%20and%20Settings/jimcr/My%20Documents/maincalc.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Marte/DataRoot/Controllo/Report%202003/Report.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172.18.1.207/sg/Offers_2002/Bharti_RSU/Offer/offer_08.10.02_6x20E1/LoM_RSU_16Sept_with%20MPC_6x40E1_wo_PP_ddf_08.10.02.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172.18.1.207/sg/DOCUME~1/SANJAY~1.DEL/LOCALS~1/Temp/DSL%20budget%20pricing%20calculations%20-%20North%209-12-03.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P:/Documents%20and%20Settings/Anand%20Dhavale/Desktop/Model%2012th%20July.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10.200.14.113/eidm-rfp/Documents%20and%20Settings/psaha/Local%20Settings/Temporary%20Internet%20Files/OLKF/EPAW_Resource_Model_v07%20w%20WIPRO%20&amp;%20contractors.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T:/Loan%20Repayment%20Schedule/%60Loan%20Repayment%20Schedule-20041130.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G:/BS+PL%20consolidato%2004-05-06/Cons_04_05_06_DELTA_DELOITTE.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G:/PL%2003-07_IV%20DIRETTIVA/PL_IV%20%20DIRETTIVA%20FY%2003-07%20(2).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G:/MAPA%20Folders/Mapa%200405/Nov%2004/Infotel%20Circle%20MAPA/MAPA%20ES%20Nov%2004.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172.18.1.207/sg/WINDOWS/Temporary%20Internet%20Files/OLK3311/TEMP/Transmission_March_2001/Price_Summary_SDH_Transmission_Equipment_for_unit_price_calc.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npc07/s%20g/BTNL/Bus.Plan-Nov.2001/windows/TEMP/MIS/Capex%20MIS%20JAN'01.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172.18.1.207/sg/DOCUME~1/DMALHO~1.DEL/LOCALS~1/Temp/C.Lotus.Notes.Data/~1624829.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Users/acer/Desktop/S%20kumar%20Unitex/Unitex%20Financial%20Model%20-2.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npc07/my%20documents/WINDOWS/Desktop/Business%20plan%20-sent%20by%20sunil%20goel%20only%20wired%20line.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P:/TaTa%20Power%20BroadBand%20Network/IB/TATA_ERX_140_DSLAM1.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Documents%20and%20Settings/sridhar.natarajan/Desktop/Annual%20Plan/Long%20Term%20Strategy%20-%20Sept%202010/Long%20Term%20Plan/AOP%202011-12/Salary%20Working.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172.18.1.207/Backup/WINDOWS/Desktop/Regulations/IUC/DELHI%20PULSE%20MATRIX%20FOR%20IUC%20Jyoti.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Report%202003/Reporting%202003_Maggio.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172.18.1.207/sg/DOCUME~1/NLAURI~1.DEL/LOCALS~1/Temp/Projection%20till%20date.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172.18.1.207/sg/WINDOWS/TEMP/C.Lotus.Notes.Data/Presentation_30.05.03.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P:/Rakeshjain/Rakesh/Gas/IOCL/Business%20Plan+Model/Master%20Fin%20Model_CGD.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172.18.1.207/sg/DOCUME~1/SANJAY~1.DEL/LOCALS~1/Temp/Buddy%20Sites-6%20Dec.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172.18.1.207/sg/DOCUME~1/DMALHO~1.DEL/LOCALS~1/Temp/C.Lotus.Notes.Data/Delhi%20-%20CAPEX%20-%20updated%20Dec%2012,%209%20pm.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Hirdesh/c/Hirdesh/T&amp;E/T&amp;E2000.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Documents%20and%20Settings/manara/Local%20Settings/Temporary%20Internet%20Files/OLK123/Deccan%20Cargo%20Price%20Calci%20Ver%201.2.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Documents%20and%20Settings/npoupard/My%20Documents/Trident/Copy%20of%20Copy%20of%20Project%20Trident%20-%20Financial%20%20Model%20Valuedg.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D:/Temp%20shared/Sharvani/BHIRC/DM/KCM/Office/Consultancy/Re-organisation/ITT%20Corporation%20-%20Demerger%20or%20sale/Valuation%20-%20Flygt%20Lowara/Stuti/Valuation%20-%20Flygt%20Lowara%20-%2021.06.2011.xlsx"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http://plm.rnd.agilent.com/My%20Documents/Pricing/Pricing%202000/Models/Old%20Model.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Back%20up-content/Siddhartha/Equity/TCI/TCI%20Final%20model.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192.168.5.121/Documents%20and%20Settings/Administrator/Local%20Settings/Temporary%20Internet%20Files/Content.IE5/RFFZ090B/insurance%20Company%2010-11_RAJESH/Balance_Sheet_BOCL-_2010-11.xls" TargetMode="External"/></Relationships>
</file>

<file path=xl/externalLinks/_rels/externalLink135.xml.rels><?xml version="1.0" encoding="UTF-8" standalone="yes"?>
<Relationships xmlns="http://schemas.openxmlformats.org/package/2006/relationships"><Relationship Id="rId1" Type="http://schemas.microsoft.com/office/2006/relationships/xlExternalLinkPath/xlPathMissing" Target="4700%20Price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NTSERVER/OFFICE/HOME/OFFICE/DAMAS/Damas99/Diamond%20Division/HOME/OFFICE/DAMAS/Damas99/Shop%20Division/AAJT99.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NITIN/DATACOM/NCS-singtel/boq21_9_99.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172.18.1.207/sg/WINDOWS/Temporary%20Internet%20Files/OLK3311/TEMP/Remote_Shelter_DLU_08.05.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172.18.1.207/sg/TEMP/291K_LOC/DIM/PUNE/TOF_1'69.XLW"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172.18.1.207/sg/accounts/bharti_comtel/BOm_ERXasgiven%20in%20NLD.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172.18.1.207/sg/SHARED-1/documents/GAIL%20WIN%20Fin%20V1.525thaprilCOPYWTSparesLocalIns%20Newcosts%20Harpreet1%203rd%20Aug'01.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X:/PENAL%20TIES%2003.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172.18.1.207/Backup/windows/TEMP/ZOPT%20Final.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Htopiwalla/D/CAD.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P:/Reliance/Reliance_Chennai_new/RSDLU1000.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Users/Shifu/Desktop/Working/Financials/FY-19-20/New%20folder%20(3)/MobilizAR_Consol_V7.xlsx"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172.18.1.207/Backup/My%20Documents/MIS%202003-04/Aug'03/New%20S&amp;M%20Mapa%20Format%20Delhi%20Aug'03.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EINDENT001/GROUP/WINDOWS/TEMP/DIM/DIM/tools/candi%205.0/cand_inp.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WINDOWS/TEMP/DIM/DIM/tools/candi%205.0/cand_inp.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windows/TEMP/VAS_Q40M.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groups/Switch%20Network/DIM/Bharti-Airtel/2003/jan/1.2%20M%20OCED/Iteration/HLR%20AUC_415K.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172.18.1.207/sg/WINDOWS.BAK/TEMP/Airtel%20Pricing.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Documents%20and%20Settings/Vishal/Local%20Settings/Temporary%20Internet%20Files/OLK4/1MW%20PV%20Financial%20Model%20-%20v1%204%20-%20120511.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VISHAL/2003/Apr03/Res0403.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172.18.1.207/sg/TEMP/1'69_'97/DIM/PRIC_TPK.XLW"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Documents%20and%20Settings/srickant/My%20Documents/Copy%20of%20Copy%20of%201000MW_IDFC_Monnet_Projns_100507_trial.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Users/karthik.vishwanathan/AppData/Local/Capital%20IQ/Office%20Plug-in/Templates/Valuation/+Historical%20Beta%20Calculation.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Users/Deepak.Panda/AppData/Local/Microsoft/Windows/Temporary%20Internet%20Files/Content.Outlook/FC60Q1RZ/VALUATION%20DATABASE/DM%20Healthcare/Prerana/DVM%20-%20Prerana%20-%2014%20April%202014.xlsx"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VISHAL/2003/May03/Res0503.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172.18.1.207/sg/DOCUME~1/DMALHO~1.DEL/LOCALS~1/Temp/C.Lotus.Notes.Data/Port%20chgs.%20&amp;%20LL%20chgs.%20North%2004-05.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Documents%20and%20Settings/sridhar.natarajan/Local%20Settings/Temporary%20Internet%20Files/Content.Outlook/OQKGY622/NEGI/MANPOWER.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http://gsssystem.sandiegoca.ncr.com/GSS%20Config%20Tools/Memory%20Package/Official%20Memory%20Calculator_9272004.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VISHAL/2003/July03/Res0703.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172.18.3.4/sumeet/FY%2004%20-%2005/Oct%2004/Mapa/Unit%20MAPA/Access%20KPI_Oct%2004.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BHARTI/NORTH/DELHI/Proposal%20Binder%201405%20K%20Dec%202004/1.405K%20Delhi-revised/BSC-revised/BSC_TRC%209,10%20--100K%20AXE%20810.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D:/Users/Kartik/AppData/Roaming/Microsoft/Excel/Copy%20of%20DM%20Medcity%20Dec%20%202012%20(v%2017%203).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172.18.1.207/sg/windows/TEMP/LA%20-%20Budget%202003-04.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172.18.1.207/sg/WINDOWS.BAK/TEMP/Costing%20and%20Pricing%20Info/Auto%20Config%20Tool/BAC%20Internal%20Config%20Tool%20v3dot1special.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172.18.1.207/Backup/My%20Documents/Regulations/IUC/IUC%20North%20Delhi.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P:/Documents%20and%20Settings/sunilkundu/Local%20Settings/Temporary%20Internet%20Files/OLK80/Fin%20Models/Financial_Model_Power.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Bharti%20contract/New%20prices%20based%20on%20new%20IPL%20with%20HW%20and%20SW%20split-customer%20rev%20c.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172.18.1.207/sg/TEMP/utilisation.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Balaji/Balaji_Q2FY06_27.12.05.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Users/obreidt/Desktop/Biossence%20Management%20Accounts/Equitix/BS%20Debt%20Model%20model.xls"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172.18.1.207/sg/MASTER%20AGREE%201998/1998%20master%20B-form%20-%20NTT/1998/MASTER%20AGREE%201998/1998%20master%20B-form%20-%20NTT/master%20list.xls"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pankaj/Closing/957/March%2006/Fixed%20assets%20Mar%2006%20.xls"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172.18.1.207/sg/DOCUME~1/NLAURI~1.DEL/LOCALS~1/Temp/Buddy%20Sites-28%20Nov.xls"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Bdelfpsrv01/SShiromany/Documents%20and%20Settings/anuragjoshi/Local%20Settings/Temporary%20Internet%20Files/OLK2C/Touchtel%20Accounts.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windows/TEMP/CYPRUS_UMTS.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Dldfi110/behal/Shripad/MIS2000/RXJANDC00.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172.18.1.207/sg/Peter/1997/B-Forms/Process/1998%20ASP-SPS%20(B-Form)%20Workbook"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172.18.1.207/sg/MASTER%20AGREE%201998/1998%20master%20B-form%20-%20NTT/1998/MASTER%20AGREE%201998/1998%20master%20B-form%20-%20NTT/DTC%20bform.xls"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Marte/dataroot/Controllo/BUDGET%2003/File%20da%20societ&#224;/TRANSLIFT%20BDG%2003.xls"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CF/CONSOCIATE/PADANA/padana%20definitivo.xls"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192.168.5.205/Financials%202009-10/Q4%202009-10/March%202010/MOSL/AIR/airrpuoriginalver%20MOSL.xls" TargetMode="External"/></Relationships>
</file>

<file path=xl/externalLinks/_rels/externalLink186.xml.rels><?xml version="1.0" encoding="UTF-8" standalone="yes"?>
<Relationships xmlns="http://schemas.openxmlformats.org/package/2006/relationships"><Relationship Id="rId2" Type="http://schemas.microsoft.com/office/2019/04/relationships/externalLinkLongPath" Target="/Documents%20and%20Settings/Vishal/Local%20Settings/Temporary%20Internet%20Files/OLK4/Textiles%20Consolidated%20Projections/SKL/Documents%20and%20Settings/All%20Users/Documents/aws/Engagements/SEMAT/0412/Documents/Conso%20poubelle.xls?62BD59EB" TargetMode="External"/><Relationship Id="rId1" Type="http://schemas.openxmlformats.org/officeDocument/2006/relationships/externalLinkPath" Target="file:///62BD59EB/Conso%20poubelle.xls" TargetMode="External"/></Relationships>
</file>

<file path=xl/externalLinks/_rels/externalLink187.xml.rels><?xml version="1.0" encoding="UTF-8" standalone="yes"?>
<Relationships xmlns="http://schemas.openxmlformats.org/package/2006/relationships"><Relationship Id="rId1" Type="http://schemas.openxmlformats.org/officeDocument/2006/relationships/externalLinkPath" Target="/Clients/Hevo%20Technologies/Accounting/US%20Entity/FY%2021/Apr%2021/HevoConsol_MIS_0421_16052021_V1.xlsx" TargetMode="External"/></Relationships>
</file>

<file path=xl/externalLinks/_rels/externalLink188.xml.rels><?xml version="1.0" encoding="UTF-8" standalone="yes"?>
<Relationships xmlns="http://schemas.openxmlformats.org/package/2006/relationships"><Relationship Id="rId1" Type="http://schemas.openxmlformats.org/officeDocument/2006/relationships/externalLinkPath" Target="/Loan%20Repayment%20Schedule/%60Loan%20Repayment%20Schedule-20051231.xls" TargetMode="External"/></Relationships>
</file>

<file path=xl/externalLinks/_rels/externalLink189.xml.rels><?xml version="1.0" encoding="UTF-8" standalone="yes"?>
<Relationships xmlns="http://schemas.openxmlformats.org/package/2006/relationships"><Relationship Id="rId1" Type="http://schemas.openxmlformats.org/officeDocument/2006/relationships/externalLinkPath" Target="file:///T:/Loan%20Repayment%20Schedule/%60Loan%20Repayment%20Schedule-20040630.xls" TargetMode="External"/></Relationships>
</file>

<file path=xl/externalLinks/_rels/externalLink190.xml.rels><?xml version="1.0" encoding="UTF-8" standalone="yes"?>
<Relationships xmlns="http://schemas.openxmlformats.org/package/2006/relationships"><Relationship Id="rId1" Type="http://schemas.openxmlformats.org/officeDocument/2006/relationships/externalLinkPath" Target="http://na.attachments.mx.net/WINDOWS/TEMP/TN16X_ReG_model_nov_2k_V1.xls" TargetMode="External"/></Relationships>
</file>

<file path=xl/externalLinks/_rels/externalLink191.xml.rels><?xml version="1.0" encoding="UTF-8" standalone="yes"?>
<Relationships xmlns="http://schemas.openxmlformats.org/package/2006/relationships"><Relationship Id="rId1" Type="http://schemas.openxmlformats.org/officeDocument/2006/relationships/externalLinkPath" Target="file:///T:/Documents%20and%20Settings/ssuares/Local%20Settings/Temporary%20Internet%20Files/OLKE/archive/REPAID.xls" TargetMode="External"/></Relationships>
</file>

<file path=xl/externalLinks/_rels/externalLink192.xml.rels><?xml version="1.0" encoding="UTF-8" standalone="yes"?>
<Relationships xmlns="http://schemas.openxmlformats.org/package/2006/relationships"><Relationship Id="rId1" Type="http://schemas.openxmlformats.org/officeDocument/2006/relationships/externalLinkPath" Target="/Sonali-%20Handover/Merger/Projections/Final%20Projections/Company%20Wise%20working/UDL/Rough/UDL%20-%20Copy/Graziano/Investimenti/DETT%20INVESTIMENTI%2005%2006.xls" TargetMode="External"/></Relationships>
</file>

<file path=xl/externalLinks/_rels/externalLink193.xml.rels><?xml version="1.0" encoding="UTF-8" standalone="yes"?>
<Relationships xmlns="http://schemas.openxmlformats.org/package/2006/relationships"><Relationship Id="rId1" Type="http://schemas.openxmlformats.org/officeDocument/2006/relationships/externalLinkPath" Target="/NITIN/DATACOM/WORLDTEL/SERVERY1.XLS" TargetMode="External"/></Relationships>
</file>

<file path=xl/externalLinks/_rels/externalLink194.xml.rels><?xml version="1.0" encoding="UTF-8" standalone="yes"?>
<Relationships xmlns="http://schemas.openxmlformats.org/package/2006/relationships"><Relationship Id="rId1" Type="http://schemas.openxmlformats.org/officeDocument/2006/relationships/externalLinkPath" Target="/Mobility/MIS/MAPA/May%202003/Forecast/Mobility%20Business%20Plan%202003-04%20-%20Ver%204.5%20-%20Final%20-%20KPIs.xls" TargetMode="External"/></Relationships>
</file>

<file path=xl/externalLinks/_rels/externalLink195.xml.rels><?xml version="1.0" encoding="UTF-8" standalone="yes"?>
<Relationships xmlns="http://schemas.openxmlformats.org/package/2006/relationships"><Relationship Id="rId1" Type="http://schemas.openxmlformats.org/officeDocument/2006/relationships/externalLinkPath" Target="file:///G:/MAPA%20Folders/Mapa%200405/Dec%2004/Mobility%20Circle%20MAPA/Dec%202004%20Actual%20Sch%20-%20HP.xls" TargetMode="External"/></Relationships>
</file>

<file path=xl/externalLinks/_rels/externalLink196.xml.rels><?xml version="1.0" encoding="UTF-8" standalone="yes"?>
<Relationships xmlns="http://schemas.openxmlformats.org/package/2006/relationships"><Relationship Id="rId1" Type="http://schemas.openxmlformats.org/officeDocument/2006/relationships/externalLinkPath" Target="/Amit%20Gupta/MR/November'06/Unit%20Mapa/Sep%202006%20Actual%20Sch%20-%20Mobility.xls" TargetMode="External"/></Relationships>
</file>

<file path=xl/externalLinks/_rels/externalLink197.xml.rels><?xml version="1.0" encoding="UTF-8" standalone="yes"?>
<Relationships xmlns="http://schemas.openxmlformats.org/package/2006/relationships"><Relationship Id="rId1" Type="http://schemas.openxmlformats.org/officeDocument/2006/relationships/externalLinkPath" Target="/Mobility/MIS/MAPA/Oct%202004/Actual/Oct%202004%20Actual%20Sch%20-%20MOBILITY.xls" TargetMode="External"/></Relationships>
</file>

<file path=xl/externalLinks/_rels/externalLink198.xml.rels><?xml version="1.0" encoding="UTF-8" standalone="yes"?>
<Relationships xmlns="http://schemas.openxmlformats.org/package/2006/relationships"><Relationship Id="rId1" Type="http://schemas.openxmlformats.org/officeDocument/2006/relationships/externalLinkPath" Target="/Auditpc/share/DATA/2005-06/Tax%20Audit%2005-06/TDS%20Returns%20Filed%20for%20Fy%202004-05/TDS%20Annual%20Return%20-%20Form%2026/Form26datafile.xls" TargetMode="External"/></Relationships>
</file>

<file path=xl/externalLinks/_rels/externalLink199.xml.rels><?xml version="1.0" encoding="UTF-8" standalone="yes"?>
<Relationships xmlns="http://schemas.openxmlformats.org/package/2006/relationships"><Relationship Id="rId2" Type="http://schemas.microsoft.com/office/2019/04/relationships/externalLinkLongPath" Target="/Sonali-%20Handover/Merger/Projections/Final%20Projections/Company%20Wise%20working/UDL/Rough/UDL%20-%20Copy/Documents%20and%20Settings/mbonal01/My%20Documents/ATK/2007/Klopman/3_PLdata/0_Intex/Etudes/Hypoth&#232;se_N&#176;1+2+3+4_2007.xls?6A2D77C4" TargetMode="External"/><Relationship Id="rId1" Type="http://schemas.openxmlformats.org/officeDocument/2006/relationships/externalLinkPath" Target="file:///6A2D77C4/Hypoth&#232;se_N&#176;1+2+3+4_2007.xls" TargetMode="External"/></Relationships>
</file>

<file path=xl/externalLinks/_rels/externalLink200.xml.rels><?xml version="1.0" encoding="UTF-8" standalone="yes"?>
<Relationships xmlns="http://schemas.openxmlformats.org/package/2006/relationships"><Relationship Id="rId1" Type="http://schemas.openxmlformats.org/officeDocument/2006/relationships/externalLinkPath" Target="/172.18.1.207/sg/Documents%20and%20Settings/NNA348110/Local%20Settings/Temporary%20Internet%20Files/OLK54/offer_06_Jan_02_revisedwithoutprice.xls" TargetMode="External"/></Relationships>
</file>

<file path=xl/externalLinks/_rels/externalLink201.xml.rels><?xml version="1.0" encoding="UTF-8" standalone="yes"?>
<Relationships xmlns="http://schemas.openxmlformats.org/package/2006/relationships"><Relationship Id="rId1" Type="http://schemas.microsoft.com/office/2006/relationships/xlExternalLinkPath/xlPathMissing" Target="Worksheet%20in%20(C)%205236.1%20Investments%20-%20Substantive%20Testing" TargetMode="External"/></Relationships>
</file>

<file path=xl/externalLinks/_rels/externalLink202.xml.rels><?xml version="1.0" encoding="UTF-8" standalone="yes"?>
<Relationships xmlns="http://schemas.openxmlformats.org/package/2006/relationships"><Relationship Id="rId2" Type="http://schemas.microsoft.com/office/2019/04/relationships/externalLinkLongPath" Target="/tcs028994/Samir%20-%20AR/Dokumente%20und%20Einstellungen/Apl30/Lokale%20Einstellungen/Temporary%20Internet%20Files/OLK12/Documents%20and%20Settings/106343/Desktop/Cash%20flow%200304%20(Revised%20Final%20after%20Tax%20Reclass%20Entries).xls?1C284BC3" TargetMode="External"/><Relationship Id="rId1" Type="http://schemas.openxmlformats.org/officeDocument/2006/relationships/externalLinkPath" Target="file:///1C284BC3/Cash%20flow%200304%20(Revised%20Final%20after%20Tax%20Reclass%20Entries).xls" TargetMode="External"/></Relationships>
</file>

<file path=xl/externalLinks/_rels/externalLink203.xml.rels><?xml version="1.0" encoding="UTF-8" standalone="yes"?>
<Relationships xmlns="http://schemas.openxmlformats.org/package/2006/relationships"><Relationship Id="rId1" Type="http://schemas.microsoft.com/office/2006/relationships/xlExternalLinkPath/xlPathMissing" Target="Worksheet%20in%20(C)%208507%20Summary2002-03%20%20%20%20%20(PBC)" TargetMode="External"/></Relationships>
</file>

<file path=xl/externalLinks/_rels/externalLink204.xml.rels><?xml version="1.0" encoding="UTF-8" standalone="yes"?>
<Relationships xmlns="http://schemas.openxmlformats.org/package/2006/relationships"><Relationship Id="rId1" Type="http://schemas.openxmlformats.org/officeDocument/2006/relationships/externalLinkPath" Target="/Tcs032156/consol/Viral1/0304%20-%20Q3/Cash%20flow%2031%20December%202003%20-%20Final%20(110304).xls" TargetMode="External"/></Relationships>
</file>

<file path=xl/externalLinks/_rels/externalLink205.xml.rels><?xml version="1.0" encoding="UTF-8" standalone="yes"?>
<Relationships xmlns="http://schemas.openxmlformats.org/package/2006/relationships"><Relationship Id="rId1" Type="http://schemas.openxmlformats.org/officeDocument/2006/relationships/externalLinkPath" Target="/tcs038513/0405%20-%20Q4/TCS%20AUDIT/MARCH%202005/AR/Credit%20Notes/Workpaper%20Credit%20Note%20Apr%20to%20Feb_0405.xls" TargetMode="External"/></Relationships>
</file>

<file path=xl/externalLinks/_rels/externalLink206.xml.rels><?xml version="1.0" encoding="UTF-8" standalone="yes"?>
<Relationships xmlns="http://schemas.openxmlformats.org/package/2006/relationships"><Relationship Id="rId1" Type="http://schemas.openxmlformats.org/officeDocument/2006/relationships/externalLinkPath" Target="/tcs032156/Consol/US%20GAAP%20-%20Repositary/05-06/Mar-06/Sitel/Equity%20Accounting%20of%20affiliate%20March-06.xls" TargetMode="External"/></Relationships>
</file>

<file path=xl/externalLinks/_rels/externalLink207.xml.rels><?xml version="1.0" encoding="UTF-8" standalone="yes"?>
<Relationships xmlns="http://schemas.openxmlformats.org/package/2006/relationships"><Relationship Id="rId1" Type="http://schemas.openxmlformats.org/officeDocument/2006/relationships/externalLinkPath" Target="/tcs032156/Consol/US%20GAAP%20-%20Repositary/05-06/Mar-06/AJE%20Mar-06.xls" TargetMode="External"/></Relationships>
</file>

<file path=xl/externalLinks/_rels/externalLink208.xml.rels><?xml version="1.0" encoding="UTF-8" standalone="yes"?>
<Relationships xmlns="http://schemas.openxmlformats.org/package/2006/relationships"><Relationship Id="rId1" Type="http://schemas.openxmlformats.org/officeDocument/2006/relationships/externalLinkPath" Target="file:///D:/Users/user/AppData/Roaming/Microsoft/Excel/DOCUME~1/hiralaly/LOCALS~1/Temp/gen/AUG'02.xls" TargetMode="External"/></Relationships>
</file>

<file path=xl/externalLinks/_rels/externalLink209.xml.rels><?xml version="1.0" encoding="UTF-8" standalone="yes"?>
<Relationships xmlns="http://schemas.openxmlformats.org/package/2006/relationships"><Relationship Id="rId1" Type="http://schemas.openxmlformats.org/officeDocument/2006/relationships/externalLinkPath" Target="/BHARTI/NORTH/DELHI/Bharti_Delhi_Wkshop/Mobility/Budget/2003-04/Ver%206.0/Circlewise/One%20Page%20KPIs%20-%20Final%20Budget%20Ver%206.0%20.xls" TargetMode="External"/></Relationships>
</file>

<file path=xl/externalLinks/_rels/externalLink210.xml.rels><?xml version="1.0" encoding="UTF-8" standalone="yes"?>
<Relationships xmlns="http://schemas.openxmlformats.org/package/2006/relationships"><Relationship Id="rId1" Type="http://schemas.openxmlformats.org/officeDocument/2006/relationships/externalLinkPath" Target="file:///D:/Users/user/AppData/Roaming/Microsoft/Excel/Documents%20and%20Settings/WFB/Desktop/Financials%20Apr07.xls" TargetMode="External"/></Relationships>
</file>

<file path=xl/externalLinks/_rels/externalLink211.xml.rels><?xml version="1.0" encoding="UTF-8" standalone="yes"?>
<Relationships xmlns="http://schemas.openxmlformats.org/package/2006/relationships"><Relationship Id="rId1" Type="http://schemas.openxmlformats.org/officeDocument/2006/relationships/externalLinkPath" Target="file:///D:/Deepak/KPMG/Resources/Audit/WFB_Baird_April_2010_Financials.xls" TargetMode="External"/></Relationships>
</file>

<file path=xl/externalLinks/_rels/externalLink212.xml.rels><?xml version="1.0" encoding="UTF-8" standalone="yes"?>
<Relationships xmlns="http://schemas.openxmlformats.org/package/2006/relationships"><Relationship Id="rId1" Type="http://schemas.openxmlformats.org/officeDocument/2006/relationships/externalLinkPath" Target="file:///D:/Users/user/AppData/Roaming/Microsoft/Excel/Documents%20and%20Settings/WFB/Desktop/Documents%20and%20Settings/George%20joseph/Desktop/WFB%20(Old)/2005-06/April%202006/Finalisation/April%2006%20Final" TargetMode="External"/></Relationships>
</file>

<file path=xl/externalLinks/_rels/externalLink213.xml.rels><?xml version="1.0" encoding="UTF-8" standalone="yes"?>
<Relationships xmlns="http://schemas.openxmlformats.org/package/2006/relationships"><Relationship Id="rId2" Type="http://schemas.microsoft.com/office/2019/04/relationships/externalLinkLongPath" Target="/Users/swami-ltp-mac/Library/CloudStorage/Box-Box/India%20Fund%20IV%20-%20Advanced%20Diligence/Nippon%20India/Advanced%20Diligence/Oct-20%20follow%20on/Annexure%208%20-%20Expense%20FY%20wise%20-%20Domestic%20funds.xlsx?3137CF81" TargetMode="External"/><Relationship Id="rId1" Type="http://schemas.openxmlformats.org/officeDocument/2006/relationships/externalLinkPath" Target="file:///3137CF81/Annexure%208%20-%20Expense%20FY%20wise%20-%20Domestic%20funds.xlsx" TargetMode="External"/></Relationships>
</file>

<file path=xl/externalLinks/_rels/externalLink214.xml.rels><?xml version="1.0" encoding="UTF-8" standalone="yes"?>
<Relationships xmlns="http://schemas.openxmlformats.org/package/2006/relationships"><Relationship Id="rId1" Type="http://schemas.openxmlformats.org/officeDocument/2006/relationships/externalLinkPath" Target="/personal/vikram_chiratae_com/Documents/For%20Chiratae%20Group/Bank%20balance%20%20Cash%20flow%20-%20Chiratae%20Group..xlsx" TargetMode="External"/></Relationships>
</file>

<file path=xl/externalLinks/_rels/externalLink215.xml.rels><?xml version="1.0" encoding="UTF-8" standalone="yes"?>
<Relationships xmlns="http://schemas.openxmlformats.org/package/2006/relationships"><Relationship Id="rId1" Type="http://schemas.openxmlformats.org/officeDocument/2006/relationships/externalLinkPath" Target="/personal/abhishek_chiratae_com/Documents/Funds/Co%20investment%20and%20FO%20reports/Crimsonox/Crimsonox_Mar%2022.xlsx" TargetMode="External"/></Relationships>
</file>

<file path=xl/externalLinks/_rels/externalLink216.xml.rels><?xml version="1.0" encoding="UTF-8" standalone="yes"?>
<Relationships xmlns="http://schemas.openxmlformats.org/package/2006/relationships"><Relationship Id="rId1" Type="http://schemas.openxmlformats.org/officeDocument/2006/relationships/externalLinkPath" Target="/Users/swami-ltp-mac/Library/CloudStorage/Box-Box/International%20Fund%20IV%20-%20Advanced%20Diligence/Goldman%20Sachs/Batch%202/Annexure-3b_Fund%20II_Gross%20Net%20IRR%20diff_2020_Q1.xlsx" TargetMode="External"/></Relationships>
</file>

<file path=xl/externalLinks/_rels/externalLink217.xml.rels><?xml version="1.0" encoding="UTF-8" standalone="yes"?>
<Relationships xmlns="http://schemas.openxmlformats.org/package/2006/relationships"><Relationship Id="rId1" Type="http://schemas.openxmlformats.org/officeDocument/2006/relationships/externalLinkPath" Target="/personal/abhishek_chiratae_com/Documents/Funds/Fund%20I/Quarterly%20reports%20-%20Final/Excel%20and%20word/Jun%2022/IDGVI%20Fund%20I_Q2%20June%202022%20Report.xls" TargetMode="External"/></Relationships>
</file>

<file path=xl/externalLinks/_rels/externalLink218.xml.rels><?xml version="1.0" encoding="UTF-8" standalone="yes"?>
<Relationships xmlns="http://schemas.openxmlformats.org/package/2006/relationships"><Relationship Id="rId1" Type="http://schemas.openxmlformats.org/officeDocument/2006/relationships/externalLinkPath" Target="/personal/abhishek_chiratae_com/Documents/Funds/Fund%20II/IDG%20Fund%20II/Final%20Quarterly%20reports/Excel%20and%20word/Dec%202022/Fund%20II%20-%20FS%20-%20Q4%20Dec%2022.xlsx" TargetMode="External"/></Relationships>
</file>

<file path=xl/externalLinks/_rels/externalLink219.xml.rels><?xml version="1.0" encoding="UTF-8" standalone="yes"?>
<Relationships xmlns="http://schemas.openxmlformats.org/package/2006/relationships"><Relationship Id="rId1" Type="http://schemas.openxmlformats.org/officeDocument/2006/relationships/externalLinkPath" Target="/personal/abhishek_chiratae_com/Documents/Funds/Fund%20IV/Feeder%20Fund%20IV/Final%20Quarterly%20report/Excel%20and%20word/Dec%202022/Chiratae%20Fund%20IV_Q4%202022.xlsx" TargetMode="External"/></Relationships>
</file>

<file path=xl/externalLinks/_rels/externalLink220.xml.rels><?xml version="1.0" encoding="UTF-8" standalone="yes"?>
<Relationships xmlns="http://schemas.openxmlformats.org/package/2006/relationships"><Relationship Id="rId1" Type="http://schemas.openxmlformats.org/officeDocument/2006/relationships/externalLinkPath" Target="/personal/abhishek_chiratae_com/Documents/Funds/Fund%20III/IDG%20Fund%20III/Final%20Quarterly%20reports/Excel%20and%20word/Dec%202022/IDGVI%20Fund%20III_Q4%20Dec%2022.xlsx" TargetMode="External"/></Relationships>
</file>

<file path=xl/externalLinks/_rels/externalLink221.xml.rels><?xml version="1.0" encoding="UTF-8" standalone="yes"?>
<Relationships xmlns="http://schemas.openxmlformats.org/package/2006/relationships"><Relationship Id="rId1" Type="http://schemas.openxmlformats.org/officeDocument/2006/relationships/externalLinkPath" Target="/personal/abhishek_chiratae_com/Documents/Funds/Fund%20IV/Feeder%20Fund%20IV/Final%20Quarterly%20report/Excel%20and%20word/Mar%202023/Chiratae%20Fund%20IV_Q1%202023.xlsx" TargetMode="External"/></Relationships>
</file>

<file path=xl/externalLinks/_rels/externalLink222.xml.rels><?xml version="1.0" encoding="UTF-8" standalone="yes"?>
<Relationships xmlns="http://schemas.openxmlformats.org/package/2006/relationships"><Relationship Id="rId1" Type="http://schemas.openxmlformats.org/officeDocument/2006/relationships/externalLinkPath" Target="/personal/abhishek_chiratae_com/Documents/Funds/Fund%20III/IDG%20Fund%20III/Final%20Quarterly%20reports/Excel%20and%20word/Mar%202023/IDGVI%20Fund%20III_Q1%20Mar%2023.xlsx" TargetMode="External"/></Relationships>
</file>

<file path=xl/externalLinks/_rels/externalLink223.xml.rels><?xml version="1.0" encoding="UTF-8" standalone="yes"?>
<Relationships xmlns="http://schemas.openxmlformats.org/package/2006/relationships"><Relationship Id="rId1" Type="http://schemas.openxmlformats.org/officeDocument/2006/relationships/externalLinkPath" Target="/personal/abhishek_chiratae_com/Documents/Funds/Fund%20II/IDG%20Fund%20II/Final%20Quarterly%20reports/Excel%20and%20word/Mar%202023/Fund%20II%20-%20FS%20-%20Q1%20Mar%2023.xlsx" TargetMode="External"/></Relationships>
</file>

<file path=xl/externalLinks/_rels/externalLink224.xml.rels><?xml version="1.0" encoding="UTF-8" standalone="yes"?>
<Relationships xmlns="http://schemas.openxmlformats.org/package/2006/relationships"><Relationship Id="rId1" Type="http://schemas.openxmlformats.org/officeDocument/2006/relationships/externalLinkPath" Target="/personal/abhishek_chiratae_com/Documents/Funds/Quarterly%20meeting/Final%20files%20for%20Qtrly%20meeting/Dec%202022/Investment%20Update/202212%20Investment%20update_Fund-II.xlsx" TargetMode="External"/></Relationships>
</file>

<file path=xl/externalLinks/_rels/externalLink225.xml.rels><?xml version="1.0" encoding="UTF-8" standalone="yes"?>
<Relationships xmlns="http://schemas.openxmlformats.org/package/2006/relationships"><Relationship Id="rId1" Type="http://schemas.openxmlformats.org/officeDocument/2006/relationships/externalLinkPath" Target="/personal/abhishek_chiratae_com/Documents/Funds/Quarterly%20meeting/Final%20files%20for%20Qtrly%20meeting/Dec%202022/Investment%20Update/202212%20Investment%20update_Fund%20III.xlsx" TargetMode="External"/></Relationships>
</file>

<file path=xl/externalLinks/_rels/externalLink226.xml.rels><?xml version="1.0" encoding="UTF-8" standalone="yes"?>
<Relationships xmlns="http://schemas.openxmlformats.org/package/2006/relationships"><Relationship Id="rId1" Type="http://schemas.openxmlformats.org/officeDocument/2006/relationships/externalLinkPath" Target="/personal/abhishek_chiratae_com/Documents/Funds/Quarterly%20meeting/Final%20files%20for%20Qtrly%20meeting/Dec%202022/Investment%20Update/202212%20Investment%20update_Fund%20IV.xlsx" TargetMode="External"/></Relationships>
</file>

<file path=xl/externalLinks/_rels/externalLink227.xml.rels><?xml version="1.0" encoding="UTF-8" standalone="yes"?>
<Relationships xmlns="http://schemas.openxmlformats.org/package/2006/relationships"><Relationship Id="rId1" Type="http://schemas.openxmlformats.org/officeDocument/2006/relationships/externalLinkPath" Target="/personal/abhishek_chiratae_com/Documents/Funds/Quarterly%20meeting/Final%20files%20for%20Qtrly%20meeting/Dec%202022/Sector%20wise/202212_Summary_%20Sector%20wise_22012023.xlsx" TargetMode="External"/></Relationships>
</file>

<file path=xl/externalLinks/_rels/externalLink228.xml.rels><?xml version="1.0" encoding="UTF-8" standalone="yes"?>
<Relationships xmlns="http://schemas.openxmlformats.org/package/2006/relationships"><Relationship Id="rId1" Type="http://schemas.openxmlformats.org/officeDocument/2006/relationships/externalLinkPath" Target="/personal/abhishek_chiratae_com/Documents/Funds/Quarterly%20meeting/Final%20files%20for%20Qtrly%20meeting/June%202019/201906_Summary_%20Sector%20wise.xlsx" TargetMode="External"/></Relationships>
</file>

<file path=xl/externalLinks/_rels/externalLink229.xml.rels><?xml version="1.0" encoding="UTF-8" standalone="yes"?>
<Relationships xmlns="http://schemas.openxmlformats.org/package/2006/relationships"><Relationship Id="rId1" Type="http://schemas.openxmlformats.org/officeDocument/2006/relationships/externalLinkPath" Target="/personal/abhishek_chiratae_com/Documents/Funds/Quarterly%20meeting/Final%20files%20for%20Qtrly%20meeting/Sept%202019/201909_Summary_%20Sector%20wise.SKS.xlsx" TargetMode="External"/></Relationships>
</file>

<file path=xl/externalLinks/_rels/externalLink230.xml.rels><?xml version="1.0" encoding="UTF-8" standalone="yes"?>
<Relationships xmlns="http://schemas.openxmlformats.org/package/2006/relationships"><Relationship Id="rId1" Type="http://schemas.openxmlformats.org/officeDocument/2006/relationships/externalLinkPath" Target="/personal/abhishek_chiratae_com/Documents/Funds/Quarterly%20meeting/Final%20files%20for%20Qtrly%20meeting/Dec%202019/V1/201912_Summary_%20Sector%20wise.xlsx" TargetMode="External"/></Relationships>
</file>

<file path=xl/externalLinks/_rels/externalLink231.xml.rels><?xml version="1.0" encoding="UTF-8" standalone="yes"?>
<Relationships xmlns="http://schemas.openxmlformats.org/package/2006/relationships"><Relationship Id="rId1" Type="http://schemas.openxmlformats.org/officeDocument/2006/relationships/externalLinkPath" Target="/personal/abhishek_chiratae_com/Documents/Funds/Quarterly%20meeting/Final%20files%20for%20Qtrly%20meeting/Mar%202023/Valuation%20workings_QoQ_Jun'20-Mar'23.xlsx" TargetMode="External"/></Relationships>
</file>

<file path=xl/externalLinks/_rels/externalLink232.xml.rels><?xml version="1.0" encoding="UTF-8" standalone="yes"?>
<Relationships xmlns="http://schemas.openxmlformats.org/package/2006/relationships"><Relationship Id="rId1" Type="http://schemas.openxmlformats.org/officeDocument/2006/relationships/externalLinkPath" Target="/personal/abhishek_chiratae_com/Documents/Funds/Quarterly%20meeting/Final%20files%20for%20Qtrly%20meeting/Mar%202023/Mar'23/Analytics_Backu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RSU sites"/>
      <sheetName val="DLC sites"/>
      <sheetName val="2nd SW &amp; NMS"/>
      <sheetName val="Other assumptions"/>
      <sheetName val="SDH COST"/>
      <sheetName val="Augm-sites"/>
      <sheetName val="DSL"/>
      <sheetName val="Other NE"/>
      <sheetName val="RSU lookups"/>
      <sheetName val="DLC lookups"/>
      <sheetName val="test equip."/>
      <sheetName val="GIS"/>
      <sheetName val="discounts_XP140"/>
      <sheetName val="Capex - Hry"/>
      <sheetName val="POI_MASTER_1"/>
      <sheetName val="Factors"/>
      <sheetName val="B'Sheet"/>
      <sheetName val="Setup"/>
      <sheetName val="Asmp"/>
      <sheetName val="Sheet1"/>
      <sheetName val="RSU_sites"/>
      <sheetName val="DLC_sites"/>
      <sheetName val="2nd_SW_&amp;_NMS"/>
      <sheetName val="Other_assumptions"/>
      <sheetName val="SDH_COST"/>
      <sheetName val="Other_NE"/>
      <sheetName val="RSU_lookups"/>
      <sheetName val="DLC_lookups"/>
      <sheetName val="test_equip_"/>
      <sheetName val="Capex_-_Hry"/>
      <sheetName val="#REF"/>
      <sheetName val="MSU"/>
      <sheetName val="Index"/>
      <sheetName val="Final"/>
      <sheetName val="Summary-Price_New"/>
      <sheetName val="Sheet3"/>
      <sheetName val="AN-2K"/>
      <sheetName val="Switch V16"/>
      <sheetName val="Summary_Local"/>
      <sheetName val="Factor_Sheet"/>
      <sheetName val="Citrix"/>
      <sheetName val="RSU_sites1"/>
      <sheetName val="DLC_sites1"/>
      <sheetName val="2nd_SW_&amp;_NMS1"/>
      <sheetName val="Other_assumptions1"/>
      <sheetName val="SDH_COST1"/>
      <sheetName val="Other_NE1"/>
      <sheetName val="RSU_lookups1"/>
      <sheetName val="DLC_lookups1"/>
      <sheetName val="test_equip_1"/>
      <sheetName val="Capex_-_Hry1"/>
      <sheetName val="Switch_V16"/>
      <sheetName val="new_main_20K"/>
      <sheetName val="BRP&amp;L"/>
      <sheetName val="LOCAL"/>
      <sheetName val="WB0203-OLDLOAN"/>
      <sheetName val="RSU_sites2"/>
      <sheetName val="032004"/>
      <sheetName val="Data"/>
      <sheetName val="Amortization Table"/>
      <sheetName val="Forecast summary"/>
      <sheetName val="SCEL Funding"/>
    </sheetNames>
    <sheetDataSet>
      <sheetData sheetId="0" refreshError="1"/>
      <sheetData sheetId="1" refreshError="1">
        <row r="25">
          <cell r="D25">
            <v>18452.863636363632</v>
          </cell>
        </row>
      </sheetData>
      <sheetData sheetId="2" refreshError="1">
        <row r="3">
          <cell r="D3" t="str">
            <v>Aj Gate+Lal Kuan</v>
          </cell>
        </row>
        <row r="4">
          <cell r="D4" t="str">
            <v>Amrita Shergil Rd+A Road+ Prithviraj Road</v>
          </cell>
        </row>
        <row r="5">
          <cell r="D5" t="str">
            <v>Anand Parbat</v>
          </cell>
        </row>
        <row r="6">
          <cell r="D6" t="str">
            <v>Hudco Place</v>
          </cell>
        </row>
        <row r="7">
          <cell r="D7" t="str">
            <v>Andrews Ganj + Extn.</v>
          </cell>
        </row>
        <row r="8">
          <cell r="D8" t="str">
            <v>AIIMS Complex</v>
          </cell>
        </row>
        <row r="9">
          <cell r="D9" t="str">
            <v>AIIMS Campus</v>
          </cell>
        </row>
        <row r="10">
          <cell r="D10" t="str">
            <v>Asaf Ali Road</v>
          </cell>
        </row>
      </sheetData>
      <sheetData sheetId="3" refreshError="1"/>
      <sheetData sheetId="4" refreshError="1">
        <row r="4">
          <cell r="B4">
            <v>50000</v>
          </cell>
        </row>
        <row r="6">
          <cell r="B6">
            <v>320000</v>
          </cell>
        </row>
        <row r="7">
          <cell r="B7">
            <v>985000</v>
          </cell>
        </row>
        <row r="8">
          <cell r="B8">
            <v>345000</v>
          </cell>
        </row>
        <row r="9">
          <cell r="B9">
            <v>78000</v>
          </cell>
        </row>
        <row r="10">
          <cell r="B10">
            <v>140000</v>
          </cell>
        </row>
        <row r="11">
          <cell r="B11">
            <v>230000</v>
          </cell>
        </row>
        <row r="12">
          <cell r="B12">
            <v>270000</v>
          </cell>
        </row>
        <row r="13">
          <cell r="B13">
            <v>25000</v>
          </cell>
        </row>
        <row r="14">
          <cell r="B14">
            <v>45000</v>
          </cell>
        </row>
        <row r="15">
          <cell r="B15">
            <v>70000</v>
          </cell>
        </row>
      </sheetData>
      <sheetData sheetId="5" refreshError="1">
        <row r="5">
          <cell r="D5">
            <v>1.5</v>
          </cell>
        </row>
        <row r="6">
          <cell r="D6">
            <v>0.68</v>
          </cell>
        </row>
        <row r="7">
          <cell r="D7">
            <v>0.27</v>
          </cell>
        </row>
      </sheetData>
      <sheetData sheetId="6" refreshError="1"/>
      <sheetData sheetId="7" refreshError="1"/>
      <sheetData sheetId="8" refreshError="1"/>
      <sheetData sheetId="9" refreshError="1">
        <row r="3">
          <cell r="C3">
            <v>0</v>
          </cell>
          <cell r="D3">
            <v>0.05</v>
          </cell>
          <cell r="E3">
            <v>0.1</v>
          </cell>
          <cell r="F3">
            <v>0.15</v>
          </cell>
          <cell r="G3">
            <v>0.2</v>
          </cell>
          <cell r="H3">
            <v>0.5</v>
          </cell>
          <cell r="I3">
            <v>1</v>
          </cell>
          <cell r="J3">
            <v>2</v>
          </cell>
          <cell r="K3">
            <v>3</v>
          </cell>
          <cell r="L3">
            <v>5</v>
          </cell>
        </row>
        <row r="4">
          <cell r="B4">
            <v>50000</v>
          </cell>
          <cell r="C4">
            <v>2</v>
          </cell>
          <cell r="D4">
            <v>3</v>
          </cell>
          <cell r="E4">
            <v>4</v>
          </cell>
          <cell r="F4">
            <v>5</v>
          </cell>
          <cell r="G4">
            <v>6</v>
          </cell>
          <cell r="H4">
            <v>7</v>
          </cell>
          <cell r="I4">
            <v>8</v>
          </cell>
          <cell r="J4">
            <v>9</v>
          </cell>
          <cell r="K4">
            <v>10</v>
          </cell>
          <cell r="L4">
            <v>11</v>
          </cell>
        </row>
        <row r="5">
          <cell r="A5">
            <v>0</v>
          </cell>
          <cell r="B5">
            <v>2</v>
          </cell>
          <cell r="C5">
            <v>175</v>
          </cell>
          <cell r="D5">
            <v>262.5</v>
          </cell>
          <cell r="E5">
            <v>393.75</v>
          </cell>
          <cell r="F5">
            <v>492.1875</v>
          </cell>
          <cell r="G5">
            <v>590.625</v>
          </cell>
          <cell r="H5">
            <v>1033.59375</v>
          </cell>
          <cell r="I5">
            <v>1550.390625</v>
          </cell>
          <cell r="J5">
            <v>2325.5859375</v>
          </cell>
          <cell r="K5">
            <v>2906.982421875</v>
          </cell>
          <cell r="L5">
            <v>4069.7753906249995</v>
          </cell>
        </row>
        <row r="6">
          <cell r="A6">
            <v>100</v>
          </cell>
          <cell r="B6">
            <v>3</v>
          </cell>
          <cell r="C6">
            <v>262.5</v>
          </cell>
          <cell r="D6">
            <v>393.75</v>
          </cell>
          <cell r="E6">
            <v>590.625</v>
          </cell>
          <cell r="F6">
            <v>738.28125</v>
          </cell>
          <cell r="G6">
            <v>885.9375</v>
          </cell>
          <cell r="H6">
            <v>1550.390625</v>
          </cell>
          <cell r="I6">
            <v>2325.5859375</v>
          </cell>
          <cell r="J6">
            <v>3488.37890625</v>
          </cell>
          <cell r="K6">
            <v>4360.4736328125</v>
          </cell>
          <cell r="L6">
            <v>6104.6630859374991</v>
          </cell>
        </row>
        <row r="7">
          <cell r="A7">
            <v>250</v>
          </cell>
          <cell r="B7">
            <v>4</v>
          </cell>
          <cell r="C7">
            <v>367.5</v>
          </cell>
          <cell r="D7">
            <v>551.25</v>
          </cell>
          <cell r="E7">
            <v>826.875</v>
          </cell>
          <cell r="F7">
            <v>1033.59375</v>
          </cell>
          <cell r="G7">
            <v>1240.3125</v>
          </cell>
          <cell r="H7">
            <v>2170.546875</v>
          </cell>
          <cell r="I7">
            <v>3255.8203125</v>
          </cell>
          <cell r="J7">
            <v>4883.73046875</v>
          </cell>
          <cell r="K7">
            <v>6104.6630859375</v>
          </cell>
          <cell r="L7">
            <v>8546.5283203124982</v>
          </cell>
        </row>
        <row r="8">
          <cell r="A8">
            <v>500</v>
          </cell>
          <cell r="B8">
            <v>5</v>
          </cell>
          <cell r="C8">
            <v>477.75</v>
          </cell>
          <cell r="D8">
            <v>716.625</v>
          </cell>
          <cell r="E8">
            <v>1074.9375</v>
          </cell>
          <cell r="F8">
            <v>1343.671875</v>
          </cell>
          <cell r="G8">
            <v>1612.40625</v>
          </cell>
          <cell r="H8">
            <v>2821.7109375</v>
          </cell>
          <cell r="I8">
            <v>4232.56640625</v>
          </cell>
          <cell r="J8">
            <v>6348.849609375</v>
          </cell>
          <cell r="K8">
            <v>7936.06201171875</v>
          </cell>
          <cell r="L8">
            <v>11110.486816406248</v>
          </cell>
        </row>
        <row r="9">
          <cell r="A9">
            <v>750</v>
          </cell>
          <cell r="B9">
            <v>6</v>
          </cell>
          <cell r="C9">
            <v>573.29999999999995</v>
          </cell>
          <cell r="D9">
            <v>859.95</v>
          </cell>
          <cell r="E9">
            <v>1289.925</v>
          </cell>
          <cell r="F9">
            <v>1612.40625</v>
          </cell>
          <cell r="G9">
            <v>1934.8874999999998</v>
          </cell>
          <cell r="H9">
            <v>3386.0531249999999</v>
          </cell>
          <cell r="I9">
            <v>5079.0796874999996</v>
          </cell>
          <cell r="J9">
            <v>7618.6195312499995</v>
          </cell>
          <cell r="K9">
            <v>9523.2744140625</v>
          </cell>
          <cell r="L9">
            <v>13332.584179687497</v>
          </cell>
        </row>
        <row r="10">
          <cell r="A10">
            <v>1000</v>
          </cell>
          <cell r="B10">
            <v>7</v>
          </cell>
          <cell r="C10">
            <v>659.29499999999996</v>
          </cell>
          <cell r="D10">
            <v>988.9425</v>
          </cell>
          <cell r="E10">
            <v>1483.4137499999999</v>
          </cell>
          <cell r="F10">
            <v>1854.2671874999999</v>
          </cell>
          <cell r="G10">
            <v>2225.1206249999996</v>
          </cell>
          <cell r="H10">
            <v>3893.9610937499997</v>
          </cell>
          <cell r="I10">
            <v>5840.9416406249993</v>
          </cell>
          <cell r="J10">
            <v>8761.4124609374994</v>
          </cell>
          <cell r="K10">
            <v>10951.765576171874</v>
          </cell>
          <cell r="L10">
            <v>15332.47180664062</v>
          </cell>
        </row>
        <row r="11">
          <cell r="A11">
            <v>1500</v>
          </cell>
          <cell r="B11">
            <v>8</v>
          </cell>
          <cell r="C11">
            <v>725.22449999999992</v>
          </cell>
          <cell r="D11">
            <v>1087.8367499999999</v>
          </cell>
          <cell r="E11">
            <v>1631.7551250000001</v>
          </cell>
          <cell r="F11">
            <v>2039.6939062500001</v>
          </cell>
          <cell r="G11">
            <v>2447.6326874999995</v>
          </cell>
          <cell r="H11">
            <v>4283.3572031249996</v>
          </cell>
          <cell r="I11">
            <v>6425.0358046874999</v>
          </cell>
          <cell r="J11">
            <v>9637.5537070312494</v>
          </cell>
          <cell r="K11">
            <v>12046.942133789064</v>
          </cell>
          <cell r="L11">
            <v>16865.718987304685</v>
          </cell>
        </row>
        <row r="12">
          <cell r="A12">
            <v>2000</v>
          </cell>
          <cell r="B12">
            <v>9</v>
          </cell>
          <cell r="C12">
            <v>803.54874599999994</v>
          </cell>
          <cell r="D12">
            <v>1205.3231190000001</v>
          </cell>
          <cell r="E12">
            <v>1807.9846785000002</v>
          </cell>
          <cell r="F12">
            <v>2259.9808481250002</v>
          </cell>
          <cell r="G12">
            <v>2711.9770177499995</v>
          </cell>
          <cell r="H12">
            <v>4745.9597810625</v>
          </cell>
          <cell r="I12">
            <v>7118.9396715937501</v>
          </cell>
          <cell r="J12">
            <v>10678.409507390625</v>
          </cell>
          <cell r="K12">
            <v>13348.011884238284</v>
          </cell>
          <cell r="L12">
            <v>18687.21663793359</v>
          </cell>
        </row>
        <row r="13">
          <cell r="A13">
            <v>3000</v>
          </cell>
          <cell r="B13">
            <v>10</v>
          </cell>
          <cell r="C13">
            <v>887.92136432999996</v>
          </cell>
          <cell r="D13">
            <v>1331.8820464950002</v>
          </cell>
          <cell r="E13">
            <v>1997.8230697425001</v>
          </cell>
          <cell r="F13">
            <v>2497.2788371781253</v>
          </cell>
          <cell r="G13">
            <v>2996.7346046137495</v>
          </cell>
          <cell r="H13">
            <v>5244.2855580740625</v>
          </cell>
          <cell r="I13">
            <v>7866.4283371110932</v>
          </cell>
          <cell r="J13">
            <v>11799.642505666639</v>
          </cell>
          <cell r="K13">
            <v>14749.553132083303</v>
          </cell>
          <cell r="L13">
            <v>20649.374384916617</v>
          </cell>
        </row>
        <row r="14">
          <cell r="A14">
            <v>5000</v>
          </cell>
          <cell r="B14">
            <v>11</v>
          </cell>
          <cell r="C14">
            <v>914.5590052599</v>
          </cell>
          <cell r="D14">
            <v>1371.8385078898502</v>
          </cell>
          <cell r="E14">
            <v>2057.757761834775</v>
          </cell>
          <cell r="F14">
            <v>2572.1972022934692</v>
          </cell>
          <cell r="G14">
            <v>3086.6366427521621</v>
          </cell>
          <cell r="H14">
            <v>5401.6141248162849</v>
          </cell>
          <cell r="I14">
            <v>8102.4211872244259</v>
          </cell>
          <cell r="J14">
            <v>12153.631780836638</v>
          </cell>
          <cell r="K14">
            <v>15192.039726045803</v>
          </cell>
          <cell r="L14">
            <v>21268.855616464116</v>
          </cell>
        </row>
        <row r="15">
          <cell r="A15">
            <v>7500</v>
          </cell>
          <cell r="B15">
            <v>12</v>
          </cell>
          <cell r="C15">
            <v>932.85018536509801</v>
          </cell>
          <cell r="D15">
            <v>1399.2752780476474</v>
          </cell>
          <cell r="E15">
            <v>2098.9129170714705</v>
          </cell>
          <cell r="F15">
            <v>2623.6411463393388</v>
          </cell>
          <cell r="G15">
            <v>3148.3693756072053</v>
          </cell>
          <cell r="H15">
            <v>5509.6464073126108</v>
          </cell>
          <cell r="I15">
            <v>8264.4696109689139</v>
          </cell>
          <cell r="J15">
            <v>12396.704416453371</v>
          </cell>
          <cell r="K15">
            <v>15495.880520566719</v>
          </cell>
          <cell r="L15">
            <v>21694.232728793399</v>
          </cell>
        </row>
        <row r="19">
          <cell r="C19">
            <v>2</v>
          </cell>
          <cell r="D19">
            <v>3</v>
          </cell>
          <cell r="E19">
            <v>4</v>
          </cell>
          <cell r="F19">
            <v>5</v>
          </cell>
          <cell r="G19">
            <v>6</v>
          </cell>
          <cell r="H19">
            <v>7</v>
          </cell>
          <cell r="I19">
            <v>8</v>
          </cell>
          <cell r="J19">
            <v>9</v>
          </cell>
          <cell r="K19">
            <v>10</v>
          </cell>
          <cell r="L19">
            <v>11</v>
          </cell>
        </row>
        <row r="20">
          <cell r="B20">
            <v>2</v>
          </cell>
          <cell r="C20">
            <v>50000</v>
          </cell>
          <cell r="D20">
            <v>50000</v>
          </cell>
          <cell r="E20">
            <v>50000</v>
          </cell>
          <cell r="F20">
            <v>50000</v>
          </cell>
          <cell r="G20">
            <v>50000</v>
          </cell>
          <cell r="H20">
            <v>50000</v>
          </cell>
          <cell r="I20">
            <v>50000</v>
          </cell>
          <cell r="J20">
            <v>50000</v>
          </cell>
          <cell r="K20">
            <v>50000</v>
          </cell>
          <cell r="L20">
            <v>50000</v>
          </cell>
        </row>
        <row r="21">
          <cell r="B21">
            <v>3</v>
          </cell>
          <cell r="C21">
            <v>90000</v>
          </cell>
          <cell r="D21">
            <v>90000</v>
          </cell>
          <cell r="E21">
            <v>90000</v>
          </cell>
          <cell r="F21">
            <v>90000</v>
          </cell>
          <cell r="G21">
            <v>90000</v>
          </cell>
          <cell r="H21">
            <v>90000</v>
          </cell>
          <cell r="I21">
            <v>90000</v>
          </cell>
          <cell r="J21">
            <v>90000</v>
          </cell>
          <cell r="K21">
            <v>90000</v>
          </cell>
          <cell r="L21">
            <v>90000</v>
          </cell>
        </row>
        <row r="22">
          <cell r="B22">
            <v>4</v>
          </cell>
          <cell r="C22">
            <v>130000</v>
          </cell>
          <cell r="D22">
            <v>130000</v>
          </cell>
          <cell r="E22">
            <v>130000</v>
          </cell>
          <cell r="F22">
            <v>130000</v>
          </cell>
          <cell r="G22">
            <v>130000</v>
          </cell>
          <cell r="H22">
            <v>130000</v>
          </cell>
          <cell r="I22">
            <v>130000</v>
          </cell>
          <cell r="J22">
            <v>130000</v>
          </cell>
          <cell r="K22">
            <v>130000</v>
          </cell>
          <cell r="L22">
            <v>130000</v>
          </cell>
        </row>
        <row r="23">
          <cell r="B23">
            <v>5</v>
          </cell>
          <cell r="C23">
            <v>170000</v>
          </cell>
          <cell r="D23">
            <v>170000</v>
          </cell>
          <cell r="E23">
            <v>170000</v>
          </cell>
          <cell r="F23">
            <v>170000</v>
          </cell>
          <cell r="G23">
            <v>170000</v>
          </cell>
          <cell r="H23">
            <v>170000</v>
          </cell>
          <cell r="I23">
            <v>170000</v>
          </cell>
          <cell r="J23">
            <v>170000</v>
          </cell>
          <cell r="K23">
            <v>170000</v>
          </cell>
          <cell r="L23">
            <v>170000</v>
          </cell>
        </row>
        <row r="24">
          <cell r="B24">
            <v>6</v>
          </cell>
          <cell r="C24">
            <v>210000</v>
          </cell>
          <cell r="D24">
            <v>210000</v>
          </cell>
          <cell r="E24">
            <v>210000</v>
          </cell>
          <cell r="F24">
            <v>210000</v>
          </cell>
          <cell r="G24">
            <v>210000</v>
          </cell>
          <cell r="H24">
            <v>210000</v>
          </cell>
          <cell r="I24">
            <v>210000</v>
          </cell>
          <cell r="J24">
            <v>210000</v>
          </cell>
          <cell r="K24">
            <v>210000</v>
          </cell>
          <cell r="L24">
            <v>210000</v>
          </cell>
        </row>
        <row r="25">
          <cell r="B25">
            <v>7</v>
          </cell>
          <cell r="C25">
            <v>250000</v>
          </cell>
          <cell r="D25">
            <v>250000</v>
          </cell>
          <cell r="E25">
            <v>250000</v>
          </cell>
          <cell r="F25">
            <v>250000</v>
          </cell>
          <cell r="G25">
            <v>250000</v>
          </cell>
          <cell r="H25">
            <v>250000</v>
          </cell>
          <cell r="I25">
            <v>250000</v>
          </cell>
          <cell r="J25">
            <v>250000</v>
          </cell>
          <cell r="K25">
            <v>250000</v>
          </cell>
          <cell r="L25">
            <v>250000</v>
          </cell>
        </row>
        <row r="26">
          <cell r="B26">
            <v>8</v>
          </cell>
          <cell r="C26">
            <v>290000</v>
          </cell>
          <cell r="D26">
            <v>290000</v>
          </cell>
          <cell r="E26">
            <v>290000</v>
          </cell>
          <cell r="F26">
            <v>290000</v>
          </cell>
          <cell r="G26">
            <v>290000</v>
          </cell>
          <cell r="H26">
            <v>290000</v>
          </cell>
          <cell r="I26">
            <v>290000</v>
          </cell>
          <cell r="J26">
            <v>290000</v>
          </cell>
          <cell r="K26">
            <v>290000</v>
          </cell>
          <cell r="L26">
            <v>290000</v>
          </cell>
        </row>
        <row r="27">
          <cell r="B27">
            <v>9</v>
          </cell>
          <cell r="C27">
            <v>330000</v>
          </cell>
          <cell r="D27">
            <v>330000</v>
          </cell>
          <cell r="E27">
            <v>330000</v>
          </cell>
          <cell r="F27">
            <v>330000</v>
          </cell>
          <cell r="G27">
            <v>330000</v>
          </cell>
          <cell r="H27">
            <v>330000</v>
          </cell>
          <cell r="I27">
            <v>330000</v>
          </cell>
          <cell r="J27">
            <v>330000</v>
          </cell>
          <cell r="K27">
            <v>330000</v>
          </cell>
          <cell r="L27">
            <v>330000</v>
          </cell>
        </row>
        <row r="28">
          <cell r="B28">
            <v>10</v>
          </cell>
          <cell r="C28">
            <v>370000</v>
          </cell>
          <cell r="D28">
            <v>370000</v>
          </cell>
          <cell r="E28">
            <v>370000</v>
          </cell>
          <cell r="F28">
            <v>370000</v>
          </cell>
          <cell r="G28">
            <v>370000</v>
          </cell>
          <cell r="H28">
            <v>370000</v>
          </cell>
          <cell r="I28">
            <v>370000</v>
          </cell>
          <cell r="J28">
            <v>370000</v>
          </cell>
          <cell r="K28">
            <v>370000</v>
          </cell>
          <cell r="L28">
            <v>370000</v>
          </cell>
        </row>
        <row r="29">
          <cell r="B29">
            <v>11</v>
          </cell>
          <cell r="C29">
            <v>410000</v>
          </cell>
          <cell r="D29">
            <v>410000</v>
          </cell>
          <cell r="E29">
            <v>410000</v>
          </cell>
          <cell r="F29">
            <v>410000</v>
          </cell>
          <cell r="G29">
            <v>410000</v>
          </cell>
          <cell r="H29">
            <v>410000</v>
          </cell>
          <cell r="I29">
            <v>410000</v>
          </cell>
          <cell r="J29">
            <v>410000</v>
          </cell>
          <cell r="K29">
            <v>410000</v>
          </cell>
          <cell r="L29">
            <v>410000</v>
          </cell>
        </row>
        <row r="30">
          <cell r="B30">
            <v>12</v>
          </cell>
          <cell r="C30">
            <v>500000</v>
          </cell>
          <cell r="D30">
            <v>500000</v>
          </cell>
          <cell r="E30">
            <v>500000</v>
          </cell>
          <cell r="F30">
            <v>500000</v>
          </cell>
          <cell r="G30">
            <v>500000</v>
          </cell>
          <cell r="H30">
            <v>500000</v>
          </cell>
          <cell r="I30">
            <v>500000</v>
          </cell>
          <cell r="J30">
            <v>500000</v>
          </cell>
          <cell r="K30">
            <v>500000</v>
          </cell>
          <cell r="L30">
            <v>500000</v>
          </cell>
        </row>
        <row r="49">
          <cell r="A49" t="str">
            <v>Tags</v>
          </cell>
          <cell r="B49" t="str">
            <v>Area</v>
          </cell>
          <cell r="C49" t="str">
            <v>Real Estate</v>
          </cell>
          <cell r="D49" t="str">
            <v>Infratructure</v>
          </cell>
        </row>
        <row r="50">
          <cell r="A50">
            <v>0</v>
          </cell>
          <cell r="B50" t="str">
            <v>150-200 Sq. ft</v>
          </cell>
          <cell r="C50">
            <v>250000</v>
          </cell>
          <cell r="D50">
            <v>310000</v>
          </cell>
        </row>
        <row r="51">
          <cell r="A51">
            <v>1000</v>
          </cell>
          <cell r="B51" t="str">
            <v>400-500 sq.ft.</v>
          </cell>
          <cell r="C51">
            <v>400000</v>
          </cell>
          <cell r="D51">
            <v>435000</v>
          </cell>
        </row>
        <row r="52">
          <cell r="A52">
            <v>3000</v>
          </cell>
          <cell r="B52" t="str">
            <v>1000 sq. ft.</v>
          </cell>
          <cell r="C52">
            <v>600000</v>
          </cell>
          <cell r="D52">
            <v>540000</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Price updates"/>
      <sheetName val="LANGUAGE"/>
      <sheetName val="PART_DISCOUNT"/>
      <sheetName val="7470 MSP (1)"/>
      <sheetName val="7470 MSP (2)"/>
      <sheetName val="7470 MSP (3)"/>
      <sheetName val="7470 MSP (4)"/>
      <sheetName val="7470 MSP (5)"/>
      <sheetName val="7470 MSP (6)"/>
      <sheetName val="7470 MSP (7)"/>
      <sheetName val="7470 MSP (8)"/>
      <sheetName val="7470 MSP (9)"/>
      <sheetName val="7470 MSP (10)"/>
      <sheetName val="7470 MSP (11)"/>
      <sheetName val="7470 MSP (12)"/>
      <sheetName val="7470 MSP (13)"/>
      <sheetName val="7470 MSP (14)"/>
      <sheetName val="7470 MSP (15)"/>
      <sheetName val="7470 MSP (16)"/>
      <sheetName val="7470 MSP (17)"/>
      <sheetName val="7470 MSP (18)"/>
      <sheetName val="7470 MSP (19)"/>
      <sheetName val="7470 MSP (20)"/>
      <sheetName val="7470 MSP Matrix"/>
      <sheetName val="CATEGORY_DISCOUNT"/>
      <sheetName val="Pg.1 Marketing Info"/>
      <sheetName val="Variables"/>
      <sheetName val="MSU"/>
      <sheetName val="CRITERIA1"/>
      <sheetName val="factor"/>
      <sheetName val="star basic"/>
      <sheetName val="star riders"/>
      <sheetName val="sure basic"/>
      <sheetName val="sure riders"/>
      <sheetName val="CRITERIA4"/>
      <sheetName val="Ref"/>
      <sheetName val="Page 1A - Proposal Strategy "/>
      <sheetName val="Price_updates"/>
      <sheetName val="7470_MSP_(1)"/>
      <sheetName val="7470_MSP_(2)"/>
      <sheetName val="7470_MSP_(3)"/>
      <sheetName val="7470_MSP_(4)"/>
      <sheetName val="7470_MSP_(5)"/>
      <sheetName val="7470_MSP_(6)"/>
      <sheetName val="7470_MSP_(7)"/>
      <sheetName val="7470_MSP_(8)"/>
      <sheetName val="7470_MSP_(9)"/>
      <sheetName val="7470_MSP_(10)"/>
      <sheetName val="7470_MSP_(11)"/>
      <sheetName val="7470_MSP_(12)"/>
      <sheetName val="7470_MSP_(13)"/>
      <sheetName val="7470_MSP_(14)"/>
      <sheetName val="7470_MSP_(15)"/>
      <sheetName val="7470_MSP_(16)"/>
      <sheetName val="7470_MSP_(17)"/>
      <sheetName val="7470_MSP_(18)"/>
      <sheetName val="7470_MSP_(19)"/>
      <sheetName val="7470_MSP_(20)"/>
      <sheetName val="7470_MSP_Matrix"/>
      <sheetName val="Pg_1_Marketing_Info"/>
      <sheetName val="Page_1A_-_Proposal_Strategy_"/>
      <sheetName val="star_basic"/>
      <sheetName val="star_riders"/>
      <sheetName val="sure_basic"/>
      <sheetName val="sure_riders"/>
      <sheetName val="7200 Configuration Inputs"/>
      <sheetName val="Eqpmnt Plng"/>
      <sheetName val="AN_Input"/>
      <sheetName val="DPR 31st march"/>
      <sheetName val="DLC sites"/>
      <sheetName val="SDH COST"/>
      <sheetName val="discounts_XP140"/>
      <sheetName val="Other assumptions"/>
      <sheetName val="RSU lookups"/>
      <sheetName val="RSU sites"/>
      <sheetName val="Definitions"/>
      <sheetName val="Module list"/>
      <sheetName val="Eqpmnt_Plng"/>
      <sheetName val="7200_Configuration_Inputs"/>
      <sheetName val="Price_updates1"/>
      <sheetName val="7470_MSP_(1)1"/>
      <sheetName val="7470_MSP_(2)1"/>
      <sheetName val="7470_MSP_(3)1"/>
      <sheetName val="7470_MSP_(4)1"/>
      <sheetName val="7470_MSP_(5)1"/>
      <sheetName val="7470_MSP_(6)1"/>
      <sheetName val="7470_MSP_(7)1"/>
      <sheetName val="7470_MSP_(8)1"/>
      <sheetName val="7470_MSP_(9)1"/>
      <sheetName val="7470_MSP_(10)1"/>
      <sheetName val="7470_MSP_(11)1"/>
      <sheetName val="7470_MSP_(12)1"/>
      <sheetName val="7470_MSP_(13)1"/>
      <sheetName val="7470_MSP_(14)1"/>
      <sheetName val="7470_MSP_(15)1"/>
      <sheetName val="7470_MSP_(16)1"/>
      <sheetName val="7470_MSP_(17)1"/>
      <sheetName val="7470_MSP_(18)1"/>
      <sheetName val="7470_MSP_(19)1"/>
      <sheetName val="7470_MSP_(20)1"/>
      <sheetName val="7470_MSP_Matrix1"/>
      <sheetName val="Pg_1_Marketing_Info1"/>
      <sheetName val="star_basic1"/>
      <sheetName val="star_riders1"/>
      <sheetName val="sure_basic1"/>
      <sheetName val="sure_riders1"/>
      <sheetName val="Page_1A_-_Proposal_Strategy_1"/>
      <sheetName val="DPR_31st_march"/>
      <sheetName val="DLC_sites"/>
      <sheetName val="SDH_COST"/>
      <sheetName val="Other_assumptions"/>
      <sheetName val="RSU_lookups"/>
      <sheetName val="RSU_sites"/>
      <sheetName val=""/>
      <sheetName val="PLJAN"/>
      <sheetName val="Apparel"/>
      <sheetName val="Bodega"/>
      <sheetName val="CCA"/>
      <sheetName val="CashNCarry"/>
      <sheetName val="Membership"/>
      <sheetName val="SoftDiscount"/>
      <sheetName val="Price_updates2"/>
      <sheetName val="7470_MSP_(1)2"/>
      <sheetName val="7470_MSP_(2)2"/>
      <sheetName val="7470_MSP_(3)2"/>
      <sheetName val="7470_MSP_(4)2"/>
      <sheetName val="7470_MSP_(5)2"/>
      <sheetName val="7470_MSP_(6)2"/>
      <sheetName val="7470_MSP_(7)2"/>
      <sheetName val="7470_MSP_(8)2"/>
      <sheetName val="7470_MSP_(9)2"/>
      <sheetName val="7470_MSP_(10)2"/>
      <sheetName val="7470_MSP_(11)2"/>
      <sheetName val="7470_MSP_(12)2"/>
      <sheetName val="7470_MSP_(13)2"/>
      <sheetName val="7470_MSP_(14)2"/>
      <sheetName val="7470_MSP_(15)2"/>
      <sheetName val="7470_MSP_(16)2"/>
      <sheetName val="7470_MSP_(17)2"/>
      <sheetName val="7470_MSP_(18)2"/>
      <sheetName val="7470_MSP_(19)2"/>
      <sheetName val="7470_MSP_(20)2"/>
      <sheetName val="7470_MSP_Matrix2"/>
      <sheetName val="Pg_1_Marketing_Info2"/>
      <sheetName val="star_basic2"/>
      <sheetName val="star_riders2"/>
      <sheetName val="sure_basic2"/>
      <sheetName val="sure_riders2"/>
      <sheetName val="Eqpmnt_Plng1"/>
      <sheetName val="Page_1A_-_Proposal_Strategy_2"/>
      <sheetName val="7200_Configuration_Inputs1"/>
      <sheetName val="DPR_31st_march1"/>
      <sheetName val="DLC_sites1"/>
      <sheetName val="SDH_COST1"/>
      <sheetName val="Other_assumptions1"/>
      <sheetName val="RSU_lookups1"/>
      <sheetName val="RSU_sites1"/>
      <sheetName val="Module_list"/>
      <sheetName val="Site_wise_NADs2"/>
      <sheetName val="Sheet4"/>
      <sheetName val="Sheet3"/>
      <sheetName val="Sheet2"/>
      <sheetName val="Factors"/>
      <sheetName val="Summary_Local"/>
      <sheetName val="Part A General"/>
      <sheetName val="Inter unit set off"/>
    </sheetNames>
    <sheetDataSet>
      <sheetData sheetId="0" refreshError="1"/>
      <sheetData sheetId="1" refreshError="1"/>
      <sheetData sheetId="2" refreshError="1">
        <row r="92">
          <cell r="B92" t="str">
            <v>Total Qty.</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4"/>
      <sheetName val="Sheet3"/>
      <sheetName val="Site wise NADs"/>
      <sheetName val="pILLAR LIST"/>
      <sheetName val="Final"/>
      <sheetName val="Summary-Price_New"/>
      <sheetName val="AN-2K"/>
      <sheetName val="Switch V16"/>
      <sheetName val="Preside"/>
      <sheetName val="E&amp;I"/>
      <sheetName val="MODEL"/>
      <sheetName val="NW RTU"/>
      <sheetName val="MSU"/>
      <sheetName val="syndicate codes"/>
      <sheetName val="Admin"/>
      <sheetName val="FORM-16"/>
      <sheetName val="Site_wise_NADs"/>
      <sheetName val="pILLAR_LIST"/>
      <sheetName val="Switch_V16"/>
      <sheetName val="NW_RTU"/>
      <sheetName val="syndicate_codes"/>
      <sheetName val="Citrix"/>
      <sheetName val="Parameters"/>
      <sheetName val="LANGUAGE"/>
      <sheetName val="new_main_20K"/>
      <sheetName val="Pg.1 Marketing Info"/>
      <sheetName val="Performance Report"/>
      <sheetName val="ATB"/>
      <sheetName val="Disputes"/>
      <sheetName val="Site_wise_NADs1"/>
      <sheetName val="pILLAR_LIST1"/>
      <sheetName val="Switch_V161"/>
      <sheetName val="NW_RTU1"/>
      <sheetName val="Pg_1_Marketing_Info"/>
      <sheetName val="syndicate_codes1"/>
      <sheetName val="#REF"/>
      <sheetName val="Main Equ. List"/>
      <sheetName val="FX"/>
      <sheetName val="Apparel"/>
      <sheetName val="Bodega"/>
      <sheetName val="CCA"/>
      <sheetName val="CashNCarry"/>
      <sheetName val="Membership"/>
      <sheetName val="SoftDiscount"/>
      <sheetName val="DLC sites"/>
      <sheetName val="SDH COST"/>
      <sheetName val="Outgoing"/>
      <sheetName val="Incoming"/>
      <sheetName val="CALCULATIONS"/>
      <sheetName val="Site_wise_NADs2"/>
      <sheetName val="pILLAR_LIST2"/>
      <sheetName val="Switch_V162"/>
      <sheetName val="NW_RTU2"/>
      <sheetName val="Pg_1_Marketing_Info1"/>
      <sheetName val="syndicate_codes2"/>
      <sheetName val="Performance_Report"/>
      <sheetName val="currency"/>
      <sheetName val="????(?????)"/>
      <sheetName val="Query Results ALL"/>
    </sheetNames>
    <sheetDataSet>
      <sheetData sheetId="0" refreshError="1"/>
      <sheetData sheetId="1" refreshError="1">
        <row r="2">
          <cell r="B2" t="str">
            <v>003</v>
          </cell>
          <cell r="C2">
            <v>400</v>
          </cell>
        </row>
        <row r="3">
          <cell r="B3" t="str">
            <v>093</v>
          </cell>
          <cell r="C3">
            <v>300</v>
          </cell>
        </row>
        <row r="4">
          <cell r="B4" t="str">
            <v>107</v>
          </cell>
          <cell r="C4">
            <v>400</v>
          </cell>
        </row>
        <row r="5">
          <cell r="B5" t="str">
            <v>110</v>
          </cell>
          <cell r="C5">
            <v>400</v>
          </cell>
        </row>
        <row r="6">
          <cell r="B6" t="str">
            <v>121</v>
          </cell>
          <cell r="C6">
            <v>200</v>
          </cell>
        </row>
        <row r="7">
          <cell r="B7" t="str">
            <v>217</v>
          </cell>
          <cell r="C7">
            <v>300</v>
          </cell>
        </row>
        <row r="8">
          <cell r="B8" t="str">
            <v>229</v>
          </cell>
          <cell r="C8">
            <v>400</v>
          </cell>
        </row>
        <row r="9">
          <cell r="B9" t="str">
            <v>240</v>
          </cell>
          <cell r="C9">
            <v>500</v>
          </cell>
        </row>
        <row r="10">
          <cell r="B10" t="str">
            <v>245</v>
          </cell>
          <cell r="C10">
            <v>400</v>
          </cell>
        </row>
        <row r="11">
          <cell r="B11" t="str">
            <v>318</v>
          </cell>
          <cell r="C11">
            <v>400</v>
          </cell>
        </row>
        <row r="12">
          <cell r="B12" t="str">
            <v>429</v>
          </cell>
          <cell r="C12">
            <v>500</v>
          </cell>
        </row>
        <row r="13">
          <cell r="B13" t="str">
            <v>663</v>
          </cell>
          <cell r="C13">
            <v>200</v>
          </cell>
        </row>
        <row r="14">
          <cell r="B14" t="str">
            <v>681</v>
          </cell>
          <cell r="C14">
            <v>400</v>
          </cell>
        </row>
        <row r="15">
          <cell r="B15" t="str">
            <v>709</v>
          </cell>
          <cell r="C15">
            <v>100</v>
          </cell>
        </row>
        <row r="16">
          <cell r="B16" t="str">
            <v>714</v>
          </cell>
          <cell r="C16">
            <v>400</v>
          </cell>
        </row>
        <row r="17">
          <cell r="B17" t="str">
            <v>804</v>
          </cell>
          <cell r="C17">
            <v>400</v>
          </cell>
        </row>
        <row r="18">
          <cell r="B18" t="str">
            <v>807</v>
          </cell>
          <cell r="C18">
            <v>400</v>
          </cell>
        </row>
        <row r="19">
          <cell r="B19" t="str">
            <v>831</v>
          </cell>
          <cell r="C19">
            <v>400</v>
          </cell>
        </row>
        <row r="20">
          <cell r="B20" t="str">
            <v>ANV</v>
          </cell>
          <cell r="C20">
            <v>900</v>
          </cell>
        </row>
        <row r="21">
          <cell r="B21" t="str">
            <v>AV1</v>
          </cell>
          <cell r="C21">
            <v>2100</v>
          </cell>
        </row>
        <row r="22">
          <cell r="B22" t="str">
            <v>AV2</v>
          </cell>
          <cell r="C22">
            <v>2100</v>
          </cell>
        </row>
        <row r="23">
          <cell r="B23" t="str">
            <v>AV3</v>
          </cell>
          <cell r="C23">
            <v>2100</v>
          </cell>
        </row>
        <row r="24">
          <cell r="B24" t="str">
            <v>AZR</v>
          </cell>
          <cell r="C24">
            <v>200</v>
          </cell>
        </row>
        <row r="25">
          <cell r="B25" t="str">
            <v>BDH</v>
          </cell>
          <cell r="C25">
            <v>200</v>
          </cell>
        </row>
        <row r="26">
          <cell r="B26" t="str">
            <v>BDR</v>
          </cell>
          <cell r="C26">
            <v>300</v>
          </cell>
        </row>
        <row r="27">
          <cell r="B27" t="str">
            <v>CHR</v>
          </cell>
          <cell r="C27">
            <v>400</v>
          </cell>
        </row>
        <row r="28">
          <cell r="B28" t="str">
            <v>CRR</v>
          </cell>
          <cell r="C28">
            <v>500</v>
          </cell>
        </row>
        <row r="29">
          <cell r="B29" t="str">
            <v>DLI</v>
          </cell>
          <cell r="C29">
            <v>150</v>
          </cell>
        </row>
        <row r="30">
          <cell r="B30" t="str">
            <v>DWN</v>
          </cell>
          <cell r="C30">
            <v>800</v>
          </cell>
        </row>
        <row r="31">
          <cell r="B31" t="str">
            <v>FTR</v>
          </cell>
          <cell r="C31">
            <v>300</v>
          </cell>
        </row>
        <row r="32">
          <cell r="B32" t="str">
            <v>GTI</v>
          </cell>
          <cell r="C32">
            <v>500</v>
          </cell>
        </row>
        <row r="33">
          <cell r="B33" t="str">
            <v>GVP</v>
          </cell>
          <cell r="C33">
            <v>200</v>
          </cell>
        </row>
        <row r="34">
          <cell r="B34" t="str">
            <v>GWT</v>
          </cell>
          <cell r="C34">
            <v>800</v>
          </cell>
        </row>
        <row r="35">
          <cell r="B35" t="str">
            <v>HNJ</v>
          </cell>
          <cell r="C35">
            <v>1800</v>
          </cell>
        </row>
        <row r="36">
          <cell r="B36" t="str">
            <v>HNK</v>
          </cell>
          <cell r="C36">
            <v>1800</v>
          </cell>
        </row>
        <row r="37">
          <cell r="B37" t="str">
            <v>HNV</v>
          </cell>
          <cell r="C37">
            <v>1600</v>
          </cell>
        </row>
        <row r="38">
          <cell r="B38" t="str">
            <v>IPE</v>
          </cell>
          <cell r="C38">
            <v>1400</v>
          </cell>
        </row>
        <row r="39">
          <cell r="B39" t="str">
            <v>JSN</v>
          </cell>
          <cell r="C39">
            <v>200</v>
          </cell>
        </row>
        <row r="40">
          <cell r="B40" t="str">
            <v>JWN</v>
          </cell>
          <cell r="C40">
            <v>700</v>
          </cell>
        </row>
        <row r="41">
          <cell r="B41" t="str">
            <v>KKE</v>
          </cell>
          <cell r="C41">
            <v>1300</v>
          </cell>
        </row>
        <row r="42">
          <cell r="B42" t="str">
            <v>KMP</v>
          </cell>
          <cell r="C42">
            <v>1300</v>
          </cell>
        </row>
        <row r="43">
          <cell r="B43" t="str">
            <v>KNG</v>
          </cell>
          <cell r="C43">
            <v>1600</v>
          </cell>
        </row>
        <row r="44">
          <cell r="B44" t="str">
            <v>LRD</v>
          </cell>
          <cell r="C44">
            <v>800</v>
          </cell>
        </row>
        <row r="45">
          <cell r="B45" t="str">
            <v>MBN</v>
          </cell>
          <cell r="C45">
            <v>450</v>
          </cell>
        </row>
        <row r="46">
          <cell r="B46" t="str">
            <v>MBS</v>
          </cell>
          <cell r="C46">
            <v>1550</v>
          </cell>
        </row>
        <row r="47">
          <cell r="B47" t="str">
            <v>MDP</v>
          </cell>
          <cell r="C47">
            <v>1600</v>
          </cell>
        </row>
        <row r="48">
          <cell r="B48" t="str">
            <v>MDT</v>
          </cell>
          <cell r="C48">
            <v>1600</v>
          </cell>
        </row>
        <row r="49">
          <cell r="B49" t="str">
            <v>MKG</v>
          </cell>
          <cell r="C49">
            <v>150</v>
          </cell>
        </row>
        <row r="50">
          <cell r="B50" t="str">
            <v>MKN</v>
          </cell>
          <cell r="C50">
            <v>400</v>
          </cell>
        </row>
        <row r="51">
          <cell r="B51" t="str">
            <v>MUE</v>
          </cell>
          <cell r="C51">
            <v>2400</v>
          </cell>
        </row>
        <row r="52">
          <cell r="B52" t="str">
            <v>MUN</v>
          </cell>
          <cell r="C52">
            <v>1100</v>
          </cell>
        </row>
        <row r="53">
          <cell r="B53" t="str">
            <v>NEB</v>
          </cell>
          <cell r="C53">
            <v>600</v>
          </cell>
        </row>
        <row r="54">
          <cell r="B54" t="str">
            <v>NGR</v>
          </cell>
          <cell r="C54">
            <v>1200</v>
          </cell>
        </row>
        <row r="55">
          <cell r="B55" t="str">
            <v>NSB</v>
          </cell>
          <cell r="C55">
            <v>750</v>
          </cell>
        </row>
        <row r="56">
          <cell r="B56" t="str">
            <v>NVR</v>
          </cell>
          <cell r="C56">
            <v>2100</v>
          </cell>
        </row>
        <row r="57">
          <cell r="B57" t="str">
            <v>PAJ</v>
          </cell>
          <cell r="C57">
            <v>2300</v>
          </cell>
        </row>
        <row r="58">
          <cell r="B58" t="str">
            <v>PAM</v>
          </cell>
          <cell r="C58">
            <v>2300</v>
          </cell>
        </row>
        <row r="59">
          <cell r="B59" t="str">
            <v>PAS</v>
          </cell>
          <cell r="C59">
            <v>2300</v>
          </cell>
        </row>
        <row r="60">
          <cell r="B60" t="str">
            <v>PAV</v>
          </cell>
          <cell r="C60">
            <v>2300</v>
          </cell>
        </row>
        <row r="61">
          <cell r="B61" t="str">
            <v>PPE</v>
          </cell>
          <cell r="C61">
            <v>2400</v>
          </cell>
        </row>
        <row r="62">
          <cell r="B62" t="str">
            <v>PPG</v>
          </cell>
          <cell r="C62">
            <v>400</v>
          </cell>
        </row>
        <row r="63">
          <cell r="B63" t="str">
            <v>PPN</v>
          </cell>
          <cell r="C63">
            <v>2400</v>
          </cell>
        </row>
        <row r="64">
          <cell r="B64" t="str">
            <v>PRR</v>
          </cell>
          <cell r="C64">
            <v>300</v>
          </cell>
        </row>
        <row r="65">
          <cell r="B65" t="str">
            <v>PTV</v>
          </cell>
          <cell r="C65">
            <v>800</v>
          </cell>
        </row>
        <row r="66">
          <cell r="B66" t="str">
            <v>RJN</v>
          </cell>
          <cell r="C66">
            <v>1200</v>
          </cell>
        </row>
        <row r="67">
          <cell r="B67" t="str">
            <v>RJR</v>
          </cell>
          <cell r="C67">
            <v>500</v>
          </cell>
        </row>
        <row r="68">
          <cell r="B68" t="str">
            <v>RJU</v>
          </cell>
          <cell r="C68">
            <v>500</v>
          </cell>
        </row>
        <row r="69">
          <cell r="B69" t="str">
            <v>RMN</v>
          </cell>
          <cell r="C69">
            <v>2200</v>
          </cell>
        </row>
        <row r="70">
          <cell r="B70" t="str">
            <v>RNB</v>
          </cell>
          <cell r="C70">
            <v>2400</v>
          </cell>
        </row>
        <row r="71">
          <cell r="B71" t="str">
            <v>SBK</v>
          </cell>
          <cell r="C71">
            <v>750</v>
          </cell>
        </row>
        <row r="72">
          <cell r="B72" t="str">
            <v>SBZ</v>
          </cell>
          <cell r="C72">
            <v>400</v>
          </cell>
        </row>
        <row r="73">
          <cell r="B73" t="str">
            <v>SDV</v>
          </cell>
          <cell r="C73">
            <v>800</v>
          </cell>
        </row>
        <row r="74">
          <cell r="B74" t="str">
            <v>SFN</v>
          </cell>
          <cell r="C74">
            <v>750</v>
          </cell>
        </row>
        <row r="75">
          <cell r="B75" t="str">
            <v>SFS</v>
          </cell>
          <cell r="C75">
            <v>750</v>
          </cell>
        </row>
        <row r="76">
          <cell r="B76" t="str">
            <v>SJL</v>
          </cell>
          <cell r="C76">
            <v>500</v>
          </cell>
        </row>
        <row r="77">
          <cell r="B77" t="str">
            <v>SJN</v>
          </cell>
          <cell r="C77">
            <v>2500</v>
          </cell>
        </row>
        <row r="78">
          <cell r="B78" t="str">
            <v>SKN</v>
          </cell>
          <cell r="C78">
            <v>1500</v>
          </cell>
        </row>
        <row r="79">
          <cell r="B79" t="str">
            <v>SSR</v>
          </cell>
          <cell r="C79">
            <v>700</v>
          </cell>
        </row>
        <row r="80">
          <cell r="B80" t="str">
            <v>SVM</v>
          </cell>
          <cell r="C80">
            <v>1000</v>
          </cell>
        </row>
        <row r="81">
          <cell r="B81" t="str">
            <v>SWV</v>
          </cell>
          <cell r="C81">
            <v>2400</v>
          </cell>
        </row>
        <row r="82">
          <cell r="B82" t="str">
            <v>TGB</v>
          </cell>
          <cell r="C82">
            <v>1900</v>
          </cell>
        </row>
        <row r="83">
          <cell r="B83" t="str">
            <v>TGG</v>
          </cell>
          <cell r="C83">
            <v>2000</v>
          </cell>
        </row>
        <row r="84">
          <cell r="B84" t="str">
            <v>TMG</v>
          </cell>
          <cell r="C84">
            <v>500</v>
          </cell>
        </row>
        <row r="85">
          <cell r="B85" t="str">
            <v>TNG</v>
          </cell>
          <cell r="C85">
            <v>2700</v>
          </cell>
        </row>
        <row r="86">
          <cell r="B86" t="str">
            <v>VIE</v>
          </cell>
          <cell r="C86">
            <v>2400</v>
          </cell>
        </row>
        <row r="87">
          <cell r="B87" t="str">
            <v>VIM</v>
          </cell>
          <cell r="C87">
            <v>2000</v>
          </cell>
        </row>
        <row r="88">
          <cell r="B88" t="str">
            <v>VSD</v>
          </cell>
          <cell r="C88">
            <v>850</v>
          </cell>
        </row>
        <row r="89">
          <cell r="B89" t="str">
            <v>VSE</v>
          </cell>
          <cell r="C89">
            <v>850</v>
          </cell>
        </row>
        <row r="90">
          <cell r="B90" t="str">
            <v>ZKN</v>
          </cell>
          <cell r="C90">
            <v>100</v>
          </cell>
        </row>
      </sheetData>
      <sheetData sheetId="2" refreshError="1">
        <row r="2">
          <cell r="E2" t="str">
            <v>003</v>
          </cell>
          <cell r="G2">
            <v>400</v>
          </cell>
        </row>
        <row r="3">
          <cell r="E3" t="str">
            <v>093</v>
          </cell>
          <cell r="G3">
            <v>300</v>
          </cell>
        </row>
        <row r="4">
          <cell r="E4" t="str">
            <v>107</v>
          </cell>
          <cell r="G4">
            <v>400</v>
          </cell>
        </row>
        <row r="5">
          <cell r="E5" t="str">
            <v>110</v>
          </cell>
          <cell r="G5">
            <v>400</v>
          </cell>
        </row>
        <row r="6">
          <cell r="E6" t="str">
            <v>121</v>
          </cell>
          <cell r="G6">
            <v>200</v>
          </cell>
        </row>
        <row r="7">
          <cell r="E7" t="str">
            <v>217</v>
          </cell>
          <cell r="G7">
            <v>300</v>
          </cell>
        </row>
        <row r="8">
          <cell r="E8" t="str">
            <v>229</v>
          </cell>
          <cell r="G8">
            <v>400</v>
          </cell>
        </row>
        <row r="9">
          <cell r="E9" t="str">
            <v>240</v>
          </cell>
          <cell r="G9">
            <v>500</v>
          </cell>
        </row>
        <row r="10">
          <cell r="E10" t="str">
            <v>245</v>
          </cell>
          <cell r="G10">
            <v>400</v>
          </cell>
        </row>
        <row r="11">
          <cell r="E11" t="str">
            <v>318</v>
          </cell>
          <cell r="G11">
            <v>400</v>
          </cell>
        </row>
        <row r="12">
          <cell r="E12" t="str">
            <v>429</v>
          </cell>
          <cell r="G12">
            <v>500</v>
          </cell>
        </row>
        <row r="13">
          <cell r="E13" t="str">
            <v>663</v>
          </cell>
          <cell r="G13">
            <v>200</v>
          </cell>
        </row>
        <row r="14">
          <cell r="E14" t="str">
            <v>681</v>
          </cell>
          <cell r="G14">
            <v>400</v>
          </cell>
        </row>
        <row r="15">
          <cell r="E15" t="str">
            <v>709</v>
          </cell>
          <cell r="G15">
            <v>100</v>
          </cell>
        </row>
        <row r="16">
          <cell r="E16" t="str">
            <v>714</v>
          </cell>
          <cell r="G16">
            <v>400</v>
          </cell>
        </row>
        <row r="17">
          <cell r="E17" t="str">
            <v>804</v>
          </cell>
          <cell r="G17">
            <v>400</v>
          </cell>
        </row>
        <row r="18">
          <cell r="E18" t="str">
            <v>807</v>
          </cell>
          <cell r="G18">
            <v>400</v>
          </cell>
        </row>
        <row r="19">
          <cell r="E19" t="str">
            <v>831</v>
          </cell>
          <cell r="G19">
            <v>400</v>
          </cell>
        </row>
        <row r="20">
          <cell r="E20" t="str">
            <v>A11</v>
          </cell>
          <cell r="F20">
            <v>62</v>
          </cell>
          <cell r="G20">
            <v>100</v>
          </cell>
        </row>
        <row r="21">
          <cell r="E21" t="str">
            <v>A12</v>
          </cell>
          <cell r="G21">
            <v>6864</v>
          </cell>
        </row>
        <row r="22">
          <cell r="E22" t="str">
            <v>AAR</v>
          </cell>
          <cell r="G22">
            <v>900</v>
          </cell>
        </row>
        <row r="23">
          <cell r="E23" t="str">
            <v>ADC</v>
          </cell>
          <cell r="F23">
            <v>336</v>
          </cell>
          <cell r="G23">
            <v>1350</v>
          </cell>
        </row>
        <row r="24">
          <cell r="E24" t="str">
            <v>ADS</v>
          </cell>
          <cell r="F24">
            <v>3</v>
          </cell>
          <cell r="G24">
            <v>910</v>
          </cell>
        </row>
        <row r="25">
          <cell r="E25" t="str">
            <v>AJG</v>
          </cell>
          <cell r="G25">
            <v>1800</v>
          </cell>
        </row>
        <row r="26">
          <cell r="E26" t="str">
            <v>AMS</v>
          </cell>
          <cell r="F26">
            <v>32</v>
          </cell>
          <cell r="G26">
            <v>1800</v>
          </cell>
        </row>
        <row r="27">
          <cell r="E27" t="str">
            <v>ANC</v>
          </cell>
          <cell r="F27">
            <v>384</v>
          </cell>
          <cell r="G27">
            <v>800</v>
          </cell>
        </row>
        <row r="28">
          <cell r="E28" t="str">
            <v>ANP</v>
          </cell>
          <cell r="F28">
            <v>80</v>
          </cell>
          <cell r="G28">
            <v>450</v>
          </cell>
        </row>
        <row r="29">
          <cell r="E29" t="str">
            <v>ANS</v>
          </cell>
          <cell r="F29">
            <v>624</v>
          </cell>
          <cell r="G29">
            <v>1000</v>
          </cell>
        </row>
        <row r="30">
          <cell r="E30" t="str">
            <v>ANV</v>
          </cell>
          <cell r="G30">
            <v>900</v>
          </cell>
        </row>
        <row r="31">
          <cell r="E31" t="str">
            <v>APL</v>
          </cell>
          <cell r="F31">
            <v>80</v>
          </cell>
          <cell r="G31">
            <v>100</v>
          </cell>
        </row>
        <row r="32">
          <cell r="E32" t="str">
            <v>ARB</v>
          </cell>
          <cell r="G32">
            <v>1500</v>
          </cell>
        </row>
        <row r="33">
          <cell r="E33" t="str">
            <v>ARC</v>
          </cell>
          <cell r="G33">
            <v>2600</v>
          </cell>
        </row>
        <row r="34">
          <cell r="E34" t="str">
            <v>ASH</v>
          </cell>
          <cell r="F34">
            <v>416</v>
          </cell>
          <cell r="G34">
            <v>650</v>
          </cell>
        </row>
        <row r="35">
          <cell r="E35" t="str">
            <v>ATM</v>
          </cell>
          <cell r="F35">
            <v>368</v>
          </cell>
          <cell r="G35">
            <v>600</v>
          </cell>
        </row>
        <row r="36">
          <cell r="E36" t="str">
            <v>AV1</v>
          </cell>
          <cell r="G36">
            <v>2100</v>
          </cell>
        </row>
        <row r="37">
          <cell r="E37" t="str">
            <v>AV2</v>
          </cell>
          <cell r="G37">
            <v>2100</v>
          </cell>
        </row>
        <row r="38">
          <cell r="E38" t="str">
            <v>AV3</v>
          </cell>
          <cell r="G38">
            <v>2100</v>
          </cell>
        </row>
        <row r="39">
          <cell r="E39" t="str">
            <v>AZR</v>
          </cell>
          <cell r="G39">
            <v>200</v>
          </cell>
        </row>
        <row r="40">
          <cell r="E40" t="str">
            <v>BAL</v>
          </cell>
          <cell r="F40">
            <v>480</v>
          </cell>
          <cell r="G40">
            <v>1110</v>
          </cell>
        </row>
        <row r="41">
          <cell r="E41" t="str">
            <v>BCL</v>
          </cell>
          <cell r="F41">
            <v>1072</v>
          </cell>
          <cell r="G41">
            <v>1300</v>
          </cell>
        </row>
        <row r="42">
          <cell r="E42" t="str">
            <v>BDH</v>
          </cell>
          <cell r="G42">
            <v>200</v>
          </cell>
        </row>
        <row r="43">
          <cell r="E43" t="str">
            <v>BDR</v>
          </cell>
          <cell r="G43">
            <v>300</v>
          </cell>
        </row>
        <row r="44">
          <cell r="E44" t="str">
            <v>BGM</v>
          </cell>
          <cell r="G44">
            <v>770</v>
          </cell>
        </row>
        <row r="45">
          <cell r="E45" t="str">
            <v>BGP</v>
          </cell>
          <cell r="F45">
            <v>96</v>
          </cell>
          <cell r="G45">
            <v>360</v>
          </cell>
        </row>
        <row r="46">
          <cell r="E46" t="str">
            <v>BLK</v>
          </cell>
          <cell r="F46">
            <v>528</v>
          </cell>
          <cell r="G46">
            <v>1350</v>
          </cell>
        </row>
        <row r="47">
          <cell r="E47" t="str">
            <v>CCT</v>
          </cell>
          <cell r="F47">
            <v>608</v>
          </cell>
          <cell r="G47">
            <v>820</v>
          </cell>
        </row>
        <row r="48">
          <cell r="E48" t="str">
            <v>CHC</v>
          </cell>
          <cell r="F48">
            <v>14</v>
          </cell>
          <cell r="G48">
            <v>200</v>
          </cell>
        </row>
        <row r="49">
          <cell r="E49" t="str">
            <v>CHD</v>
          </cell>
          <cell r="F49">
            <v>173</v>
          </cell>
          <cell r="G49">
            <v>850</v>
          </cell>
        </row>
        <row r="50">
          <cell r="E50" t="str">
            <v>CHR</v>
          </cell>
          <cell r="G50">
            <v>400</v>
          </cell>
        </row>
        <row r="51">
          <cell r="E51" t="str">
            <v>CJT</v>
          </cell>
          <cell r="G51">
            <v>1300</v>
          </cell>
        </row>
        <row r="52">
          <cell r="E52" t="str">
            <v>CRP</v>
          </cell>
          <cell r="F52">
            <v>3312</v>
          </cell>
          <cell r="G52">
            <v>7400</v>
          </cell>
        </row>
        <row r="53">
          <cell r="E53" t="str">
            <v>CRR</v>
          </cell>
          <cell r="G53">
            <v>500</v>
          </cell>
        </row>
        <row r="54">
          <cell r="E54" t="str">
            <v>CRX</v>
          </cell>
        </row>
        <row r="55">
          <cell r="E55" t="str">
            <v>CWB</v>
          </cell>
          <cell r="G55">
            <v>2000</v>
          </cell>
        </row>
        <row r="56">
          <cell r="E56" t="str">
            <v>D61</v>
          </cell>
          <cell r="G56">
            <v>3000</v>
          </cell>
        </row>
        <row r="57">
          <cell r="E57" t="str">
            <v>DDU</v>
          </cell>
          <cell r="G57">
            <v>720</v>
          </cell>
        </row>
        <row r="58">
          <cell r="E58" t="str">
            <v>DEV</v>
          </cell>
          <cell r="F58">
            <v>448</v>
          </cell>
          <cell r="G58">
            <v>900</v>
          </cell>
        </row>
        <row r="59">
          <cell r="E59" t="str">
            <v>DFC</v>
          </cell>
          <cell r="F59">
            <v>2864</v>
          </cell>
          <cell r="G59">
            <v>5040</v>
          </cell>
        </row>
        <row r="60">
          <cell r="E60" t="str">
            <v>DFX</v>
          </cell>
        </row>
        <row r="61">
          <cell r="E61" t="str">
            <v>DLI</v>
          </cell>
          <cell r="G61">
            <v>150</v>
          </cell>
        </row>
        <row r="62">
          <cell r="E62" t="str">
            <v>DRG</v>
          </cell>
          <cell r="G62">
            <v>3000</v>
          </cell>
        </row>
        <row r="63">
          <cell r="E63" t="str">
            <v>DWN</v>
          </cell>
          <cell r="G63">
            <v>800</v>
          </cell>
        </row>
        <row r="64">
          <cell r="E64" t="str">
            <v>EBK</v>
          </cell>
          <cell r="F64">
            <v>768</v>
          </cell>
          <cell r="G64">
            <v>1010</v>
          </cell>
        </row>
        <row r="65">
          <cell r="E65" t="str">
            <v>EOK</v>
          </cell>
          <cell r="F65">
            <v>2944</v>
          </cell>
          <cell r="G65">
            <v>7500</v>
          </cell>
        </row>
        <row r="66">
          <cell r="E66" t="str">
            <v>EOX</v>
          </cell>
        </row>
        <row r="67">
          <cell r="E67" t="str">
            <v>F21</v>
          </cell>
          <cell r="G67">
            <v>1200</v>
          </cell>
        </row>
        <row r="68">
          <cell r="E68" t="str">
            <v>F21</v>
          </cell>
          <cell r="G68">
            <v>900</v>
          </cell>
        </row>
        <row r="69">
          <cell r="E69" t="str">
            <v>F22</v>
          </cell>
          <cell r="G69">
            <v>1500</v>
          </cell>
        </row>
        <row r="70">
          <cell r="E70" t="str">
            <v>F37</v>
          </cell>
          <cell r="G70">
            <v>1800</v>
          </cell>
        </row>
        <row r="71">
          <cell r="E71" t="str">
            <v>F55</v>
          </cell>
          <cell r="G71">
            <v>1200</v>
          </cell>
        </row>
        <row r="72">
          <cell r="E72" t="str">
            <v>F59</v>
          </cell>
          <cell r="G72">
            <v>400</v>
          </cell>
        </row>
        <row r="73">
          <cell r="E73" t="str">
            <v>FAE</v>
          </cell>
          <cell r="G73">
            <v>1500</v>
          </cell>
        </row>
        <row r="74">
          <cell r="E74" t="str">
            <v>FAP</v>
          </cell>
          <cell r="G74">
            <v>200</v>
          </cell>
        </row>
        <row r="75">
          <cell r="E75" t="str">
            <v>FC2</v>
          </cell>
          <cell r="G75">
            <v>5197</v>
          </cell>
        </row>
        <row r="76">
          <cell r="E76" t="str">
            <v>FC5</v>
          </cell>
          <cell r="G76">
            <v>700</v>
          </cell>
        </row>
        <row r="77">
          <cell r="E77" t="str">
            <v>FC6</v>
          </cell>
          <cell r="G77">
            <v>400</v>
          </cell>
        </row>
        <row r="78">
          <cell r="E78" t="str">
            <v>FC7</v>
          </cell>
          <cell r="G78">
            <v>400</v>
          </cell>
        </row>
        <row r="79">
          <cell r="E79" t="str">
            <v>FCC</v>
          </cell>
          <cell r="G79">
            <v>5197</v>
          </cell>
        </row>
        <row r="80">
          <cell r="E80" t="str">
            <v>FCV</v>
          </cell>
          <cell r="G80">
            <v>2000</v>
          </cell>
        </row>
        <row r="81">
          <cell r="E81" t="str">
            <v>FDI</v>
          </cell>
          <cell r="G81">
            <v>900</v>
          </cell>
        </row>
        <row r="82">
          <cell r="E82" t="str">
            <v>FI2</v>
          </cell>
          <cell r="G82">
            <v>10666</v>
          </cell>
        </row>
        <row r="83">
          <cell r="E83" t="str">
            <v>FI3</v>
          </cell>
          <cell r="G83">
            <v>10666</v>
          </cell>
        </row>
        <row r="84">
          <cell r="E84" t="str">
            <v>FIC</v>
          </cell>
          <cell r="G84">
            <v>10666</v>
          </cell>
        </row>
        <row r="85">
          <cell r="E85" t="str">
            <v>FM2</v>
          </cell>
          <cell r="G85">
            <v>8850</v>
          </cell>
        </row>
        <row r="86">
          <cell r="E86" t="str">
            <v>FMS</v>
          </cell>
          <cell r="G86">
            <v>8850</v>
          </cell>
        </row>
        <row r="87">
          <cell r="E87" t="str">
            <v>FN2</v>
          </cell>
          <cell r="G87">
            <v>9188</v>
          </cell>
        </row>
        <row r="88">
          <cell r="E88" t="str">
            <v>FN3</v>
          </cell>
          <cell r="G88">
            <v>9188</v>
          </cell>
        </row>
        <row r="89">
          <cell r="E89" t="str">
            <v>FNG</v>
          </cell>
          <cell r="G89">
            <v>9188</v>
          </cell>
        </row>
        <row r="90">
          <cell r="E90" t="str">
            <v>FNG</v>
          </cell>
          <cell r="G90">
            <v>4759</v>
          </cell>
        </row>
        <row r="91">
          <cell r="E91" t="str">
            <v>FNI</v>
          </cell>
          <cell r="G91">
            <v>13839</v>
          </cell>
        </row>
        <row r="92">
          <cell r="E92" t="str">
            <v>FNX</v>
          </cell>
          <cell r="G92">
            <v>9188</v>
          </cell>
        </row>
        <row r="93">
          <cell r="E93" t="str">
            <v>FNY</v>
          </cell>
          <cell r="G93">
            <v>13839</v>
          </cell>
        </row>
        <row r="94">
          <cell r="E94" t="str">
            <v>FS8</v>
          </cell>
          <cell r="G94">
            <v>1800</v>
          </cell>
        </row>
        <row r="95">
          <cell r="E95" t="str">
            <v>FSC</v>
          </cell>
          <cell r="G95">
            <v>6599</v>
          </cell>
        </row>
        <row r="96">
          <cell r="E96" t="str">
            <v>FTR</v>
          </cell>
          <cell r="G96">
            <v>300</v>
          </cell>
        </row>
        <row r="97">
          <cell r="E97" t="str">
            <v>G10</v>
          </cell>
          <cell r="G97">
            <v>1500</v>
          </cell>
        </row>
        <row r="98">
          <cell r="E98" t="str">
            <v>G23</v>
          </cell>
          <cell r="G98">
            <v>1400</v>
          </cell>
        </row>
        <row r="99">
          <cell r="E99" t="str">
            <v>G54</v>
          </cell>
          <cell r="G99">
            <v>1000</v>
          </cell>
        </row>
        <row r="100">
          <cell r="E100" t="str">
            <v>G56</v>
          </cell>
          <cell r="G100">
            <v>2500</v>
          </cell>
        </row>
        <row r="101">
          <cell r="E101" t="str">
            <v>GAC</v>
          </cell>
          <cell r="G101">
            <v>400</v>
          </cell>
        </row>
        <row r="102">
          <cell r="E102" t="str">
            <v>GAM</v>
          </cell>
          <cell r="G102">
            <v>1450</v>
          </cell>
        </row>
        <row r="103">
          <cell r="E103" t="str">
            <v>GB2</v>
          </cell>
          <cell r="G103">
            <v>550</v>
          </cell>
        </row>
        <row r="104">
          <cell r="E104" t="str">
            <v>GBC</v>
          </cell>
          <cell r="G104">
            <v>1000</v>
          </cell>
        </row>
        <row r="105">
          <cell r="E105" t="str">
            <v>GBK</v>
          </cell>
          <cell r="F105">
            <v>320</v>
          </cell>
          <cell r="G105">
            <v>620</v>
          </cell>
        </row>
        <row r="106">
          <cell r="E106" t="str">
            <v>GBP</v>
          </cell>
          <cell r="G106">
            <v>1348</v>
          </cell>
        </row>
        <row r="107">
          <cell r="E107" t="str">
            <v>GBV</v>
          </cell>
          <cell r="G107">
            <v>1400</v>
          </cell>
        </row>
        <row r="108">
          <cell r="E108" t="str">
            <v>GCA</v>
          </cell>
          <cell r="G108">
            <v>2000</v>
          </cell>
        </row>
        <row r="109">
          <cell r="E109" t="str">
            <v>GCE</v>
          </cell>
          <cell r="G109">
            <v>1200</v>
          </cell>
        </row>
        <row r="110">
          <cell r="E110" t="str">
            <v>GCF</v>
          </cell>
          <cell r="G110">
            <v>3670</v>
          </cell>
        </row>
        <row r="111">
          <cell r="E111" t="str">
            <v>GCG</v>
          </cell>
          <cell r="G111">
            <v>600</v>
          </cell>
        </row>
        <row r="112">
          <cell r="E112" t="str">
            <v>GCT</v>
          </cell>
          <cell r="G112">
            <v>600</v>
          </cell>
        </row>
        <row r="113">
          <cell r="E113" t="str">
            <v>GD1</v>
          </cell>
          <cell r="G113">
            <v>10643</v>
          </cell>
        </row>
        <row r="114">
          <cell r="E114" t="str">
            <v>GD3</v>
          </cell>
          <cell r="G114">
            <v>19110</v>
          </cell>
        </row>
        <row r="115">
          <cell r="E115" t="str">
            <v>GD4</v>
          </cell>
          <cell r="G115">
            <v>19110</v>
          </cell>
        </row>
        <row r="116">
          <cell r="E116" t="str">
            <v>GD5</v>
          </cell>
          <cell r="G116">
            <v>19110</v>
          </cell>
        </row>
        <row r="117">
          <cell r="E117" t="str">
            <v>GDB</v>
          </cell>
          <cell r="G117">
            <v>600</v>
          </cell>
        </row>
        <row r="118">
          <cell r="E118" t="str">
            <v>GDC</v>
          </cell>
          <cell r="G118">
            <v>800</v>
          </cell>
        </row>
        <row r="119">
          <cell r="E119" t="str">
            <v>GDX</v>
          </cell>
          <cell r="G119">
            <v>10643</v>
          </cell>
        </row>
        <row r="120">
          <cell r="E120" t="str">
            <v>GDY</v>
          </cell>
          <cell r="G120">
            <v>10643</v>
          </cell>
        </row>
        <row r="121">
          <cell r="E121" t="str">
            <v>GEC</v>
          </cell>
          <cell r="G121">
            <v>3426</v>
          </cell>
        </row>
        <row r="122">
          <cell r="E122" t="str">
            <v>GET</v>
          </cell>
          <cell r="G122">
            <v>359</v>
          </cell>
        </row>
        <row r="123">
          <cell r="E123" t="str">
            <v>GET</v>
          </cell>
          <cell r="G123">
            <v>943</v>
          </cell>
        </row>
        <row r="124">
          <cell r="E124" t="str">
            <v>GEX</v>
          </cell>
          <cell r="G124">
            <v>600</v>
          </cell>
        </row>
        <row r="125">
          <cell r="E125" t="str">
            <v>GFI</v>
          </cell>
          <cell r="G125">
            <v>120</v>
          </cell>
        </row>
        <row r="126">
          <cell r="E126" t="str">
            <v>GG2</v>
          </cell>
          <cell r="G126">
            <v>10725</v>
          </cell>
        </row>
        <row r="127">
          <cell r="E127" t="str">
            <v>GG3</v>
          </cell>
          <cell r="G127">
            <v>10725</v>
          </cell>
        </row>
        <row r="128">
          <cell r="E128" t="str">
            <v>GG5</v>
          </cell>
          <cell r="G128">
            <v>900</v>
          </cell>
        </row>
        <row r="129">
          <cell r="E129" t="str">
            <v>GGC</v>
          </cell>
          <cell r="G129">
            <v>600</v>
          </cell>
        </row>
        <row r="130">
          <cell r="E130" t="str">
            <v>GGE</v>
          </cell>
          <cell r="G130">
            <v>10725</v>
          </cell>
        </row>
        <row r="131">
          <cell r="E131" t="str">
            <v>GGE</v>
          </cell>
          <cell r="G131">
            <v>400</v>
          </cell>
        </row>
        <row r="132">
          <cell r="E132" t="str">
            <v>GGS</v>
          </cell>
          <cell r="G132">
            <v>400</v>
          </cell>
        </row>
        <row r="133">
          <cell r="E133" t="str">
            <v>GGT</v>
          </cell>
          <cell r="G133">
            <v>558</v>
          </cell>
        </row>
        <row r="134">
          <cell r="E134" t="str">
            <v>GGW</v>
          </cell>
          <cell r="G134">
            <v>920</v>
          </cell>
        </row>
        <row r="135">
          <cell r="E135" t="str">
            <v>GHN</v>
          </cell>
          <cell r="G135">
            <v>600</v>
          </cell>
        </row>
        <row r="136">
          <cell r="E136" t="str">
            <v>GHT</v>
          </cell>
          <cell r="F136">
            <v>112</v>
          </cell>
          <cell r="G136">
            <v>200</v>
          </cell>
        </row>
        <row r="137">
          <cell r="E137" t="str">
            <v>GI2</v>
          </cell>
          <cell r="G137">
            <v>7300</v>
          </cell>
        </row>
        <row r="138">
          <cell r="E138" t="str">
            <v>GIA</v>
          </cell>
          <cell r="G138">
            <v>7300</v>
          </cell>
        </row>
        <row r="139">
          <cell r="E139" t="str">
            <v>GJM</v>
          </cell>
          <cell r="G139">
            <v>250</v>
          </cell>
        </row>
        <row r="140">
          <cell r="E140" t="str">
            <v>GJR</v>
          </cell>
          <cell r="G140">
            <v>100</v>
          </cell>
        </row>
        <row r="141">
          <cell r="E141" t="str">
            <v>GK2</v>
          </cell>
          <cell r="F141">
            <v>3936</v>
          </cell>
          <cell r="G141">
            <v>7440</v>
          </cell>
        </row>
        <row r="142">
          <cell r="E142" t="str">
            <v>GKD</v>
          </cell>
          <cell r="G142">
            <v>400</v>
          </cell>
        </row>
        <row r="143">
          <cell r="E143" t="str">
            <v>GKH</v>
          </cell>
          <cell r="G143">
            <v>800</v>
          </cell>
        </row>
        <row r="144">
          <cell r="E144" t="str">
            <v>GKI</v>
          </cell>
          <cell r="F144">
            <v>5792</v>
          </cell>
          <cell r="G144">
            <v>6050</v>
          </cell>
        </row>
        <row r="145">
          <cell r="E145" t="str">
            <v>GKX</v>
          </cell>
        </row>
        <row r="146">
          <cell r="E146" t="str">
            <v>GKZ</v>
          </cell>
        </row>
        <row r="147">
          <cell r="E147" t="str">
            <v>GLK</v>
          </cell>
          <cell r="G147">
            <v>580</v>
          </cell>
        </row>
        <row r="148">
          <cell r="E148" t="str">
            <v>GM1</v>
          </cell>
          <cell r="G148">
            <v>400</v>
          </cell>
        </row>
        <row r="149">
          <cell r="E149" t="str">
            <v>GM2</v>
          </cell>
          <cell r="G149">
            <v>400</v>
          </cell>
        </row>
        <row r="150">
          <cell r="E150" t="str">
            <v>GMM</v>
          </cell>
          <cell r="G150">
            <v>400</v>
          </cell>
        </row>
        <row r="151">
          <cell r="E151" t="str">
            <v>GMP</v>
          </cell>
          <cell r="G151">
            <v>340</v>
          </cell>
        </row>
        <row r="152">
          <cell r="E152" t="str">
            <v>GMR</v>
          </cell>
          <cell r="G152">
            <v>400</v>
          </cell>
        </row>
        <row r="153">
          <cell r="E153" t="str">
            <v>GOG</v>
          </cell>
          <cell r="G153">
            <v>2000</v>
          </cell>
        </row>
        <row r="154">
          <cell r="E154" t="str">
            <v>GOS</v>
          </cell>
          <cell r="G154">
            <v>300</v>
          </cell>
        </row>
        <row r="155">
          <cell r="E155" t="str">
            <v>GP1</v>
          </cell>
          <cell r="G155">
            <v>5699</v>
          </cell>
        </row>
        <row r="156">
          <cell r="E156" t="str">
            <v>GP2</v>
          </cell>
          <cell r="G156">
            <v>400</v>
          </cell>
        </row>
        <row r="157">
          <cell r="E157" t="str">
            <v>GP2</v>
          </cell>
          <cell r="G157">
            <v>5699</v>
          </cell>
        </row>
        <row r="158">
          <cell r="E158" t="str">
            <v>GPA</v>
          </cell>
          <cell r="G158">
            <v>400</v>
          </cell>
        </row>
        <row r="159">
          <cell r="E159" t="str">
            <v>GPC</v>
          </cell>
          <cell r="G159">
            <v>200</v>
          </cell>
        </row>
        <row r="160">
          <cell r="E160" t="str">
            <v>GPL</v>
          </cell>
          <cell r="G160">
            <v>400</v>
          </cell>
        </row>
        <row r="161">
          <cell r="E161" t="str">
            <v>GPM</v>
          </cell>
          <cell r="G161">
            <v>400</v>
          </cell>
        </row>
        <row r="162">
          <cell r="E162" t="str">
            <v>GPN</v>
          </cell>
          <cell r="G162">
            <v>5699</v>
          </cell>
        </row>
        <row r="163">
          <cell r="E163" t="str">
            <v>GPS</v>
          </cell>
          <cell r="G163">
            <v>600</v>
          </cell>
        </row>
        <row r="164">
          <cell r="E164" t="str">
            <v>GPS</v>
          </cell>
          <cell r="G164">
            <v>220</v>
          </cell>
        </row>
        <row r="165">
          <cell r="E165" t="str">
            <v>GPT</v>
          </cell>
          <cell r="G165">
            <v>610</v>
          </cell>
        </row>
        <row r="166">
          <cell r="E166" t="str">
            <v>GPV</v>
          </cell>
          <cell r="G166">
            <v>3620</v>
          </cell>
        </row>
        <row r="167">
          <cell r="E167" t="str">
            <v>GQD</v>
          </cell>
          <cell r="G167">
            <v>450</v>
          </cell>
        </row>
        <row r="168">
          <cell r="E168" t="str">
            <v>GRC</v>
          </cell>
          <cell r="G168">
            <v>200</v>
          </cell>
        </row>
        <row r="169">
          <cell r="E169" t="str">
            <v>GRP</v>
          </cell>
          <cell r="F169">
            <v>864</v>
          </cell>
          <cell r="G169">
            <v>3350</v>
          </cell>
        </row>
        <row r="170">
          <cell r="E170" t="str">
            <v>GS2</v>
          </cell>
          <cell r="G170">
            <v>800</v>
          </cell>
        </row>
        <row r="171">
          <cell r="E171" t="str">
            <v>GS2</v>
          </cell>
          <cell r="G171">
            <v>12202</v>
          </cell>
        </row>
        <row r="172">
          <cell r="E172" t="str">
            <v>GS3</v>
          </cell>
          <cell r="G172">
            <v>12202</v>
          </cell>
        </row>
        <row r="173">
          <cell r="E173" t="str">
            <v>GS4</v>
          </cell>
          <cell r="G173">
            <v>2700</v>
          </cell>
        </row>
        <row r="174">
          <cell r="E174" t="str">
            <v>GS5</v>
          </cell>
          <cell r="G174">
            <v>650</v>
          </cell>
        </row>
        <row r="175">
          <cell r="E175" t="str">
            <v>GSC</v>
          </cell>
          <cell r="G175">
            <v>3383</v>
          </cell>
        </row>
        <row r="176">
          <cell r="E176" t="str">
            <v>GSD</v>
          </cell>
          <cell r="G176">
            <v>400</v>
          </cell>
        </row>
        <row r="177">
          <cell r="E177" t="str">
            <v>GSD</v>
          </cell>
          <cell r="G177">
            <v>1400</v>
          </cell>
        </row>
        <row r="178">
          <cell r="E178" t="str">
            <v>GSE</v>
          </cell>
          <cell r="G178">
            <v>691</v>
          </cell>
        </row>
        <row r="179">
          <cell r="E179" t="str">
            <v>GSE</v>
          </cell>
          <cell r="F179">
            <v>388</v>
          </cell>
          <cell r="G179">
            <v>740</v>
          </cell>
        </row>
        <row r="180">
          <cell r="E180" t="str">
            <v>GSL</v>
          </cell>
          <cell r="G180">
            <v>12202</v>
          </cell>
        </row>
        <row r="181">
          <cell r="E181" t="str">
            <v>GSM</v>
          </cell>
          <cell r="G181">
            <v>400</v>
          </cell>
        </row>
        <row r="182">
          <cell r="E182" t="str">
            <v>GST</v>
          </cell>
          <cell r="G182">
            <v>660</v>
          </cell>
        </row>
        <row r="183">
          <cell r="E183" t="str">
            <v>GSV</v>
          </cell>
          <cell r="G183">
            <v>1060</v>
          </cell>
        </row>
        <row r="184">
          <cell r="E184" t="str">
            <v>GTC</v>
          </cell>
          <cell r="G184">
            <v>900</v>
          </cell>
        </row>
        <row r="185">
          <cell r="E185" t="str">
            <v>GTI</v>
          </cell>
          <cell r="G185">
            <v>500</v>
          </cell>
        </row>
        <row r="186">
          <cell r="E186" t="str">
            <v>GU2</v>
          </cell>
          <cell r="G186">
            <v>5608</v>
          </cell>
        </row>
        <row r="187">
          <cell r="E187" t="str">
            <v>GUB</v>
          </cell>
          <cell r="G187">
            <v>275</v>
          </cell>
        </row>
        <row r="188">
          <cell r="E188" t="str">
            <v>GUH</v>
          </cell>
          <cell r="G188">
            <v>300</v>
          </cell>
        </row>
        <row r="189">
          <cell r="E189" t="str">
            <v>GUT</v>
          </cell>
          <cell r="G189">
            <v>400</v>
          </cell>
        </row>
        <row r="190">
          <cell r="E190" t="str">
            <v>GUV</v>
          </cell>
          <cell r="G190">
            <v>5608</v>
          </cell>
        </row>
        <row r="191">
          <cell r="E191" t="str">
            <v>GVP</v>
          </cell>
          <cell r="G191">
            <v>200</v>
          </cell>
        </row>
        <row r="192">
          <cell r="E192" t="str">
            <v>GVT</v>
          </cell>
          <cell r="G192">
            <v>400</v>
          </cell>
        </row>
        <row r="193">
          <cell r="E193" t="str">
            <v>GWT</v>
          </cell>
          <cell r="G193">
            <v>800</v>
          </cell>
        </row>
        <row r="194">
          <cell r="E194" t="str">
            <v>GWZ</v>
          </cell>
          <cell r="G194">
            <v>200</v>
          </cell>
        </row>
        <row r="195">
          <cell r="E195" t="str">
            <v>HBK</v>
          </cell>
          <cell r="F195">
            <v>544</v>
          </cell>
          <cell r="G195">
            <v>1260</v>
          </cell>
        </row>
        <row r="196">
          <cell r="E196" t="str">
            <v>HEM</v>
          </cell>
          <cell r="F196">
            <v>1680</v>
          </cell>
          <cell r="G196">
            <v>1600</v>
          </cell>
        </row>
        <row r="197">
          <cell r="E197" t="str">
            <v>HIM</v>
          </cell>
          <cell r="F197">
            <v>640</v>
          </cell>
          <cell r="G197">
            <v>1000</v>
          </cell>
        </row>
        <row r="198">
          <cell r="E198" t="str">
            <v>HKS</v>
          </cell>
          <cell r="F198">
            <v>1296</v>
          </cell>
          <cell r="G198">
            <v>3210</v>
          </cell>
        </row>
        <row r="199">
          <cell r="E199" t="str">
            <v>HNJ</v>
          </cell>
          <cell r="G199">
            <v>1800</v>
          </cell>
        </row>
        <row r="200">
          <cell r="E200" t="str">
            <v>HNK</v>
          </cell>
          <cell r="G200">
            <v>1800</v>
          </cell>
        </row>
        <row r="201">
          <cell r="E201" t="str">
            <v>HNV</v>
          </cell>
          <cell r="G201">
            <v>1600</v>
          </cell>
        </row>
        <row r="202">
          <cell r="E202" t="str">
            <v>HTH</v>
          </cell>
          <cell r="F202">
            <v>80</v>
          </cell>
          <cell r="G202">
            <v>200</v>
          </cell>
        </row>
        <row r="203">
          <cell r="E203" t="str">
            <v>IHC</v>
          </cell>
          <cell r="F203">
            <v>144</v>
          </cell>
          <cell r="G203">
            <v>500</v>
          </cell>
        </row>
        <row r="204">
          <cell r="E204" t="str">
            <v>IND</v>
          </cell>
          <cell r="F204">
            <v>512</v>
          </cell>
          <cell r="G204">
            <v>600</v>
          </cell>
        </row>
        <row r="205">
          <cell r="E205" t="str">
            <v>IPE</v>
          </cell>
          <cell r="G205">
            <v>1400</v>
          </cell>
        </row>
        <row r="206">
          <cell r="E206" t="str">
            <v>IPE</v>
          </cell>
          <cell r="G206">
            <v>830</v>
          </cell>
        </row>
        <row r="207">
          <cell r="E207" t="str">
            <v>ITT</v>
          </cell>
          <cell r="F207">
            <v>784</v>
          </cell>
          <cell r="G207">
            <v>1099</v>
          </cell>
        </row>
        <row r="208">
          <cell r="E208" t="str">
            <v>JBG</v>
          </cell>
          <cell r="G208">
            <v>1110</v>
          </cell>
        </row>
        <row r="209">
          <cell r="E209" t="str">
            <v>JCC</v>
          </cell>
          <cell r="F209">
            <v>278</v>
          </cell>
          <cell r="G209">
            <v>390</v>
          </cell>
        </row>
        <row r="210">
          <cell r="E210" t="str">
            <v>JDC</v>
          </cell>
          <cell r="F210">
            <v>1216</v>
          </cell>
          <cell r="G210">
            <v>2500</v>
          </cell>
        </row>
        <row r="211">
          <cell r="E211" t="str">
            <v>JDM</v>
          </cell>
          <cell r="F211">
            <v>41</v>
          </cell>
          <cell r="G211">
            <v>430</v>
          </cell>
        </row>
        <row r="212">
          <cell r="E212" t="str">
            <v>JGP</v>
          </cell>
          <cell r="F212">
            <v>336</v>
          </cell>
          <cell r="G212">
            <v>1940</v>
          </cell>
        </row>
        <row r="213">
          <cell r="E213" t="str">
            <v>JPA</v>
          </cell>
          <cell r="F213">
            <v>48</v>
          </cell>
          <cell r="G213">
            <v>590</v>
          </cell>
        </row>
        <row r="214">
          <cell r="E214" t="str">
            <v>JPB</v>
          </cell>
          <cell r="F214">
            <v>35</v>
          </cell>
          <cell r="G214">
            <v>400</v>
          </cell>
        </row>
        <row r="215">
          <cell r="E215" t="str">
            <v>JPC</v>
          </cell>
          <cell r="F215">
            <v>79</v>
          </cell>
          <cell r="G215">
            <v>980</v>
          </cell>
        </row>
        <row r="216">
          <cell r="E216" t="str">
            <v>JPH</v>
          </cell>
          <cell r="F216">
            <v>1104</v>
          </cell>
          <cell r="G216">
            <v>4120</v>
          </cell>
        </row>
        <row r="217">
          <cell r="E217" t="str">
            <v>JSN</v>
          </cell>
          <cell r="G217">
            <v>200</v>
          </cell>
        </row>
        <row r="218">
          <cell r="E218" t="str">
            <v>JWE</v>
          </cell>
          <cell r="F218">
            <v>880</v>
          </cell>
          <cell r="G218">
            <v>1240</v>
          </cell>
        </row>
        <row r="219">
          <cell r="E219" t="str">
            <v>JWN</v>
          </cell>
          <cell r="G219">
            <v>700</v>
          </cell>
        </row>
        <row r="220">
          <cell r="E220" t="str">
            <v>K11</v>
          </cell>
          <cell r="G220">
            <v>5030</v>
          </cell>
        </row>
        <row r="221">
          <cell r="E221" t="str">
            <v>K12</v>
          </cell>
          <cell r="G221">
            <v>5030</v>
          </cell>
        </row>
        <row r="222">
          <cell r="E222" t="str">
            <v>K13</v>
          </cell>
          <cell r="G222">
            <v>6150</v>
          </cell>
        </row>
        <row r="223">
          <cell r="E223" t="str">
            <v>K14</v>
          </cell>
          <cell r="G223">
            <v>6150</v>
          </cell>
        </row>
        <row r="224">
          <cell r="E224" t="str">
            <v>KAN</v>
          </cell>
          <cell r="F224">
            <v>240</v>
          </cell>
          <cell r="G224">
            <v>500</v>
          </cell>
        </row>
        <row r="225">
          <cell r="E225" t="str">
            <v>KBM</v>
          </cell>
          <cell r="F225">
            <v>1472</v>
          </cell>
          <cell r="G225">
            <v>4580</v>
          </cell>
        </row>
        <row r="226">
          <cell r="E226" t="str">
            <v>KBR</v>
          </cell>
          <cell r="F226">
            <v>352</v>
          </cell>
          <cell r="G226">
            <v>2050</v>
          </cell>
        </row>
        <row r="227">
          <cell r="E227" t="str">
            <v>KGT</v>
          </cell>
          <cell r="F227">
            <v>80</v>
          </cell>
          <cell r="G227">
            <v>280</v>
          </cell>
        </row>
        <row r="228">
          <cell r="E228" t="str">
            <v>KHD</v>
          </cell>
          <cell r="F228">
            <v>233</v>
          </cell>
          <cell r="G228">
            <v>710</v>
          </cell>
        </row>
        <row r="229">
          <cell r="E229" t="str">
            <v>KHM</v>
          </cell>
          <cell r="F229">
            <v>160</v>
          </cell>
          <cell r="G229">
            <v>970</v>
          </cell>
        </row>
        <row r="230">
          <cell r="E230" t="str">
            <v>KKE</v>
          </cell>
          <cell r="G230">
            <v>1300</v>
          </cell>
        </row>
        <row r="231">
          <cell r="E231" t="str">
            <v>KLS</v>
          </cell>
          <cell r="F231">
            <v>752</v>
          </cell>
          <cell r="G231">
            <v>850</v>
          </cell>
        </row>
        <row r="232">
          <cell r="E232" t="str">
            <v>KMP</v>
          </cell>
          <cell r="G232">
            <v>1300</v>
          </cell>
        </row>
        <row r="233">
          <cell r="E233" t="str">
            <v>KNG</v>
          </cell>
          <cell r="G233">
            <v>1600</v>
          </cell>
        </row>
        <row r="234">
          <cell r="E234" t="str">
            <v>KPH</v>
          </cell>
          <cell r="F234">
            <v>544</v>
          </cell>
          <cell r="G234">
            <v>740</v>
          </cell>
        </row>
        <row r="235">
          <cell r="E235" t="str">
            <v>KPR</v>
          </cell>
          <cell r="F235">
            <v>112</v>
          </cell>
          <cell r="G235">
            <v>300</v>
          </cell>
        </row>
        <row r="236">
          <cell r="E236" t="str">
            <v>KRT</v>
          </cell>
          <cell r="F236">
            <v>256</v>
          </cell>
          <cell r="G236">
            <v>2560</v>
          </cell>
        </row>
        <row r="237">
          <cell r="E237" t="str">
            <v>KSV</v>
          </cell>
          <cell r="F237">
            <v>317</v>
          </cell>
          <cell r="G237">
            <v>1030</v>
          </cell>
        </row>
        <row r="238">
          <cell r="E238" t="str">
            <v>L1B</v>
          </cell>
          <cell r="F238">
            <v>352</v>
          </cell>
          <cell r="G238">
            <v>1880</v>
          </cell>
        </row>
        <row r="239">
          <cell r="E239" t="str">
            <v>L1D</v>
          </cell>
          <cell r="F239">
            <v>400</v>
          </cell>
          <cell r="G239">
            <v>1970</v>
          </cell>
        </row>
        <row r="240">
          <cell r="E240" t="str">
            <v>L1F</v>
          </cell>
          <cell r="F240">
            <v>304</v>
          </cell>
          <cell r="G240">
            <v>2340</v>
          </cell>
        </row>
        <row r="241">
          <cell r="E241" t="str">
            <v>LDS</v>
          </cell>
          <cell r="F241">
            <v>448</v>
          </cell>
          <cell r="G241">
            <v>1070</v>
          </cell>
        </row>
        <row r="242">
          <cell r="E242" t="str">
            <v>LMN</v>
          </cell>
          <cell r="F242">
            <v>80</v>
          </cell>
          <cell r="G242">
            <v>300</v>
          </cell>
        </row>
        <row r="243">
          <cell r="E243" t="str">
            <v>LN1</v>
          </cell>
          <cell r="F243">
            <v>784</v>
          </cell>
          <cell r="G243">
            <v>3730</v>
          </cell>
        </row>
        <row r="244">
          <cell r="E244" t="str">
            <v>LN2</v>
          </cell>
          <cell r="F244">
            <v>384</v>
          </cell>
          <cell r="G244">
            <v>1400</v>
          </cell>
        </row>
        <row r="245">
          <cell r="E245" t="str">
            <v>LRD</v>
          </cell>
          <cell r="G245">
            <v>800</v>
          </cell>
        </row>
        <row r="246">
          <cell r="E246" t="str">
            <v>MAL</v>
          </cell>
          <cell r="F246">
            <v>208</v>
          </cell>
          <cell r="G246">
            <v>1100</v>
          </cell>
        </row>
        <row r="247">
          <cell r="E247" t="str">
            <v>MBN</v>
          </cell>
          <cell r="G247">
            <v>450</v>
          </cell>
        </row>
        <row r="248">
          <cell r="E248" t="str">
            <v>MBS</v>
          </cell>
          <cell r="G248">
            <v>1550</v>
          </cell>
        </row>
        <row r="249">
          <cell r="E249" t="str">
            <v>MCE</v>
          </cell>
          <cell r="F249">
            <v>96</v>
          </cell>
          <cell r="G249">
            <v>800</v>
          </cell>
        </row>
        <row r="250">
          <cell r="E250" t="str">
            <v>MCN</v>
          </cell>
          <cell r="F250">
            <v>96</v>
          </cell>
          <cell r="G250">
            <v>550</v>
          </cell>
        </row>
        <row r="251">
          <cell r="E251" t="str">
            <v>MDP</v>
          </cell>
          <cell r="G251">
            <v>1600</v>
          </cell>
        </row>
        <row r="252">
          <cell r="E252" t="str">
            <v>MDT</v>
          </cell>
          <cell r="G252">
            <v>1600</v>
          </cell>
        </row>
        <row r="253">
          <cell r="E253" t="str">
            <v>MHC</v>
          </cell>
          <cell r="F253">
            <v>1056</v>
          </cell>
          <cell r="G253">
            <v>1740</v>
          </cell>
        </row>
        <row r="254">
          <cell r="E254" t="str">
            <v>MHP</v>
          </cell>
          <cell r="F254">
            <v>384</v>
          </cell>
          <cell r="G254">
            <v>1260</v>
          </cell>
        </row>
        <row r="255">
          <cell r="E255" t="str">
            <v>MKG</v>
          </cell>
          <cell r="G255">
            <v>150</v>
          </cell>
        </row>
        <row r="256">
          <cell r="E256" t="str">
            <v>MKN</v>
          </cell>
          <cell r="G256">
            <v>400</v>
          </cell>
        </row>
        <row r="257">
          <cell r="E257" t="str">
            <v>MP1</v>
          </cell>
          <cell r="F257">
            <v>208</v>
          </cell>
          <cell r="G257">
            <v>1290</v>
          </cell>
        </row>
        <row r="258">
          <cell r="E258" t="str">
            <v>MP2</v>
          </cell>
          <cell r="F258">
            <v>157</v>
          </cell>
          <cell r="G258">
            <v>760</v>
          </cell>
        </row>
        <row r="259">
          <cell r="E259" t="str">
            <v>MRT</v>
          </cell>
          <cell r="F259">
            <v>64</v>
          </cell>
          <cell r="G259">
            <v>200</v>
          </cell>
        </row>
        <row r="260">
          <cell r="E260" t="str">
            <v>MSH</v>
          </cell>
          <cell r="F260">
            <v>48</v>
          </cell>
          <cell r="G260">
            <v>150</v>
          </cell>
        </row>
        <row r="261">
          <cell r="E261" t="str">
            <v>MSN</v>
          </cell>
          <cell r="F261">
            <v>352</v>
          </cell>
          <cell r="G261">
            <v>2430</v>
          </cell>
        </row>
        <row r="262">
          <cell r="E262" t="str">
            <v>MUE</v>
          </cell>
          <cell r="G262">
            <v>2400</v>
          </cell>
        </row>
        <row r="263">
          <cell r="E263" t="str">
            <v>MUN</v>
          </cell>
          <cell r="G263">
            <v>1100</v>
          </cell>
        </row>
        <row r="264">
          <cell r="E264" t="str">
            <v>MVN</v>
          </cell>
          <cell r="F264">
            <v>233</v>
          </cell>
          <cell r="G264">
            <v>750</v>
          </cell>
        </row>
        <row r="265">
          <cell r="E265" t="str">
            <v>NBC</v>
          </cell>
          <cell r="F265">
            <v>64</v>
          </cell>
          <cell r="G265">
            <v>3600</v>
          </cell>
        </row>
        <row r="266">
          <cell r="E266" t="str">
            <v>NBK</v>
          </cell>
          <cell r="F266">
            <v>528</v>
          </cell>
          <cell r="G266">
            <v>700</v>
          </cell>
        </row>
        <row r="267">
          <cell r="E267" t="str">
            <v>NEB</v>
          </cell>
          <cell r="G267">
            <v>600</v>
          </cell>
        </row>
        <row r="268">
          <cell r="E268" t="str">
            <v>NFC</v>
          </cell>
          <cell r="F268">
            <v>2080</v>
          </cell>
          <cell r="G268">
            <v>5300</v>
          </cell>
        </row>
        <row r="269">
          <cell r="E269" t="str">
            <v>NFX</v>
          </cell>
        </row>
        <row r="270">
          <cell r="E270" t="str">
            <v>NGR</v>
          </cell>
          <cell r="G270">
            <v>1200</v>
          </cell>
        </row>
        <row r="271">
          <cell r="E271" t="str">
            <v>NIH</v>
          </cell>
          <cell r="G271">
            <v>2000</v>
          </cell>
        </row>
        <row r="272">
          <cell r="E272" t="str">
            <v>NIK</v>
          </cell>
          <cell r="F272">
            <v>128</v>
          </cell>
          <cell r="G272">
            <v>200</v>
          </cell>
        </row>
        <row r="273">
          <cell r="E273" t="str">
            <v>NMP</v>
          </cell>
          <cell r="F273">
            <v>64</v>
          </cell>
          <cell r="G273">
            <v>460</v>
          </cell>
        </row>
        <row r="274">
          <cell r="E274" t="str">
            <v>NPK</v>
          </cell>
          <cell r="G274">
            <v>900</v>
          </cell>
        </row>
        <row r="275">
          <cell r="E275" t="str">
            <v>NR1</v>
          </cell>
          <cell r="F275">
            <v>1200</v>
          </cell>
          <cell r="G275">
            <v>2470</v>
          </cell>
        </row>
        <row r="276">
          <cell r="E276" t="str">
            <v>NR2</v>
          </cell>
          <cell r="F276">
            <v>448</v>
          </cell>
          <cell r="G276">
            <v>1130</v>
          </cell>
        </row>
        <row r="277">
          <cell r="E277" t="str">
            <v>NSB</v>
          </cell>
          <cell r="G277">
            <v>750</v>
          </cell>
        </row>
        <row r="278">
          <cell r="E278" t="str">
            <v>NSH</v>
          </cell>
          <cell r="G278">
            <v>1500</v>
          </cell>
        </row>
        <row r="279">
          <cell r="E279" t="str">
            <v>NSP</v>
          </cell>
          <cell r="G279">
            <v>1440</v>
          </cell>
        </row>
        <row r="280">
          <cell r="E280" t="str">
            <v>NTB</v>
          </cell>
          <cell r="G280">
            <v>2350</v>
          </cell>
        </row>
        <row r="281">
          <cell r="E281" t="str">
            <v>NVR</v>
          </cell>
          <cell r="G281">
            <v>2100</v>
          </cell>
        </row>
        <row r="282">
          <cell r="E282" t="str">
            <v>NZE</v>
          </cell>
          <cell r="F282">
            <v>194</v>
          </cell>
          <cell r="G282">
            <v>940</v>
          </cell>
        </row>
        <row r="283">
          <cell r="E283" t="str">
            <v>NZW</v>
          </cell>
          <cell r="F283">
            <v>156</v>
          </cell>
          <cell r="G283">
            <v>840</v>
          </cell>
        </row>
        <row r="284">
          <cell r="E284" t="str">
            <v>OBR</v>
          </cell>
          <cell r="F284">
            <v>128</v>
          </cell>
          <cell r="G284">
            <v>200</v>
          </cell>
        </row>
        <row r="285">
          <cell r="E285" t="str">
            <v>OFF</v>
          </cell>
          <cell r="G285">
            <v>1000</v>
          </cell>
        </row>
        <row r="286">
          <cell r="E286" t="str">
            <v>OIE</v>
          </cell>
          <cell r="F286">
            <v>2544</v>
          </cell>
          <cell r="G286">
            <v>3642</v>
          </cell>
        </row>
        <row r="287">
          <cell r="E287" t="str">
            <v>OKB</v>
          </cell>
          <cell r="G287">
            <v>3100</v>
          </cell>
        </row>
        <row r="288">
          <cell r="E288" t="str">
            <v>OKF</v>
          </cell>
          <cell r="G288">
            <v>1350</v>
          </cell>
        </row>
        <row r="289">
          <cell r="E289" t="str">
            <v>OKH</v>
          </cell>
          <cell r="F289">
            <v>4576</v>
          </cell>
          <cell r="G289">
            <v>5580</v>
          </cell>
        </row>
        <row r="290">
          <cell r="E290" t="str">
            <v>P11</v>
          </cell>
          <cell r="G290">
            <v>5088</v>
          </cell>
        </row>
        <row r="291">
          <cell r="E291" t="str">
            <v>P12</v>
          </cell>
          <cell r="G291">
            <v>5088</v>
          </cell>
        </row>
        <row r="292">
          <cell r="E292" t="str">
            <v>P13</v>
          </cell>
          <cell r="G292">
            <v>5533</v>
          </cell>
        </row>
        <row r="293">
          <cell r="E293" t="str">
            <v>P14</v>
          </cell>
          <cell r="G293">
            <v>5533</v>
          </cell>
        </row>
        <row r="294">
          <cell r="E294" t="str">
            <v>P15</v>
          </cell>
          <cell r="G294">
            <v>4950</v>
          </cell>
        </row>
        <row r="295">
          <cell r="E295" t="str">
            <v>P29</v>
          </cell>
          <cell r="G295">
            <v>600</v>
          </cell>
        </row>
        <row r="296">
          <cell r="E296" t="str">
            <v>PAJ</v>
          </cell>
          <cell r="G296">
            <v>2300</v>
          </cell>
        </row>
        <row r="297">
          <cell r="E297" t="str">
            <v>PAM</v>
          </cell>
          <cell r="G297">
            <v>2300</v>
          </cell>
        </row>
        <row r="298">
          <cell r="E298" t="str">
            <v>PAS</v>
          </cell>
          <cell r="G298">
            <v>2300</v>
          </cell>
        </row>
        <row r="299">
          <cell r="E299" t="str">
            <v>PAV</v>
          </cell>
          <cell r="G299">
            <v>2300</v>
          </cell>
        </row>
        <row r="300">
          <cell r="E300" t="str">
            <v>PB1</v>
          </cell>
          <cell r="G300">
            <v>1500</v>
          </cell>
        </row>
        <row r="301">
          <cell r="E301" t="str">
            <v>PB2</v>
          </cell>
          <cell r="G301">
            <v>1500</v>
          </cell>
        </row>
        <row r="302">
          <cell r="E302" t="str">
            <v>PB3</v>
          </cell>
          <cell r="G302">
            <v>1500</v>
          </cell>
        </row>
        <row r="303">
          <cell r="E303" t="str">
            <v>PHG</v>
          </cell>
          <cell r="F303">
            <v>704</v>
          </cell>
          <cell r="G303">
            <v>730</v>
          </cell>
        </row>
        <row r="304">
          <cell r="E304" t="str">
            <v>PKR</v>
          </cell>
          <cell r="G304">
            <v>370</v>
          </cell>
        </row>
        <row r="305">
          <cell r="E305" t="str">
            <v>PNE</v>
          </cell>
          <cell r="G305">
            <v>2800</v>
          </cell>
        </row>
        <row r="306">
          <cell r="E306" t="str">
            <v>PNW</v>
          </cell>
          <cell r="G306">
            <v>2800</v>
          </cell>
        </row>
        <row r="307">
          <cell r="E307" t="str">
            <v>PPE</v>
          </cell>
          <cell r="G307">
            <v>2400</v>
          </cell>
        </row>
        <row r="308">
          <cell r="E308" t="str">
            <v>PPG</v>
          </cell>
          <cell r="G308">
            <v>400</v>
          </cell>
        </row>
        <row r="309">
          <cell r="E309" t="str">
            <v>PPN</v>
          </cell>
          <cell r="G309">
            <v>2400</v>
          </cell>
        </row>
        <row r="310">
          <cell r="E310" t="str">
            <v>PRR</v>
          </cell>
          <cell r="G310">
            <v>300</v>
          </cell>
        </row>
        <row r="311">
          <cell r="E311" t="str">
            <v>PSC</v>
          </cell>
          <cell r="F311">
            <v>560</v>
          </cell>
          <cell r="G311">
            <v>3480</v>
          </cell>
        </row>
        <row r="312">
          <cell r="E312" t="str">
            <v>PSS</v>
          </cell>
          <cell r="G312">
            <v>700</v>
          </cell>
        </row>
        <row r="313">
          <cell r="E313" t="str">
            <v>PTB</v>
          </cell>
          <cell r="F313">
            <v>496</v>
          </cell>
          <cell r="G313">
            <v>1200</v>
          </cell>
        </row>
        <row r="314">
          <cell r="E314" t="str">
            <v>PTV</v>
          </cell>
          <cell r="G314">
            <v>800</v>
          </cell>
        </row>
        <row r="315">
          <cell r="E315" t="str">
            <v>PV1</v>
          </cell>
          <cell r="G315">
            <v>800</v>
          </cell>
        </row>
        <row r="316">
          <cell r="E316" t="str">
            <v>PV2</v>
          </cell>
          <cell r="G316">
            <v>800</v>
          </cell>
        </row>
        <row r="317">
          <cell r="E317" t="str">
            <v>PVC</v>
          </cell>
          <cell r="F317">
            <v>288</v>
          </cell>
          <cell r="G317">
            <v>400</v>
          </cell>
        </row>
        <row r="318">
          <cell r="E318" t="str">
            <v>QAM</v>
          </cell>
          <cell r="F318">
            <v>112</v>
          </cell>
          <cell r="G318">
            <v>200</v>
          </cell>
        </row>
        <row r="319">
          <cell r="E319" t="str">
            <v>QIA</v>
          </cell>
          <cell r="F319">
            <v>656</v>
          </cell>
          <cell r="G319">
            <v>2140</v>
          </cell>
        </row>
        <row r="320">
          <cell r="E320" t="str">
            <v>RDH</v>
          </cell>
          <cell r="F320">
            <v>64</v>
          </cell>
          <cell r="G320">
            <v>400</v>
          </cell>
        </row>
        <row r="321">
          <cell r="E321" t="str">
            <v>RG3</v>
          </cell>
          <cell r="G321">
            <v>2030</v>
          </cell>
        </row>
        <row r="322">
          <cell r="E322" t="str">
            <v>RGE</v>
          </cell>
          <cell r="G322">
            <v>2390</v>
          </cell>
        </row>
        <row r="323">
          <cell r="E323" t="str">
            <v>RGM</v>
          </cell>
          <cell r="G323">
            <v>2740</v>
          </cell>
        </row>
        <row r="324">
          <cell r="E324" t="str">
            <v>RJN</v>
          </cell>
          <cell r="G324">
            <v>1200</v>
          </cell>
        </row>
        <row r="325">
          <cell r="E325" t="str">
            <v>RJR</v>
          </cell>
          <cell r="G325">
            <v>500</v>
          </cell>
        </row>
        <row r="326">
          <cell r="E326" t="str">
            <v>RJU</v>
          </cell>
          <cell r="G326">
            <v>500</v>
          </cell>
        </row>
        <row r="327">
          <cell r="E327" t="str">
            <v>RMN</v>
          </cell>
          <cell r="G327">
            <v>2200</v>
          </cell>
        </row>
        <row r="328">
          <cell r="E328" t="str">
            <v>RN1</v>
          </cell>
          <cell r="G328">
            <v>2700</v>
          </cell>
        </row>
        <row r="329">
          <cell r="E329" t="str">
            <v>RN2</v>
          </cell>
          <cell r="G329">
            <v>2700</v>
          </cell>
        </row>
        <row r="330">
          <cell r="E330" t="str">
            <v>RNB</v>
          </cell>
          <cell r="G330">
            <v>2400</v>
          </cell>
        </row>
        <row r="331">
          <cell r="E331" t="str">
            <v>SBK</v>
          </cell>
          <cell r="G331">
            <v>750</v>
          </cell>
        </row>
        <row r="332">
          <cell r="E332" t="str">
            <v>SBZ</v>
          </cell>
          <cell r="G332">
            <v>400</v>
          </cell>
        </row>
        <row r="333">
          <cell r="E333" t="str">
            <v>SCA</v>
          </cell>
          <cell r="G333">
            <v>920</v>
          </cell>
        </row>
        <row r="334">
          <cell r="E334" t="str">
            <v>SCN</v>
          </cell>
          <cell r="F334">
            <v>560</v>
          </cell>
          <cell r="G334">
            <v>1080</v>
          </cell>
        </row>
        <row r="335">
          <cell r="E335" t="str">
            <v>SD1</v>
          </cell>
          <cell r="F335">
            <v>912</v>
          </cell>
          <cell r="G335">
            <v>934</v>
          </cell>
        </row>
        <row r="336">
          <cell r="E336" t="str">
            <v>SD2</v>
          </cell>
          <cell r="F336">
            <v>784</v>
          </cell>
          <cell r="G336">
            <v>1000</v>
          </cell>
        </row>
        <row r="337">
          <cell r="E337" t="str">
            <v>SDA</v>
          </cell>
          <cell r="F337">
            <v>192</v>
          </cell>
          <cell r="G337">
            <v>240</v>
          </cell>
        </row>
        <row r="338">
          <cell r="E338" t="str">
            <v>SDN</v>
          </cell>
          <cell r="F338">
            <v>27</v>
          </cell>
          <cell r="G338">
            <v>360</v>
          </cell>
        </row>
        <row r="339">
          <cell r="E339" t="str">
            <v>SDV</v>
          </cell>
          <cell r="G339">
            <v>800</v>
          </cell>
        </row>
        <row r="340">
          <cell r="E340" t="str">
            <v>SE1</v>
          </cell>
          <cell r="F340">
            <v>1504</v>
          </cell>
          <cell r="G340">
            <v>2240</v>
          </cell>
        </row>
        <row r="341">
          <cell r="E341" t="str">
            <v>SE2</v>
          </cell>
          <cell r="F341">
            <v>3568</v>
          </cell>
          <cell r="G341">
            <v>4920</v>
          </cell>
        </row>
        <row r="342">
          <cell r="E342" t="str">
            <v>SFN</v>
          </cell>
          <cell r="G342">
            <v>750</v>
          </cell>
        </row>
        <row r="343">
          <cell r="E343" t="str">
            <v>SFS</v>
          </cell>
          <cell r="G343">
            <v>750</v>
          </cell>
        </row>
        <row r="344">
          <cell r="E344" t="str">
            <v>SFT</v>
          </cell>
          <cell r="F344">
            <v>480</v>
          </cell>
          <cell r="G344">
            <v>1380</v>
          </cell>
        </row>
        <row r="345">
          <cell r="E345" t="str">
            <v>SHA</v>
          </cell>
          <cell r="F345">
            <v>1232</v>
          </cell>
          <cell r="G345">
            <v>1500</v>
          </cell>
        </row>
        <row r="346">
          <cell r="E346" t="str">
            <v>SJE</v>
          </cell>
          <cell r="F346">
            <v>2304</v>
          </cell>
          <cell r="G346">
            <v>2800</v>
          </cell>
        </row>
        <row r="347">
          <cell r="E347" t="str">
            <v>SJL</v>
          </cell>
          <cell r="G347">
            <v>500</v>
          </cell>
        </row>
        <row r="348">
          <cell r="E348" t="str">
            <v>SJN</v>
          </cell>
          <cell r="G348">
            <v>2500</v>
          </cell>
        </row>
        <row r="349">
          <cell r="E349" t="str">
            <v>SKG</v>
          </cell>
          <cell r="F349">
            <v>14</v>
          </cell>
          <cell r="G349">
            <v>820</v>
          </cell>
        </row>
        <row r="350">
          <cell r="E350" t="str">
            <v>SKN</v>
          </cell>
          <cell r="G350">
            <v>1500</v>
          </cell>
        </row>
        <row r="351">
          <cell r="E351" t="str">
            <v>SKT</v>
          </cell>
          <cell r="F351">
            <v>608</v>
          </cell>
          <cell r="G351">
            <v>850</v>
          </cell>
        </row>
        <row r="352">
          <cell r="E352" t="str">
            <v>SNS</v>
          </cell>
          <cell r="G352">
            <v>1000</v>
          </cell>
        </row>
        <row r="353">
          <cell r="E353" t="str">
            <v>SSR</v>
          </cell>
          <cell r="G353">
            <v>700</v>
          </cell>
        </row>
        <row r="354">
          <cell r="E354" t="str">
            <v>SVD</v>
          </cell>
          <cell r="F354">
            <v>264</v>
          </cell>
          <cell r="G354">
            <v>700</v>
          </cell>
        </row>
        <row r="355">
          <cell r="E355" t="str">
            <v>SVM</v>
          </cell>
          <cell r="G355">
            <v>1000</v>
          </cell>
        </row>
        <row r="356">
          <cell r="E356" t="str">
            <v>SVR</v>
          </cell>
          <cell r="G356">
            <v>3200</v>
          </cell>
        </row>
        <row r="357">
          <cell r="E357" t="str">
            <v>SWN</v>
          </cell>
          <cell r="F357">
            <v>352</v>
          </cell>
          <cell r="G357">
            <v>1580</v>
          </cell>
        </row>
        <row r="358">
          <cell r="E358" t="str">
            <v>SWV</v>
          </cell>
          <cell r="G358">
            <v>2400</v>
          </cell>
        </row>
        <row r="359">
          <cell r="E359" t="str">
            <v>TGB</v>
          </cell>
          <cell r="G359">
            <v>1900</v>
          </cell>
        </row>
        <row r="360">
          <cell r="E360" t="str">
            <v>TGG</v>
          </cell>
          <cell r="G360">
            <v>2000</v>
          </cell>
        </row>
        <row r="361">
          <cell r="E361" t="str">
            <v>TMG</v>
          </cell>
          <cell r="G361">
            <v>500</v>
          </cell>
        </row>
        <row r="362">
          <cell r="E362" t="str">
            <v>TNG</v>
          </cell>
          <cell r="G362">
            <v>2700</v>
          </cell>
        </row>
        <row r="363">
          <cell r="E363" t="str">
            <v>VAN</v>
          </cell>
          <cell r="F363">
            <v>288</v>
          </cell>
          <cell r="G363">
            <v>870</v>
          </cell>
        </row>
        <row r="364">
          <cell r="E364" t="str">
            <v>VIE</v>
          </cell>
          <cell r="G364">
            <v>2400</v>
          </cell>
        </row>
        <row r="365">
          <cell r="E365" t="str">
            <v>VIM</v>
          </cell>
          <cell r="G365">
            <v>2000</v>
          </cell>
        </row>
        <row r="366">
          <cell r="E366" t="str">
            <v>VK1</v>
          </cell>
          <cell r="G366">
            <v>1900</v>
          </cell>
        </row>
        <row r="367">
          <cell r="E367" t="str">
            <v>VK2</v>
          </cell>
          <cell r="G367">
            <v>1900</v>
          </cell>
        </row>
        <row r="368">
          <cell r="E368" t="str">
            <v>VK3</v>
          </cell>
          <cell r="G368">
            <v>1900</v>
          </cell>
        </row>
        <row r="369">
          <cell r="E369" t="str">
            <v>VK4</v>
          </cell>
          <cell r="G369">
            <v>1900</v>
          </cell>
        </row>
        <row r="370">
          <cell r="E370" t="str">
            <v>VKM</v>
          </cell>
          <cell r="F370">
            <v>464</v>
          </cell>
          <cell r="G370">
            <v>800</v>
          </cell>
        </row>
        <row r="371">
          <cell r="E371" t="str">
            <v>VKT</v>
          </cell>
          <cell r="F371">
            <v>784</v>
          </cell>
          <cell r="G371">
            <v>800</v>
          </cell>
        </row>
        <row r="372">
          <cell r="E372" t="str">
            <v>VSD</v>
          </cell>
          <cell r="G372">
            <v>850</v>
          </cell>
        </row>
        <row r="373">
          <cell r="E373" t="str">
            <v>VSE</v>
          </cell>
          <cell r="G373">
            <v>850</v>
          </cell>
        </row>
        <row r="374">
          <cell r="E374" t="str">
            <v>VVR</v>
          </cell>
          <cell r="F374">
            <v>1711</v>
          </cell>
          <cell r="G374">
            <v>3510</v>
          </cell>
        </row>
        <row r="375">
          <cell r="E375" t="str">
            <v>WEA</v>
          </cell>
          <cell r="G375">
            <v>3760</v>
          </cell>
        </row>
        <row r="376">
          <cell r="E376" t="str">
            <v>WEG</v>
          </cell>
          <cell r="F376">
            <v>272</v>
          </cell>
          <cell r="G376">
            <v>1060</v>
          </cell>
        </row>
        <row r="377">
          <cell r="E377" t="str">
            <v>WTC</v>
          </cell>
          <cell r="F377">
            <v>384</v>
          </cell>
          <cell r="G377">
            <v>520</v>
          </cell>
        </row>
        <row r="378">
          <cell r="E378" t="str">
            <v>WZP</v>
          </cell>
          <cell r="G378">
            <v>4600</v>
          </cell>
        </row>
        <row r="379">
          <cell r="E379" t="str">
            <v>ZKN</v>
          </cell>
          <cell r="G379">
            <v>100</v>
          </cell>
        </row>
        <row r="380">
          <cell r="G380">
            <v>0</v>
          </cell>
        </row>
        <row r="381">
          <cell r="G381">
            <v>0</v>
          </cell>
        </row>
        <row r="382">
          <cell r="G382">
            <v>24000</v>
          </cell>
        </row>
        <row r="383">
          <cell r="G383">
            <v>9000</v>
          </cell>
        </row>
        <row r="384">
          <cell r="G384">
            <v>4800</v>
          </cell>
        </row>
        <row r="385">
          <cell r="G385">
            <v>1200</v>
          </cell>
        </row>
        <row r="386">
          <cell r="G386">
            <v>1200</v>
          </cell>
        </row>
        <row r="387">
          <cell r="G387">
            <v>1200</v>
          </cell>
        </row>
        <row r="388">
          <cell r="G388">
            <v>450</v>
          </cell>
        </row>
        <row r="389">
          <cell r="G389">
            <v>200</v>
          </cell>
        </row>
        <row r="390">
          <cell r="G390">
            <v>1570</v>
          </cell>
        </row>
        <row r="391">
          <cell r="G391">
            <v>730</v>
          </cell>
        </row>
        <row r="392">
          <cell r="G392">
            <v>400</v>
          </cell>
        </row>
        <row r="393">
          <cell r="G393">
            <v>120</v>
          </cell>
        </row>
        <row r="394">
          <cell r="G394">
            <v>300</v>
          </cell>
        </row>
        <row r="395">
          <cell r="G395">
            <v>2050</v>
          </cell>
        </row>
        <row r="396">
          <cell r="G396">
            <v>2500</v>
          </cell>
        </row>
        <row r="397">
          <cell r="G397">
            <v>100</v>
          </cell>
        </row>
        <row r="398">
          <cell r="G398">
            <v>300</v>
          </cell>
        </row>
        <row r="399">
          <cell r="G399">
            <v>3229</v>
          </cell>
        </row>
        <row r="400">
          <cell r="G400">
            <v>280</v>
          </cell>
        </row>
        <row r="401">
          <cell r="G401">
            <v>1200</v>
          </cell>
        </row>
        <row r="402">
          <cell r="G402">
            <v>660</v>
          </cell>
        </row>
        <row r="403">
          <cell r="G403">
            <v>2160</v>
          </cell>
        </row>
        <row r="404">
          <cell r="G404">
            <v>270</v>
          </cell>
        </row>
        <row r="405">
          <cell r="G405">
            <v>230</v>
          </cell>
        </row>
        <row r="406">
          <cell r="G406">
            <v>170</v>
          </cell>
        </row>
        <row r="407">
          <cell r="G407">
            <v>560</v>
          </cell>
        </row>
        <row r="408">
          <cell r="G408">
            <v>460</v>
          </cell>
        </row>
        <row r="409">
          <cell r="G409">
            <v>480</v>
          </cell>
        </row>
        <row r="410">
          <cell r="G410">
            <v>640</v>
          </cell>
        </row>
        <row r="411">
          <cell r="G411">
            <v>680</v>
          </cell>
        </row>
        <row r="412">
          <cell r="G412">
            <v>760</v>
          </cell>
        </row>
        <row r="413">
          <cell r="G413">
            <v>284</v>
          </cell>
        </row>
        <row r="414">
          <cell r="G414">
            <v>191</v>
          </cell>
        </row>
        <row r="415">
          <cell r="G415">
            <v>610</v>
          </cell>
        </row>
        <row r="416">
          <cell r="G416">
            <v>989</v>
          </cell>
        </row>
        <row r="417">
          <cell r="G417">
            <v>1000</v>
          </cell>
        </row>
        <row r="418">
          <cell r="G418">
            <v>281</v>
          </cell>
        </row>
        <row r="419">
          <cell r="G419">
            <v>207</v>
          </cell>
        </row>
        <row r="420">
          <cell r="G420">
            <v>2258</v>
          </cell>
        </row>
        <row r="421">
          <cell r="G421">
            <v>2100</v>
          </cell>
        </row>
        <row r="422">
          <cell r="G422">
            <v>1300</v>
          </cell>
        </row>
        <row r="423">
          <cell r="G423">
            <v>4000</v>
          </cell>
        </row>
        <row r="424">
          <cell r="G424">
            <v>1500</v>
          </cell>
        </row>
      </sheetData>
      <sheetData sheetId="3" refreshError="1">
        <row r="2">
          <cell r="B2">
            <v>0</v>
          </cell>
          <cell r="C2" t="str">
            <v>DLC</v>
          </cell>
          <cell r="D2">
            <v>1.4</v>
          </cell>
        </row>
        <row r="3">
          <cell r="B3">
            <v>750</v>
          </cell>
          <cell r="C3" t="str">
            <v>LDLC</v>
          </cell>
          <cell r="D3">
            <v>2</v>
          </cell>
        </row>
        <row r="4">
          <cell r="B4">
            <v>1500</v>
          </cell>
          <cell r="C4" t="str">
            <v>RSU</v>
          </cell>
          <cell r="D4">
            <v>2.7</v>
          </cell>
        </row>
      </sheetData>
      <sheetData sheetId="4" refreshError="1">
        <row r="3">
          <cell r="F3" t="str">
            <v>GIS Code</v>
          </cell>
          <cell r="G3" t="str">
            <v>Total tags</v>
          </cell>
          <cell r="H3">
            <v>38050</v>
          </cell>
          <cell r="I3">
            <v>38415</v>
          </cell>
        </row>
        <row r="4">
          <cell r="F4" t="str">
            <v>ADS</v>
          </cell>
          <cell r="G4">
            <v>910</v>
          </cell>
          <cell r="H4">
            <v>122</v>
          </cell>
          <cell r="I4">
            <v>458</v>
          </cell>
        </row>
        <row r="5">
          <cell r="F5" t="str">
            <v>ADC</v>
          </cell>
          <cell r="G5">
            <v>1350</v>
          </cell>
          <cell r="H5">
            <v>426</v>
          </cell>
          <cell r="I5">
            <v>782</v>
          </cell>
        </row>
        <row r="6">
          <cell r="F6" t="str">
            <v>ANV</v>
          </cell>
          <cell r="G6">
            <v>1500</v>
          </cell>
          <cell r="H6">
            <v>0</v>
          </cell>
          <cell r="I6">
            <v>210</v>
          </cell>
        </row>
        <row r="7">
          <cell r="F7" t="str">
            <v>ANS</v>
          </cell>
          <cell r="G7">
            <v>1000</v>
          </cell>
          <cell r="H7">
            <v>674</v>
          </cell>
          <cell r="I7">
            <v>874</v>
          </cell>
        </row>
        <row r="8">
          <cell r="F8" t="str">
            <v>ANP</v>
          </cell>
          <cell r="G8">
            <v>450</v>
          </cell>
          <cell r="H8">
            <v>112</v>
          </cell>
          <cell r="I8">
            <v>238</v>
          </cell>
        </row>
        <row r="9">
          <cell r="F9" t="str">
            <v>APL</v>
          </cell>
          <cell r="G9">
            <v>100</v>
          </cell>
          <cell r="H9">
            <v>85</v>
          </cell>
          <cell r="I9">
            <v>105</v>
          </cell>
        </row>
        <row r="10">
          <cell r="F10" t="str">
            <v>ANC</v>
          </cell>
          <cell r="G10">
            <v>800</v>
          </cell>
          <cell r="H10">
            <v>437</v>
          </cell>
          <cell r="I10">
            <v>648</v>
          </cell>
        </row>
        <row r="11">
          <cell r="F11" t="str">
            <v>AAR</v>
          </cell>
          <cell r="G11">
            <v>900</v>
          </cell>
          <cell r="H11">
            <v>117</v>
          </cell>
          <cell r="I11">
            <v>450</v>
          </cell>
        </row>
        <row r="12">
          <cell r="F12" t="str">
            <v>AV1</v>
          </cell>
          <cell r="G12">
            <v>2100</v>
          </cell>
          <cell r="H12">
            <v>0</v>
          </cell>
          <cell r="I12">
            <v>252</v>
          </cell>
        </row>
        <row r="13">
          <cell r="F13" t="str">
            <v>AV2</v>
          </cell>
          <cell r="G13">
            <v>2100</v>
          </cell>
          <cell r="H13">
            <v>0</v>
          </cell>
          <cell r="I13">
            <v>252</v>
          </cell>
        </row>
        <row r="14">
          <cell r="F14" t="str">
            <v>AV3</v>
          </cell>
          <cell r="G14">
            <v>2100</v>
          </cell>
          <cell r="H14">
            <v>0</v>
          </cell>
          <cell r="I14">
            <v>252</v>
          </cell>
        </row>
        <row r="15">
          <cell r="F15" t="str">
            <v>ASH</v>
          </cell>
          <cell r="G15">
            <v>650</v>
          </cell>
          <cell r="H15">
            <v>449</v>
          </cell>
          <cell r="I15">
            <v>579</v>
          </cell>
        </row>
        <row r="16">
          <cell r="F16" t="str">
            <v>CRX</v>
          </cell>
        </row>
        <row r="17">
          <cell r="F17" t="str">
            <v>ATM</v>
          </cell>
          <cell r="G17">
            <v>600</v>
          </cell>
          <cell r="H17">
            <v>398</v>
          </cell>
          <cell r="I17">
            <v>518</v>
          </cell>
        </row>
        <row r="18">
          <cell r="F18" t="str">
            <v>DFX</v>
          </cell>
        </row>
        <row r="19">
          <cell r="F19" t="str">
            <v>AZR</v>
          </cell>
          <cell r="G19">
            <v>200</v>
          </cell>
          <cell r="H19">
            <v>0</v>
          </cell>
          <cell r="I19">
            <v>50</v>
          </cell>
        </row>
        <row r="20">
          <cell r="F20" t="str">
            <v>NEW</v>
          </cell>
          <cell r="G20">
            <v>191</v>
          </cell>
          <cell r="H20">
            <v>25</v>
          </cell>
          <cell r="I20">
            <v>96</v>
          </cell>
        </row>
        <row r="21">
          <cell r="F21" t="str">
            <v>EOX</v>
          </cell>
        </row>
        <row r="22">
          <cell r="F22" t="str">
            <v>BAL</v>
          </cell>
          <cell r="G22">
            <v>1110</v>
          </cell>
          <cell r="H22">
            <v>554</v>
          </cell>
          <cell r="I22">
            <v>847</v>
          </cell>
        </row>
        <row r="23">
          <cell r="F23" t="str">
            <v>BLK</v>
          </cell>
          <cell r="G23">
            <v>1350</v>
          </cell>
          <cell r="H23">
            <v>618</v>
          </cell>
          <cell r="I23">
            <v>974</v>
          </cell>
        </row>
        <row r="24">
          <cell r="F24" t="str">
            <v>BCL</v>
          </cell>
          <cell r="G24">
            <v>1300</v>
          </cell>
          <cell r="H24">
            <v>1137</v>
          </cell>
          <cell r="I24">
            <v>1397</v>
          </cell>
        </row>
        <row r="25">
          <cell r="F25" t="str">
            <v>GKX</v>
          </cell>
        </row>
        <row r="26">
          <cell r="F26" t="str">
            <v>BGM</v>
          </cell>
          <cell r="G26">
            <v>770</v>
          </cell>
          <cell r="H26">
            <v>81</v>
          </cell>
          <cell r="I26">
            <v>308</v>
          </cell>
        </row>
        <row r="27">
          <cell r="F27" t="str">
            <v>GKZ</v>
          </cell>
        </row>
        <row r="28">
          <cell r="F28" t="str">
            <v>NEW</v>
          </cell>
          <cell r="G28">
            <v>284</v>
          </cell>
          <cell r="H28">
            <v>37</v>
          </cell>
          <cell r="I28">
            <v>142</v>
          </cell>
        </row>
        <row r="29">
          <cell r="F29" t="str">
            <v>BGP</v>
          </cell>
          <cell r="G29">
            <v>360</v>
          </cell>
          <cell r="H29">
            <v>120</v>
          </cell>
          <cell r="I29">
            <v>215</v>
          </cell>
        </row>
        <row r="30">
          <cell r="F30" t="str">
            <v>BDR</v>
          </cell>
          <cell r="G30">
            <v>300</v>
          </cell>
          <cell r="H30">
            <v>0</v>
          </cell>
          <cell r="I30">
            <v>90</v>
          </cell>
        </row>
        <row r="31">
          <cell r="F31" t="str">
            <v>BDH</v>
          </cell>
          <cell r="G31">
            <v>200</v>
          </cell>
          <cell r="H31">
            <v>0</v>
          </cell>
          <cell r="I31">
            <v>60</v>
          </cell>
        </row>
        <row r="32">
          <cell r="F32" t="str">
            <v>107</v>
          </cell>
          <cell r="G32">
            <v>400</v>
          </cell>
          <cell r="H32">
            <v>0</v>
          </cell>
          <cell r="I32">
            <v>92</v>
          </cell>
        </row>
        <row r="33">
          <cell r="F33" t="str">
            <v>110</v>
          </cell>
          <cell r="G33">
            <v>400</v>
          </cell>
          <cell r="H33">
            <v>0</v>
          </cell>
          <cell r="I33">
            <v>100</v>
          </cell>
        </row>
        <row r="34">
          <cell r="F34" t="str">
            <v>121</v>
          </cell>
          <cell r="G34">
            <v>200</v>
          </cell>
          <cell r="H34">
            <v>0</v>
          </cell>
          <cell r="I34">
            <v>36</v>
          </cell>
        </row>
        <row r="35">
          <cell r="F35" t="str">
            <v>217</v>
          </cell>
          <cell r="G35">
            <v>300</v>
          </cell>
          <cell r="H35">
            <v>0</v>
          </cell>
          <cell r="I35">
            <v>75</v>
          </cell>
        </row>
        <row r="36">
          <cell r="F36" t="str">
            <v>229</v>
          </cell>
          <cell r="G36">
            <v>400</v>
          </cell>
          <cell r="H36">
            <v>0</v>
          </cell>
          <cell r="I36">
            <v>92</v>
          </cell>
        </row>
        <row r="37">
          <cell r="F37" t="str">
            <v>240</v>
          </cell>
          <cell r="G37">
            <v>500</v>
          </cell>
          <cell r="H37">
            <v>0</v>
          </cell>
          <cell r="I37">
            <v>140</v>
          </cell>
        </row>
        <row r="38">
          <cell r="F38" t="str">
            <v>245</v>
          </cell>
          <cell r="G38">
            <v>400</v>
          </cell>
          <cell r="H38">
            <v>0</v>
          </cell>
          <cell r="I38">
            <v>84</v>
          </cell>
        </row>
        <row r="39">
          <cell r="F39" t="str">
            <v>003</v>
          </cell>
          <cell r="G39">
            <v>400</v>
          </cell>
          <cell r="H39">
            <v>0</v>
          </cell>
          <cell r="I39">
            <v>120</v>
          </cell>
        </row>
        <row r="40">
          <cell r="F40" t="str">
            <v>318</v>
          </cell>
          <cell r="G40">
            <v>400</v>
          </cell>
          <cell r="H40">
            <v>0</v>
          </cell>
          <cell r="I40">
            <v>80</v>
          </cell>
        </row>
        <row r="41">
          <cell r="F41" t="str">
            <v>429</v>
          </cell>
          <cell r="G41">
            <v>500</v>
          </cell>
          <cell r="H41">
            <v>0</v>
          </cell>
          <cell r="I41">
            <v>125</v>
          </cell>
        </row>
        <row r="42">
          <cell r="F42" t="str">
            <v>663</v>
          </cell>
          <cell r="G42">
            <v>200</v>
          </cell>
          <cell r="H42">
            <v>0</v>
          </cell>
          <cell r="I42">
            <v>36</v>
          </cell>
        </row>
        <row r="43">
          <cell r="F43" t="str">
            <v>681</v>
          </cell>
          <cell r="G43">
            <v>400</v>
          </cell>
          <cell r="H43">
            <v>0</v>
          </cell>
          <cell r="I43">
            <v>112</v>
          </cell>
        </row>
        <row r="44">
          <cell r="F44" t="str">
            <v>709</v>
          </cell>
          <cell r="G44">
            <v>100</v>
          </cell>
          <cell r="H44">
            <v>0</v>
          </cell>
          <cell r="I44">
            <v>30</v>
          </cell>
        </row>
        <row r="45">
          <cell r="F45" t="str">
            <v>714</v>
          </cell>
          <cell r="G45">
            <v>400</v>
          </cell>
          <cell r="H45">
            <v>0</v>
          </cell>
          <cell r="I45">
            <v>120</v>
          </cell>
        </row>
        <row r="46">
          <cell r="F46" t="str">
            <v>804</v>
          </cell>
          <cell r="G46">
            <v>400</v>
          </cell>
          <cell r="H46">
            <v>0</v>
          </cell>
          <cell r="I46">
            <v>92</v>
          </cell>
        </row>
        <row r="47">
          <cell r="F47" t="str">
            <v>807</v>
          </cell>
          <cell r="G47">
            <v>400</v>
          </cell>
          <cell r="H47">
            <v>0</v>
          </cell>
          <cell r="I47">
            <v>72</v>
          </cell>
        </row>
        <row r="48">
          <cell r="F48" t="str">
            <v>831</v>
          </cell>
          <cell r="G48">
            <v>400</v>
          </cell>
          <cell r="H48">
            <v>0</v>
          </cell>
          <cell r="I48">
            <v>112</v>
          </cell>
        </row>
        <row r="49">
          <cell r="F49" t="str">
            <v>093</v>
          </cell>
          <cell r="G49">
            <v>300</v>
          </cell>
          <cell r="H49">
            <v>0</v>
          </cell>
          <cell r="I49">
            <v>69</v>
          </cell>
        </row>
        <row r="50">
          <cell r="F50" t="str">
            <v>CHC</v>
          </cell>
          <cell r="G50">
            <v>200</v>
          </cell>
          <cell r="H50">
            <v>35</v>
          </cell>
          <cell r="I50">
            <v>94</v>
          </cell>
        </row>
        <row r="51">
          <cell r="G51">
            <v>1000</v>
          </cell>
          <cell r="H51">
            <v>150</v>
          </cell>
          <cell r="I51">
            <v>340</v>
          </cell>
        </row>
        <row r="52">
          <cell r="F52" t="str">
            <v>CWB</v>
          </cell>
          <cell r="G52">
            <v>2000</v>
          </cell>
          <cell r="H52">
            <v>300</v>
          </cell>
          <cell r="I52">
            <v>680</v>
          </cell>
        </row>
        <row r="53">
          <cell r="F53" t="str">
            <v>CHR</v>
          </cell>
          <cell r="G53">
            <v>400</v>
          </cell>
          <cell r="H53">
            <v>0</v>
          </cell>
          <cell r="I53">
            <v>120</v>
          </cell>
        </row>
        <row r="54">
          <cell r="F54" t="str">
            <v>CHD</v>
          </cell>
          <cell r="G54">
            <v>850</v>
          </cell>
          <cell r="H54">
            <v>230</v>
          </cell>
          <cell r="I54">
            <v>454</v>
          </cell>
        </row>
        <row r="55">
          <cell r="F55" t="str">
            <v>CRR</v>
          </cell>
          <cell r="G55">
            <v>500</v>
          </cell>
          <cell r="H55">
            <v>0</v>
          </cell>
          <cell r="I55">
            <v>125</v>
          </cell>
        </row>
        <row r="56">
          <cell r="F56" t="str">
            <v>CRP</v>
          </cell>
          <cell r="G56">
            <v>7400</v>
          </cell>
          <cell r="H56">
            <v>3801</v>
          </cell>
          <cell r="I56">
            <v>5754</v>
          </cell>
        </row>
        <row r="57">
          <cell r="F57" t="str">
            <v>DDU</v>
          </cell>
          <cell r="G57">
            <v>720</v>
          </cell>
          <cell r="H57">
            <v>94</v>
          </cell>
          <cell r="I57">
            <v>360</v>
          </cell>
        </row>
        <row r="58">
          <cell r="F58" t="str">
            <v>DRG</v>
          </cell>
          <cell r="G58">
            <v>3000</v>
          </cell>
          <cell r="H58">
            <v>450</v>
          </cell>
          <cell r="I58">
            <v>1020</v>
          </cell>
        </row>
        <row r="59">
          <cell r="F59" t="str">
            <v>DFC</v>
          </cell>
          <cell r="G59">
            <v>5040</v>
          </cell>
          <cell r="H59">
            <v>3116</v>
          </cell>
          <cell r="I59">
            <v>4124</v>
          </cell>
        </row>
        <row r="60">
          <cell r="F60" t="str">
            <v>DWN</v>
          </cell>
          <cell r="G60">
            <v>800</v>
          </cell>
          <cell r="H60">
            <v>0</v>
          </cell>
          <cell r="I60">
            <v>128</v>
          </cell>
        </row>
        <row r="61">
          <cell r="F61" t="str">
            <v>DEV</v>
          </cell>
          <cell r="G61">
            <v>900</v>
          </cell>
          <cell r="H61">
            <v>508</v>
          </cell>
          <cell r="I61">
            <v>745</v>
          </cell>
        </row>
        <row r="62">
          <cell r="F62" t="str">
            <v>DLI</v>
          </cell>
          <cell r="G62">
            <v>150</v>
          </cell>
          <cell r="H62">
            <v>0</v>
          </cell>
          <cell r="I62">
            <v>42</v>
          </cell>
        </row>
        <row r="63">
          <cell r="F63" t="str">
            <v>MKN</v>
          </cell>
          <cell r="G63">
            <v>400</v>
          </cell>
          <cell r="H63">
            <v>0</v>
          </cell>
          <cell r="I63">
            <v>48</v>
          </cell>
        </row>
        <row r="64">
          <cell r="F64" t="str">
            <v>EOK</v>
          </cell>
          <cell r="G64">
            <v>7500</v>
          </cell>
          <cell r="H64">
            <v>3439</v>
          </cell>
          <cell r="I64">
            <v>5419</v>
          </cell>
        </row>
        <row r="65">
          <cell r="F65" t="str">
            <v>FTR</v>
          </cell>
          <cell r="G65">
            <v>300</v>
          </cell>
          <cell r="H65">
            <v>0</v>
          </cell>
          <cell r="I65">
            <v>84</v>
          </cell>
        </row>
        <row r="66">
          <cell r="F66" t="str">
            <v>GBK</v>
          </cell>
          <cell r="G66">
            <v>620</v>
          </cell>
          <cell r="H66">
            <v>364</v>
          </cell>
          <cell r="I66">
            <v>537</v>
          </cell>
        </row>
        <row r="67">
          <cell r="F67" t="str">
            <v>GHT</v>
          </cell>
          <cell r="G67">
            <v>200</v>
          </cell>
          <cell r="H67">
            <v>122</v>
          </cell>
          <cell r="I67">
            <v>162</v>
          </cell>
        </row>
        <row r="68">
          <cell r="F68" t="str">
            <v>GSE</v>
          </cell>
          <cell r="G68">
            <v>691</v>
          </cell>
          <cell r="H68">
            <v>423</v>
          </cell>
          <cell r="I68">
            <v>561</v>
          </cell>
        </row>
        <row r="69">
          <cell r="F69" t="str">
            <v>GK2</v>
          </cell>
          <cell r="G69">
            <v>7440</v>
          </cell>
          <cell r="H69">
            <v>4308</v>
          </cell>
          <cell r="I69">
            <v>5796</v>
          </cell>
        </row>
        <row r="70">
          <cell r="F70" t="str">
            <v>GKI</v>
          </cell>
          <cell r="G70">
            <v>6050</v>
          </cell>
          <cell r="H70">
            <v>6095</v>
          </cell>
          <cell r="I70">
            <v>7305</v>
          </cell>
        </row>
        <row r="71">
          <cell r="F71" t="str">
            <v>GLK</v>
          </cell>
          <cell r="G71">
            <v>580</v>
          </cell>
          <cell r="H71">
            <v>61</v>
          </cell>
          <cell r="I71">
            <v>232</v>
          </cell>
        </row>
        <row r="72">
          <cell r="F72" t="str">
            <v>GVP</v>
          </cell>
          <cell r="G72">
            <v>200</v>
          </cell>
          <cell r="H72">
            <v>0</v>
          </cell>
          <cell r="I72">
            <v>56</v>
          </cell>
        </row>
        <row r="73">
          <cell r="F73" t="str">
            <v>GRP</v>
          </cell>
          <cell r="G73">
            <v>3350</v>
          </cell>
          <cell r="H73">
            <v>1086</v>
          </cell>
          <cell r="I73">
            <v>1970</v>
          </cell>
        </row>
        <row r="74">
          <cell r="F74" t="str">
            <v>NFX</v>
          </cell>
        </row>
        <row r="75">
          <cell r="F75" t="str">
            <v>GWT</v>
          </cell>
          <cell r="G75">
            <v>800</v>
          </cell>
          <cell r="H75">
            <v>0</v>
          </cell>
          <cell r="I75">
            <v>112</v>
          </cell>
        </row>
        <row r="76">
          <cell r="F76" t="str">
            <v>HBK</v>
          </cell>
          <cell r="G76">
            <v>1260</v>
          </cell>
          <cell r="H76">
            <v>628</v>
          </cell>
          <cell r="I76">
            <v>960</v>
          </cell>
        </row>
        <row r="77">
          <cell r="F77" t="e">
            <v>#N/A</v>
          </cell>
          <cell r="G77">
            <v>5200</v>
          </cell>
          <cell r="H77">
            <v>0</v>
          </cell>
          <cell r="I77">
            <v>832</v>
          </cell>
        </row>
        <row r="78">
          <cell r="F78" t="str">
            <v>EBK</v>
          </cell>
          <cell r="G78">
            <v>1010</v>
          </cell>
          <cell r="H78">
            <v>819</v>
          </cell>
          <cell r="I78">
            <v>1021</v>
          </cell>
        </row>
        <row r="79">
          <cell r="F79" t="str">
            <v>HKS</v>
          </cell>
          <cell r="G79">
            <v>3210</v>
          </cell>
          <cell r="H79">
            <v>1508</v>
          </cell>
          <cell r="I79">
            <v>2356</v>
          </cell>
        </row>
        <row r="80">
          <cell r="F80" t="str">
            <v>HEM</v>
          </cell>
          <cell r="G80">
            <v>1600</v>
          </cell>
          <cell r="H80">
            <v>1760</v>
          </cell>
          <cell r="I80">
            <v>2080</v>
          </cell>
        </row>
        <row r="81">
          <cell r="F81" t="str">
            <v>HTH</v>
          </cell>
          <cell r="G81">
            <v>200</v>
          </cell>
          <cell r="H81">
            <v>94</v>
          </cell>
          <cell r="I81">
            <v>146</v>
          </cell>
        </row>
        <row r="82">
          <cell r="F82" t="str">
            <v>IHC</v>
          </cell>
          <cell r="G82">
            <v>500</v>
          </cell>
          <cell r="H82">
            <v>177</v>
          </cell>
          <cell r="I82">
            <v>309</v>
          </cell>
        </row>
        <row r="83">
          <cell r="F83" t="str">
            <v>IND</v>
          </cell>
          <cell r="G83">
            <v>600</v>
          </cell>
          <cell r="H83">
            <v>542</v>
          </cell>
          <cell r="I83">
            <v>662</v>
          </cell>
        </row>
        <row r="84">
          <cell r="F84" t="str">
            <v>NEW</v>
          </cell>
          <cell r="G84">
            <v>830</v>
          </cell>
          <cell r="H84">
            <v>87</v>
          </cell>
          <cell r="I84">
            <v>332</v>
          </cell>
        </row>
        <row r="85">
          <cell r="F85" t="str">
            <v>IPE</v>
          </cell>
          <cell r="G85">
            <v>1400</v>
          </cell>
          <cell r="H85">
            <v>0</v>
          </cell>
          <cell r="I85">
            <v>224</v>
          </cell>
        </row>
        <row r="86">
          <cell r="F86" t="str">
            <v>ITT</v>
          </cell>
          <cell r="G86">
            <v>1099</v>
          </cell>
          <cell r="H86">
            <v>839</v>
          </cell>
          <cell r="I86">
            <v>1059</v>
          </cell>
        </row>
        <row r="87">
          <cell r="F87" t="str">
            <v>JPA</v>
          </cell>
          <cell r="G87">
            <v>590</v>
          </cell>
          <cell r="H87">
            <v>110</v>
          </cell>
          <cell r="I87">
            <v>284</v>
          </cell>
        </row>
        <row r="88">
          <cell r="F88" t="str">
            <v>JDM</v>
          </cell>
          <cell r="G88">
            <v>430</v>
          </cell>
          <cell r="H88">
            <v>86</v>
          </cell>
          <cell r="I88">
            <v>213</v>
          </cell>
        </row>
        <row r="89">
          <cell r="F89" t="str">
            <v>JCC</v>
          </cell>
          <cell r="G89">
            <v>390</v>
          </cell>
          <cell r="H89">
            <v>298</v>
          </cell>
          <cell r="I89">
            <v>376</v>
          </cell>
        </row>
        <row r="90">
          <cell r="F90" t="str">
            <v>JDC</v>
          </cell>
          <cell r="G90">
            <v>2500</v>
          </cell>
          <cell r="H90">
            <v>1381</v>
          </cell>
          <cell r="I90">
            <v>2041</v>
          </cell>
        </row>
        <row r="91">
          <cell r="F91" t="str">
            <v>JGP</v>
          </cell>
          <cell r="G91">
            <v>1940</v>
          </cell>
          <cell r="H91">
            <v>472</v>
          </cell>
          <cell r="I91">
            <v>1015</v>
          </cell>
        </row>
        <row r="92">
          <cell r="F92" t="str">
            <v>JPH</v>
          </cell>
          <cell r="G92">
            <v>4120</v>
          </cell>
          <cell r="H92">
            <v>1376</v>
          </cell>
          <cell r="I92">
            <v>2464</v>
          </cell>
        </row>
        <row r="93">
          <cell r="F93" t="str">
            <v>JWN</v>
          </cell>
          <cell r="G93">
            <v>700</v>
          </cell>
          <cell r="H93">
            <v>0</v>
          </cell>
          <cell r="I93">
            <v>126</v>
          </cell>
        </row>
        <row r="94">
          <cell r="F94" t="str">
            <v>JSN</v>
          </cell>
          <cell r="G94">
            <v>200</v>
          </cell>
          <cell r="H94">
            <v>0</v>
          </cell>
          <cell r="I94">
            <v>56</v>
          </cell>
        </row>
        <row r="95">
          <cell r="F95" t="str">
            <v>JBG</v>
          </cell>
          <cell r="G95">
            <v>1110</v>
          </cell>
          <cell r="H95">
            <v>145</v>
          </cell>
          <cell r="I95">
            <v>555</v>
          </cell>
        </row>
        <row r="96">
          <cell r="F96" t="str">
            <v>KLS</v>
          </cell>
          <cell r="G96">
            <v>850</v>
          </cell>
          <cell r="H96">
            <v>795</v>
          </cell>
          <cell r="I96">
            <v>965</v>
          </cell>
        </row>
        <row r="97">
          <cell r="F97" t="str">
            <v>KKE</v>
          </cell>
          <cell r="G97">
            <v>1300</v>
          </cell>
          <cell r="H97">
            <v>0</v>
          </cell>
          <cell r="I97">
            <v>364</v>
          </cell>
        </row>
        <row r="98">
          <cell r="F98" t="str">
            <v>KSV</v>
          </cell>
          <cell r="G98">
            <v>1030</v>
          </cell>
          <cell r="H98">
            <v>385</v>
          </cell>
          <cell r="I98">
            <v>657</v>
          </cell>
        </row>
        <row r="99">
          <cell r="F99" t="str">
            <v>KNG</v>
          </cell>
          <cell r="G99">
            <v>1600</v>
          </cell>
          <cell r="H99">
            <v>0</v>
          </cell>
          <cell r="I99">
            <v>224</v>
          </cell>
        </row>
        <row r="100">
          <cell r="F100" t="str">
            <v>KAN</v>
          </cell>
          <cell r="G100">
            <v>500</v>
          </cell>
          <cell r="H100">
            <v>273</v>
          </cell>
          <cell r="I100">
            <v>405</v>
          </cell>
        </row>
        <row r="101">
          <cell r="G101">
            <v>450</v>
          </cell>
        </row>
        <row r="102">
          <cell r="F102" t="str">
            <v>KPH</v>
          </cell>
          <cell r="G102">
            <v>740</v>
          </cell>
          <cell r="H102">
            <v>581</v>
          </cell>
          <cell r="I102">
            <v>729</v>
          </cell>
        </row>
        <row r="103">
          <cell r="F103" t="str">
            <v>NEW</v>
          </cell>
          <cell r="G103">
            <v>370</v>
          </cell>
        </row>
        <row r="104">
          <cell r="F104" t="str">
            <v>KMP</v>
          </cell>
          <cell r="G104">
            <v>1300</v>
          </cell>
          <cell r="H104">
            <v>0</v>
          </cell>
          <cell r="I104">
            <v>364</v>
          </cell>
        </row>
        <row r="105">
          <cell r="F105" t="str">
            <v>WEA</v>
          </cell>
          <cell r="G105">
            <v>3760</v>
          </cell>
          <cell r="H105">
            <v>392</v>
          </cell>
          <cell r="I105">
            <v>1504</v>
          </cell>
        </row>
        <row r="106">
          <cell r="F106" t="str">
            <v>KBM</v>
          </cell>
          <cell r="G106">
            <v>4580</v>
          </cell>
          <cell r="H106">
            <v>1775</v>
          </cell>
          <cell r="I106">
            <v>2984</v>
          </cell>
        </row>
        <row r="107">
          <cell r="F107" t="str">
            <v>KGT</v>
          </cell>
          <cell r="G107">
            <v>280</v>
          </cell>
          <cell r="H107">
            <v>99</v>
          </cell>
          <cell r="I107">
            <v>173</v>
          </cell>
        </row>
        <row r="108">
          <cell r="F108" t="str">
            <v>HML</v>
          </cell>
          <cell r="G108">
            <v>1000</v>
          </cell>
          <cell r="H108">
            <v>690</v>
          </cell>
          <cell r="I108">
            <v>890</v>
          </cell>
        </row>
        <row r="109">
          <cell r="F109" t="str">
            <v>KHM</v>
          </cell>
          <cell r="G109">
            <v>970</v>
          </cell>
          <cell r="H109">
            <v>228</v>
          </cell>
          <cell r="I109">
            <v>500</v>
          </cell>
        </row>
        <row r="110">
          <cell r="F110" t="str">
            <v>KPR</v>
          </cell>
          <cell r="G110">
            <v>300</v>
          </cell>
          <cell r="H110">
            <v>132</v>
          </cell>
          <cell r="I110">
            <v>211</v>
          </cell>
        </row>
        <row r="111">
          <cell r="F111" t="str">
            <v>KRT</v>
          </cell>
          <cell r="G111">
            <v>2560</v>
          </cell>
          <cell r="H111">
            <v>436</v>
          </cell>
          <cell r="I111">
            <v>1152</v>
          </cell>
        </row>
        <row r="112">
          <cell r="F112" t="str">
            <v>LDS</v>
          </cell>
          <cell r="G112">
            <v>1070</v>
          </cell>
          <cell r="H112">
            <v>519</v>
          </cell>
          <cell r="I112">
            <v>802</v>
          </cell>
        </row>
        <row r="113">
          <cell r="F113" t="str">
            <v>LN1</v>
          </cell>
          <cell r="G113">
            <v>3730</v>
          </cell>
          <cell r="H113">
            <v>1031</v>
          </cell>
          <cell r="I113">
            <v>2015</v>
          </cell>
        </row>
        <row r="114">
          <cell r="F114" t="str">
            <v>LN2</v>
          </cell>
          <cell r="G114">
            <v>1400</v>
          </cell>
          <cell r="H114">
            <v>477</v>
          </cell>
          <cell r="I114">
            <v>846</v>
          </cell>
        </row>
        <row r="115">
          <cell r="G115">
            <v>200</v>
          </cell>
        </row>
        <row r="116">
          <cell r="G116">
            <v>1570</v>
          </cell>
        </row>
        <row r="117">
          <cell r="G117">
            <v>730</v>
          </cell>
        </row>
        <row r="118">
          <cell r="G118">
            <v>400</v>
          </cell>
        </row>
        <row r="119">
          <cell r="G119">
            <v>120</v>
          </cell>
        </row>
        <row r="120">
          <cell r="G120">
            <v>300</v>
          </cell>
        </row>
        <row r="121">
          <cell r="G121">
            <v>2050</v>
          </cell>
        </row>
        <row r="122">
          <cell r="F122" t="str">
            <v>L1D</v>
          </cell>
          <cell r="G122">
            <v>1970</v>
          </cell>
          <cell r="H122">
            <v>531</v>
          </cell>
          <cell r="I122">
            <v>1051</v>
          </cell>
        </row>
        <row r="123">
          <cell r="G123">
            <v>100</v>
          </cell>
        </row>
        <row r="124">
          <cell r="G124">
            <v>300</v>
          </cell>
        </row>
        <row r="125">
          <cell r="G125">
            <v>3229</v>
          </cell>
        </row>
        <row r="126">
          <cell r="G126">
            <v>280</v>
          </cell>
        </row>
        <row r="127">
          <cell r="G127">
            <v>1200</v>
          </cell>
        </row>
        <row r="128">
          <cell r="G128">
            <v>660</v>
          </cell>
        </row>
        <row r="129">
          <cell r="G129">
            <v>2160</v>
          </cell>
        </row>
        <row r="130">
          <cell r="G130">
            <v>270</v>
          </cell>
        </row>
        <row r="131">
          <cell r="G131">
            <v>230</v>
          </cell>
        </row>
        <row r="132">
          <cell r="G132">
            <v>170</v>
          </cell>
        </row>
        <row r="133">
          <cell r="G133">
            <v>560</v>
          </cell>
        </row>
        <row r="134">
          <cell r="F134" t="str">
            <v>AV1</v>
          </cell>
          <cell r="G134">
            <v>460</v>
          </cell>
        </row>
        <row r="135">
          <cell r="F135" t="str">
            <v>AV2</v>
          </cell>
          <cell r="G135">
            <v>480</v>
          </cell>
        </row>
        <row r="136">
          <cell r="F136" t="str">
            <v>AV3</v>
          </cell>
          <cell r="G136">
            <v>640</v>
          </cell>
        </row>
        <row r="137">
          <cell r="F137" t="e">
            <v>#N/A</v>
          </cell>
          <cell r="G137">
            <v>680</v>
          </cell>
        </row>
        <row r="138">
          <cell r="F138" t="e">
            <v>#N/A</v>
          </cell>
          <cell r="G138">
            <v>760</v>
          </cell>
        </row>
        <row r="139">
          <cell r="F139" t="str">
            <v>L1B</v>
          </cell>
          <cell r="G139">
            <v>1880</v>
          </cell>
          <cell r="H139">
            <v>484</v>
          </cell>
          <cell r="I139">
            <v>1010</v>
          </cell>
        </row>
        <row r="140">
          <cell r="F140" t="str">
            <v>LNF</v>
          </cell>
          <cell r="G140">
            <v>2340</v>
          </cell>
          <cell r="H140">
            <v>468</v>
          </cell>
          <cell r="I140">
            <v>1123</v>
          </cell>
        </row>
        <row r="141">
          <cell r="F141" t="str">
            <v>NBK</v>
          </cell>
          <cell r="G141">
            <v>700</v>
          </cell>
          <cell r="H141">
            <v>563</v>
          </cell>
          <cell r="I141">
            <v>703</v>
          </cell>
        </row>
        <row r="142">
          <cell r="F142" t="str">
            <v>LMN</v>
          </cell>
          <cell r="G142">
            <v>300</v>
          </cell>
          <cell r="H142">
            <v>100</v>
          </cell>
          <cell r="I142">
            <v>179</v>
          </cell>
        </row>
        <row r="143">
          <cell r="F143" t="str">
            <v>OIE</v>
          </cell>
          <cell r="G143">
            <v>3642</v>
          </cell>
          <cell r="H143">
            <v>2727</v>
          </cell>
          <cell r="I143">
            <v>3455</v>
          </cell>
        </row>
        <row r="144">
          <cell r="F144" t="str">
            <v>RJU</v>
          </cell>
          <cell r="G144">
            <v>1400</v>
          </cell>
          <cell r="H144">
            <v>0</v>
          </cell>
          <cell r="I144">
            <v>350</v>
          </cell>
        </row>
        <row r="145">
          <cell r="F145" t="str">
            <v>MHP</v>
          </cell>
          <cell r="G145">
            <v>1260</v>
          </cell>
          <cell r="H145">
            <v>468</v>
          </cell>
          <cell r="I145">
            <v>800</v>
          </cell>
        </row>
        <row r="146">
          <cell r="F146" t="str">
            <v>MAL</v>
          </cell>
          <cell r="G146">
            <v>1100</v>
          </cell>
          <cell r="H146">
            <v>285</v>
          </cell>
          <cell r="I146">
            <v>593</v>
          </cell>
        </row>
        <row r="147">
          <cell r="F147" t="str">
            <v>MKG</v>
          </cell>
          <cell r="G147">
            <v>150</v>
          </cell>
          <cell r="H147">
            <v>0</v>
          </cell>
          <cell r="I147">
            <v>18</v>
          </cell>
        </row>
        <row r="148">
          <cell r="F148" t="str">
            <v>AJG</v>
          </cell>
          <cell r="G148">
            <v>1800</v>
          </cell>
        </row>
        <row r="149">
          <cell r="F149" t="str">
            <v>MVN</v>
          </cell>
          <cell r="G149">
            <v>750</v>
          </cell>
          <cell r="H149">
            <v>283</v>
          </cell>
          <cell r="I149">
            <v>481</v>
          </cell>
        </row>
        <row r="150">
          <cell r="F150" t="str">
            <v>KHD</v>
          </cell>
          <cell r="G150">
            <v>710</v>
          </cell>
          <cell r="H150">
            <v>280</v>
          </cell>
          <cell r="I150">
            <v>468</v>
          </cell>
        </row>
        <row r="151">
          <cell r="F151" t="str">
            <v>NMP</v>
          </cell>
          <cell r="G151">
            <v>460</v>
          </cell>
          <cell r="H151">
            <v>97</v>
          </cell>
          <cell r="I151">
            <v>225</v>
          </cell>
        </row>
        <row r="152">
          <cell r="F152" t="str">
            <v>MSG</v>
          </cell>
          <cell r="G152">
            <v>2430</v>
          </cell>
          <cell r="H152">
            <v>523</v>
          </cell>
          <cell r="I152">
            <v>1203</v>
          </cell>
        </row>
        <row r="153">
          <cell r="F153" t="str">
            <v>MSH</v>
          </cell>
          <cell r="G153">
            <v>150</v>
          </cell>
          <cell r="H153">
            <v>58</v>
          </cell>
          <cell r="I153">
            <v>98</v>
          </cell>
        </row>
        <row r="154">
          <cell r="F154" t="str">
            <v>MP1</v>
          </cell>
          <cell r="G154">
            <v>1290</v>
          </cell>
          <cell r="H154">
            <v>299</v>
          </cell>
          <cell r="I154">
            <v>660</v>
          </cell>
        </row>
        <row r="155">
          <cell r="F155" t="str">
            <v>MP2</v>
          </cell>
          <cell r="G155">
            <v>760</v>
          </cell>
          <cell r="H155">
            <v>208</v>
          </cell>
          <cell r="I155">
            <v>408</v>
          </cell>
        </row>
        <row r="156">
          <cell r="F156" t="str">
            <v>MRT</v>
          </cell>
          <cell r="G156">
            <v>200</v>
          </cell>
          <cell r="H156">
            <v>78</v>
          </cell>
          <cell r="I156">
            <v>130</v>
          </cell>
        </row>
        <row r="157">
          <cell r="F157" t="str">
            <v>JPB</v>
          </cell>
          <cell r="G157">
            <v>400</v>
          </cell>
          <cell r="H157">
            <v>77</v>
          </cell>
          <cell r="I157">
            <v>195</v>
          </cell>
        </row>
        <row r="158">
          <cell r="F158" t="str">
            <v>MDT</v>
          </cell>
          <cell r="G158">
            <v>1600</v>
          </cell>
          <cell r="H158">
            <v>0</v>
          </cell>
          <cell r="I158">
            <v>224</v>
          </cell>
        </row>
        <row r="159">
          <cell r="F159" t="str">
            <v>MDP</v>
          </cell>
          <cell r="G159">
            <v>1600</v>
          </cell>
          <cell r="H159">
            <v>0</v>
          </cell>
          <cell r="I159">
            <v>192</v>
          </cell>
        </row>
        <row r="160">
          <cell r="F160" t="str">
            <v>MHC</v>
          </cell>
          <cell r="G160">
            <v>1740</v>
          </cell>
          <cell r="H160">
            <v>1143</v>
          </cell>
          <cell r="I160">
            <v>1491</v>
          </cell>
        </row>
        <row r="161">
          <cell r="F161" t="str">
            <v>MCE</v>
          </cell>
          <cell r="G161">
            <v>800</v>
          </cell>
          <cell r="H161">
            <v>152</v>
          </cell>
          <cell r="I161">
            <v>376</v>
          </cell>
        </row>
        <row r="162">
          <cell r="F162" t="str">
            <v>MCN</v>
          </cell>
          <cell r="G162">
            <v>550</v>
          </cell>
          <cell r="H162">
            <v>135</v>
          </cell>
          <cell r="I162">
            <v>289</v>
          </cell>
        </row>
        <row r="163">
          <cell r="F163" t="e">
            <v>#N/A</v>
          </cell>
          <cell r="G163">
            <v>900</v>
          </cell>
          <cell r="H163">
            <v>0</v>
          </cell>
          <cell r="I163">
            <v>189</v>
          </cell>
        </row>
        <row r="164">
          <cell r="F164" t="str">
            <v>OFF</v>
          </cell>
          <cell r="G164">
            <v>1000</v>
          </cell>
        </row>
        <row r="165">
          <cell r="F165" t="str">
            <v>ARC</v>
          </cell>
          <cell r="G165">
            <v>2600</v>
          </cell>
        </row>
        <row r="166">
          <cell r="F166" t="str">
            <v>OKF</v>
          </cell>
          <cell r="G166">
            <v>1350</v>
          </cell>
        </row>
        <row r="167">
          <cell r="F167" t="str">
            <v>OKB</v>
          </cell>
          <cell r="G167">
            <v>3100</v>
          </cell>
        </row>
        <row r="168">
          <cell r="F168" t="str">
            <v>NTB</v>
          </cell>
          <cell r="G168">
            <v>2350</v>
          </cell>
        </row>
        <row r="169">
          <cell r="F169" t="str">
            <v>CJT</v>
          </cell>
          <cell r="G169">
            <v>1300</v>
          </cell>
        </row>
        <row r="170">
          <cell r="F170" t="str">
            <v>NIH</v>
          </cell>
          <cell r="G170">
            <v>2000</v>
          </cell>
        </row>
        <row r="171">
          <cell r="F171" t="str">
            <v>NSH</v>
          </cell>
          <cell r="G171">
            <v>1500</v>
          </cell>
        </row>
        <row r="172">
          <cell r="F172" t="str">
            <v>CCT</v>
          </cell>
          <cell r="G172">
            <v>820</v>
          </cell>
          <cell r="H172">
            <v>649</v>
          </cell>
          <cell r="I172">
            <v>813</v>
          </cell>
        </row>
        <row r="173">
          <cell r="F173" t="str">
            <v>MUN</v>
          </cell>
          <cell r="G173">
            <v>1100</v>
          </cell>
          <cell r="H173">
            <v>0</v>
          </cell>
          <cell r="I173">
            <v>330</v>
          </cell>
        </row>
        <row r="174">
          <cell r="F174" t="e">
            <v>#N/A</v>
          </cell>
          <cell r="G174">
            <v>1100</v>
          </cell>
          <cell r="H174">
            <v>0</v>
          </cell>
          <cell r="I174">
            <v>275</v>
          </cell>
        </row>
        <row r="175">
          <cell r="F175" t="str">
            <v>NGR</v>
          </cell>
          <cell r="G175">
            <v>1200</v>
          </cell>
          <cell r="H175">
            <v>0</v>
          </cell>
          <cell r="I175">
            <v>300</v>
          </cell>
        </row>
        <row r="176">
          <cell r="F176" t="str">
            <v>NR1</v>
          </cell>
          <cell r="G176">
            <v>2470</v>
          </cell>
          <cell r="H176">
            <v>1364</v>
          </cell>
          <cell r="I176">
            <v>2016</v>
          </cell>
        </row>
        <row r="177">
          <cell r="F177" t="str">
            <v>NR2</v>
          </cell>
          <cell r="G177">
            <v>1130</v>
          </cell>
          <cell r="H177">
            <v>523</v>
          </cell>
          <cell r="I177">
            <v>821</v>
          </cell>
        </row>
        <row r="178">
          <cell r="F178" t="str">
            <v>NVR</v>
          </cell>
          <cell r="G178">
            <v>2100</v>
          </cell>
          <cell r="H178">
            <v>0</v>
          </cell>
          <cell r="I178">
            <v>630</v>
          </cell>
        </row>
        <row r="179">
          <cell r="F179" t="str">
            <v>NPK</v>
          </cell>
          <cell r="G179">
            <v>1000</v>
          </cell>
          <cell r="H179">
            <v>170</v>
          </cell>
          <cell r="I179">
            <v>360</v>
          </cell>
        </row>
        <row r="180">
          <cell r="F180" t="str">
            <v>D61</v>
          </cell>
          <cell r="G180">
            <v>800</v>
          </cell>
          <cell r="H180">
            <v>104</v>
          </cell>
          <cell r="I180">
            <v>256</v>
          </cell>
        </row>
        <row r="181">
          <cell r="F181" t="str">
            <v>NBC</v>
          </cell>
          <cell r="G181">
            <v>3600</v>
          </cell>
          <cell r="H181">
            <v>439</v>
          </cell>
          <cell r="I181">
            <v>1504</v>
          </cell>
        </row>
        <row r="182">
          <cell r="F182" t="str">
            <v>SE1</v>
          </cell>
          <cell r="G182">
            <v>2240</v>
          </cell>
          <cell r="H182">
            <v>1616</v>
          </cell>
          <cell r="I182">
            <v>2064</v>
          </cell>
        </row>
        <row r="183">
          <cell r="F183" t="str">
            <v>SE2</v>
          </cell>
          <cell r="G183">
            <v>4920</v>
          </cell>
          <cell r="H183">
            <v>3814</v>
          </cell>
          <cell r="I183">
            <v>4798</v>
          </cell>
        </row>
        <row r="184">
          <cell r="F184" t="str">
            <v>NEB</v>
          </cell>
          <cell r="G184">
            <v>600</v>
          </cell>
          <cell r="H184">
            <v>0</v>
          </cell>
          <cell r="I184">
            <v>162</v>
          </cell>
        </row>
        <row r="185">
          <cell r="F185" t="str">
            <v>NSP</v>
          </cell>
          <cell r="G185">
            <v>1450</v>
          </cell>
          <cell r="H185">
            <v>246.5</v>
          </cell>
          <cell r="I185">
            <v>522</v>
          </cell>
        </row>
        <row r="186">
          <cell r="F186" t="str">
            <v>NFC</v>
          </cell>
          <cell r="G186">
            <v>5300</v>
          </cell>
          <cell r="H186">
            <v>2430</v>
          </cell>
          <cell r="I186">
            <v>3829</v>
          </cell>
        </row>
        <row r="187">
          <cell r="F187" t="str">
            <v>NIK</v>
          </cell>
          <cell r="G187">
            <v>200</v>
          </cell>
          <cell r="H187">
            <v>138</v>
          </cell>
          <cell r="I187">
            <v>178</v>
          </cell>
        </row>
        <row r="188">
          <cell r="F188" t="str">
            <v>NZE</v>
          </cell>
          <cell r="G188">
            <v>940</v>
          </cell>
          <cell r="H188">
            <v>257</v>
          </cell>
          <cell r="I188">
            <v>505</v>
          </cell>
        </row>
        <row r="189">
          <cell r="F189" t="str">
            <v>NZW</v>
          </cell>
          <cell r="G189">
            <v>840</v>
          </cell>
          <cell r="H189">
            <v>215</v>
          </cell>
          <cell r="I189">
            <v>450</v>
          </cell>
        </row>
        <row r="190">
          <cell r="F190" t="e">
            <v>#N/A</v>
          </cell>
          <cell r="G190">
            <v>1500</v>
          </cell>
          <cell r="H190">
            <v>0</v>
          </cell>
          <cell r="I190">
            <v>450</v>
          </cell>
        </row>
        <row r="191">
          <cell r="F191" t="str">
            <v>OBR</v>
          </cell>
          <cell r="G191">
            <v>200</v>
          </cell>
          <cell r="H191">
            <v>138</v>
          </cell>
          <cell r="I191">
            <v>178</v>
          </cell>
        </row>
        <row r="192">
          <cell r="F192" t="str">
            <v>OKH</v>
          </cell>
          <cell r="G192">
            <v>5580</v>
          </cell>
          <cell r="H192">
            <v>4855</v>
          </cell>
          <cell r="I192">
            <v>5971</v>
          </cell>
        </row>
        <row r="193">
          <cell r="F193" t="str">
            <v>PHG</v>
          </cell>
          <cell r="G193">
            <v>730</v>
          </cell>
          <cell r="H193">
            <v>741</v>
          </cell>
          <cell r="I193">
            <v>887</v>
          </cell>
        </row>
        <row r="194">
          <cell r="F194" t="str">
            <v>PSC</v>
          </cell>
          <cell r="G194">
            <v>3480</v>
          </cell>
          <cell r="H194">
            <v>804</v>
          </cell>
          <cell r="I194">
            <v>1778</v>
          </cell>
        </row>
        <row r="195">
          <cell r="F195" t="str">
            <v>PSS</v>
          </cell>
          <cell r="G195">
            <v>960</v>
          </cell>
          <cell r="H195">
            <v>163.19999999999999</v>
          </cell>
          <cell r="I195">
            <v>345.6</v>
          </cell>
        </row>
        <row r="196">
          <cell r="F196" t="str">
            <v>PAV</v>
          </cell>
          <cell r="G196">
            <v>2300</v>
          </cell>
          <cell r="H196">
            <v>0</v>
          </cell>
          <cell r="I196">
            <v>460</v>
          </cell>
        </row>
        <row r="197">
          <cell r="F197" t="str">
            <v>PNE</v>
          </cell>
          <cell r="G197">
            <v>2800</v>
          </cell>
          <cell r="H197">
            <v>420</v>
          </cell>
          <cell r="I197">
            <v>952</v>
          </cell>
        </row>
        <row r="198">
          <cell r="F198" t="str">
            <v>PNW</v>
          </cell>
          <cell r="G198">
            <v>2800</v>
          </cell>
          <cell r="H198">
            <v>420</v>
          </cell>
          <cell r="I198">
            <v>952</v>
          </cell>
        </row>
        <row r="199">
          <cell r="F199" t="str">
            <v>PPG</v>
          </cell>
          <cell r="G199">
            <v>400</v>
          </cell>
          <cell r="H199">
            <v>0</v>
          </cell>
          <cell r="I199">
            <v>92</v>
          </cell>
        </row>
        <row r="200">
          <cell r="F200" t="e">
            <v>#N/A</v>
          </cell>
          <cell r="G200">
            <v>4800</v>
          </cell>
          <cell r="H200">
            <v>0</v>
          </cell>
          <cell r="I200">
            <v>1008</v>
          </cell>
        </row>
        <row r="201">
          <cell r="F201" t="e">
            <v>#N/A</v>
          </cell>
          <cell r="G201">
            <v>4800</v>
          </cell>
          <cell r="H201">
            <v>0</v>
          </cell>
          <cell r="I201">
            <v>960</v>
          </cell>
        </row>
        <row r="202">
          <cell r="F202" t="e">
            <v>#N/A</v>
          </cell>
          <cell r="G202">
            <v>4800</v>
          </cell>
          <cell r="H202">
            <v>0</v>
          </cell>
          <cell r="I202">
            <v>768</v>
          </cell>
        </row>
        <row r="203">
          <cell r="F203" t="str">
            <v>PTB</v>
          </cell>
          <cell r="G203">
            <v>1200</v>
          </cell>
          <cell r="H203">
            <v>576</v>
          </cell>
          <cell r="I203">
            <v>892</v>
          </cell>
        </row>
        <row r="204">
          <cell r="F204" t="str">
            <v>PV1</v>
          </cell>
          <cell r="G204">
            <v>2500</v>
          </cell>
          <cell r="H204">
            <v>0</v>
          </cell>
          <cell r="I204">
            <v>400</v>
          </cell>
        </row>
        <row r="205">
          <cell r="F205" t="str">
            <v>PV2</v>
          </cell>
          <cell r="G205">
            <v>2500</v>
          </cell>
          <cell r="H205">
            <v>0</v>
          </cell>
          <cell r="I205">
            <v>525</v>
          </cell>
        </row>
        <row r="206">
          <cell r="F206" t="str">
            <v>PRR</v>
          </cell>
          <cell r="G206">
            <v>300</v>
          </cell>
          <cell r="H206">
            <v>0</v>
          </cell>
          <cell r="I206">
            <v>84</v>
          </cell>
        </row>
        <row r="207">
          <cell r="F207" t="str">
            <v>PAS</v>
          </cell>
          <cell r="G207">
            <v>2300</v>
          </cell>
          <cell r="H207">
            <v>0</v>
          </cell>
          <cell r="I207">
            <v>276</v>
          </cell>
        </row>
        <row r="208">
          <cell r="F208" t="str">
            <v>PAJ</v>
          </cell>
          <cell r="G208">
            <v>2300</v>
          </cell>
          <cell r="H208">
            <v>0</v>
          </cell>
          <cell r="I208">
            <v>276</v>
          </cell>
        </row>
        <row r="209">
          <cell r="F209" t="str">
            <v>PAM</v>
          </cell>
          <cell r="G209">
            <v>2300</v>
          </cell>
          <cell r="H209">
            <v>0</v>
          </cell>
          <cell r="I209">
            <v>276</v>
          </cell>
        </row>
        <row r="210">
          <cell r="F210" t="str">
            <v>PB1</v>
          </cell>
          <cell r="G210">
            <v>1500</v>
          </cell>
          <cell r="H210">
            <v>255</v>
          </cell>
          <cell r="I210">
            <v>540</v>
          </cell>
        </row>
        <row r="211">
          <cell r="F211" t="str">
            <v>PB2</v>
          </cell>
          <cell r="G211">
            <v>1500</v>
          </cell>
          <cell r="H211">
            <v>255</v>
          </cell>
          <cell r="I211">
            <v>540</v>
          </cell>
        </row>
        <row r="212">
          <cell r="F212" t="str">
            <v>PB3</v>
          </cell>
          <cell r="G212">
            <v>1500</v>
          </cell>
          <cell r="H212">
            <v>225</v>
          </cell>
          <cell r="I212">
            <v>510</v>
          </cell>
        </row>
        <row r="213">
          <cell r="F213" t="str">
            <v>PVC</v>
          </cell>
          <cell r="G213">
            <v>400</v>
          </cell>
          <cell r="H213">
            <v>308</v>
          </cell>
          <cell r="I213">
            <v>388</v>
          </cell>
        </row>
        <row r="214">
          <cell r="F214" t="str">
            <v>QAM</v>
          </cell>
          <cell r="G214">
            <v>200</v>
          </cell>
          <cell r="H214">
            <v>122</v>
          </cell>
          <cell r="I214">
            <v>162</v>
          </cell>
        </row>
        <row r="215">
          <cell r="F215" t="str">
            <v>QIA</v>
          </cell>
          <cell r="G215">
            <v>2140</v>
          </cell>
          <cell r="H215">
            <v>798</v>
          </cell>
          <cell r="I215">
            <v>1363</v>
          </cell>
        </row>
        <row r="216">
          <cell r="F216" t="str">
            <v>RDH</v>
          </cell>
          <cell r="G216">
            <v>400</v>
          </cell>
          <cell r="H216">
            <v>92</v>
          </cell>
          <cell r="I216">
            <v>204</v>
          </cell>
        </row>
        <row r="217">
          <cell r="F217" t="str">
            <v>RN1</v>
          </cell>
          <cell r="G217">
            <v>2700</v>
          </cell>
          <cell r="H217">
            <v>405</v>
          </cell>
          <cell r="I217">
            <v>918</v>
          </cell>
        </row>
        <row r="218">
          <cell r="F218" t="str">
            <v>RN2</v>
          </cell>
          <cell r="G218">
            <v>2700</v>
          </cell>
          <cell r="H218">
            <v>405</v>
          </cell>
          <cell r="I218">
            <v>918</v>
          </cell>
        </row>
        <row r="219">
          <cell r="F219" t="str">
            <v>RGM</v>
          </cell>
          <cell r="G219">
            <v>2740</v>
          </cell>
          <cell r="H219">
            <v>285</v>
          </cell>
          <cell r="I219">
            <v>1096</v>
          </cell>
        </row>
        <row r="220">
          <cell r="F220" t="str">
            <v>RGX</v>
          </cell>
          <cell r="G220">
            <v>2390</v>
          </cell>
          <cell r="H220">
            <v>249</v>
          </cell>
          <cell r="I220">
            <v>956</v>
          </cell>
        </row>
        <row r="221">
          <cell r="F221" t="str">
            <v>RVP</v>
          </cell>
          <cell r="G221">
            <v>2030</v>
          </cell>
          <cell r="H221">
            <v>264</v>
          </cell>
          <cell r="I221">
            <v>1015</v>
          </cell>
        </row>
        <row r="222">
          <cell r="F222" t="str">
            <v>RMN</v>
          </cell>
          <cell r="G222">
            <v>2200</v>
          </cell>
          <cell r="H222">
            <v>0</v>
          </cell>
          <cell r="I222">
            <v>440</v>
          </cell>
        </row>
        <row r="223">
          <cell r="F223" t="str">
            <v>LRD</v>
          </cell>
          <cell r="G223">
            <v>800</v>
          </cell>
          <cell r="H223">
            <v>0</v>
          </cell>
          <cell r="I223">
            <v>144</v>
          </cell>
        </row>
        <row r="224">
          <cell r="F224" t="str">
            <v>RJR</v>
          </cell>
          <cell r="G224">
            <v>500</v>
          </cell>
          <cell r="H224">
            <v>0</v>
          </cell>
          <cell r="I224">
            <v>140</v>
          </cell>
        </row>
        <row r="225">
          <cell r="F225" t="str">
            <v>RJN</v>
          </cell>
          <cell r="G225">
            <v>1200</v>
          </cell>
          <cell r="H225">
            <v>0</v>
          </cell>
          <cell r="I225">
            <v>276</v>
          </cell>
        </row>
        <row r="226">
          <cell r="F226" t="str">
            <v>KBR</v>
          </cell>
          <cell r="G226">
            <v>2050</v>
          </cell>
          <cell r="H226">
            <v>496</v>
          </cell>
          <cell r="I226">
            <v>1070</v>
          </cell>
        </row>
        <row r="227">
          <cell r="F227" t="str">
            <v>SJE</v>
          </cell>
          <cell r="G227">
            <v>2800</v>
          </cell>
          <cell r="H227">
            <v>2444</v>
          </cell>
          <cell r="I227">
            <v>3004</v>
          </cell>
        </row>
        <row r="228">
          <cell r="F228" t="str">
            <v>SDA</v>
          </cell>
          <cell r="G228">
            <v>240</v>
          </cell>
          <cell r="H228">
            <v>204</v>
          </cell>
          <cell r="I228">
            <v>252</v>
          </cell>
        </row>
        <row r="229">
          <cell r="F229" t="e">
            <v>#N/A</v>
          </cell>
          <cell r="G229">
            <v>1500</v>
          </cell>
          <cell r="H229">
            <v>0</v>
          </cell>
          <cell r="I229">
            <v>450</v>
          </cell>
        </row>
        <row r="230">
          <cell r="F230" t="str">
            <v>SKT</v>
          </cell>
          <cell r="G230">
            <v>850</v>
          </cell>
          <cell r="H230">
            <v>651</v>
          </cell>
          <cell r="I230">
            <v>821</v>
          </cell>
        </row>
        <row r="231">
          <cell r="F231" t="str">
            <v>AMS</v>
          </cell>
          <cell r="G231">
            <v>1800</v>
          </cell>
          <cell r="H231">
            <v>220</v>
          </cell>
          <cell r="I231">
            <v>752</v>
          </cell>
        </row>
        <row r="232">
          <cell r="F232" t="str">
            <v>JPC</v>
          </cell>
          <cell r="G232">
            <v>980</v>
          </cell>
          <cell r="H232">
            <v>181</v>
          </cell>
          <cell r="I232">
            <v>471</v>
          </cell>
        </row>
        <row r="233">
          <cell r="F233" t="str">
            <v>SKG</v>
          </cell>
          <cell r="G233">
            <v>820</v>
          </cell>
          <cell r="H233">
            <v>110</v>
          </cell>
          <cell r="I233">
            <v>383</v>
          </cell>
        </row>
        <row r="234">
          <cell r="F234" t="str">
            <v>SJL</v>
          </cell>
          <cell r="G234">
            <v>500</v>
          </cell>
          <cell r="H234">
            <v>0</v>
          </cell>
          <cell r="I234">
            <v>140</v>
          </cell>
        </row>
        <row r="235">
          <cell r="F235" t="str">
            <v>SVR</v>
          </cell>
          <cell r="G235">
            <v>3200</v>
          </cell>
          <cell r="H235">
            <v>480</v>
          </cell>
          <cell r="I235">
            <v>1088</v>
          </cell>
        </row>
        <row r="236">
          <cell r="F236" t="str">
            <v>SJN</v>
          </cell>
          <cell r="G236">
            <v>2500</v>
          </cell>
          <cell r="H236">
            <v>0</v>
          </cell>
          <cell r="I236">
            <v>575</v>
          </cell>
        </row>
        <row r="237">
          <cell r="F237" t="str">
            <v>SVD</v>
          </cell>
          <cell r="G237">
            <v>700</v>
          </cell>
          <cell r="H237">
            <v>311</v>
          </cell>
          <cell r="I237">
            <v>495</v>
          </cell>
        </row>
        <row r="238">
          <cell r="F238" t="str">
            <v>SCN</v>
          </cell>
          <cell r="G238">
            <v>1080</v>
          </cell>
          <cell r="H238">
            <v>636</v>
          </cell>
          <cell r="I238">
            <v>938</v>
          </cell>
        </row>
        <row r="239">
          <cell r="F239" t="e">
            <v>#N/A</v>
          </cell>
          <cell r="G239">
            <v>1500</v>
          </cell>
          <cell r="H239">
            <v>0</v>
          </cell>
          <cell r="I239">
            <v>315</v>
          </cell>
        </row>
        <row r="240">
          <cell r="F240" t="str">
            <v>SHA</v>
          </cell>
          <cell r="G240">
            <v>1500</v>
          </cell>
          <cell r="H240">
            <v>1307</v>
          </cell>
          <cell r="I240">
            <v>1607</v>
          </cell>
        </row>
        <row r="241">
          <cell r="F241" t="str">
            <v>SSR</v>
          </cell>
          <cell r="G241">
            <v>700</v>
          </cell>
          <cell r="H241">
            <v>0</v>
          </cell>
          <cell r="I241">
            <v>210</v>
          </cell>
        </row>
        <row r="242">
          <cell r="F242" t="str">
            <v>SVM</v>
          </cell>
          <cell r="G242">
            <v>1000</v>
          </cell>
          <cell r="H242">
            <v>0</v>
          </cell>
          <cell r="I242">
            <v>280</v>
          </cell>
        </row>
        <row r="243">
          <cell r="F243" t="str">
            <v>SWN</v>
          </cell>
          <cell r="G243">
            <v>1580</v>
          </cell>
          <cell r="H243">
            <v>457</v>
          </cell>
          <cell r="I243">
            <v>874</v>
          </cell>
        </row>
        <row r="244">
          <cell r="F244" t="str">
            <v>SNS</v>
          </cell>
          <cell r="G244">
            <v>240</v>
          </cell>
          <cell r="H244">
            <v>40.799999999999997</v>
          </cell>
          <cell r="I244">
            <v>86.4</v>
          </cell>
        </row>
        <row r="245">
          <cell r="F245" t="str">
            <v>SD1</v>
          </cell>
          <cell r="G245">
            <v>934</v>
          </cell>
          <cell r="H245">
            <v>959</v>
          </cell>
          <cell r="I245">
            <v>1146</v>
          </cell>
        </row>
        <row r="246">
          <cell r="F246" t="str">
            <v>SD2</v>
          </cell>
          <cell r="G246">
            <v>1000</v>
          </cell>
          <cell r="H246">
            <v>834</v>
          </cell>
          <cell r="I246">
            <v>1034</v>
          </cell>
        </row>
        <row r="247">
          <cell r="F247" t="str">
            <v>SCC</v>
          </cell>
          <cell r="G247">
            <v>920</v>
          </cell>
          <cell r="H247">
            <v>120</v>
          </cell>
          <cell r="I247">
            <v>460</v>
          </cell>
        </row>
        <row r="248">
          <cell r="F248" t="str">
            <v>SDV</v>
          </cell>
          <cell r="G248">
            <v>800</v>
          </cell>
          <cell r="H248">
            <v>0</v>
          </cell>
          <cell r="I248">
            <v>240</v>
          </cell>
        </row>
        <row r="249">
          <cell r="F249" t="str">
            <v>SDN</v>
          </cell>
          <cell r="G249">
            <v>360</v>
          </cell>
          <cell r="H249">
            <v>65</v>
          </cell>
          <cell r="I249">
            <v>171</v>
          </cell>
        </row>
        <row r="250">
          <cell r="F250" t="str">
            <v>SFT</v>
          </cell>
          <cell r="G250">
            <v>1380</v>
          </cell>
          <cell r="H250">
            <v>572</v>
          </cell>
          <cell r="I250">
            <v>936</v>
          </cell>
        </row>
        <row r="251">
          <cell r="F251" t="str">
            <v>TGG</v>
          </cell>
          <cell r="G251">
            <v>2000</v>
          </cell>
          <cell r="H251">
            <v>0</v>
          </cell>
          <cell r="I251">
            <v>420</v>
          </cell>
        </row>
        <row r="252">
          <cell r="F252" t="str">
            <v>TMG</v>
          </cell>
          <cell r="G252">
            <v>500</v>
          </cell>
          <cell r="H252">
            <v>0</v>
          </cell>
          <cell r="I252">
            <v>115</v>
          </cell>
        </row>
        <row r="253">
          <cell r="F253" t="str">
            <v>TNG</v>
          </cell>
          <cell r="G253">
            <v>2700</v>
          </cell>
          <cell r="H253">
            <v>0</v>
          </cell>
          <cell r="I253">
            <v>540</v>
          </cell>
        </row>
        <row r="254">
          <cell r="F254" t="str">
            <v>TGB</v>
          </cell>
          <cell r="G254">
            <v>1900</v>
          </cell>
          <cell r="H254">
            <v>0</v>
          </cell>
          <cell r="I254">
            <v>532</v>
          </cell>
        </row>
        <row r="255">
          <cell r="F255" t="str">
            <v>VVR</v>
          </cell>
          <cell r="G255">
            <v>3510</v>
          </cell>
          <cell r="H255">
            <v>2656</v>
          </cell>
          <cell r="I255">
            <v>3358</v>
          </cell>
        </row>
        <row r="256">
          <cell r="F256" t="str">
            <v>VAN</v>
          </cell>
          <cell r="G256">
            <v>870</v>
          </cell>
          <cell r="H256">
            <v>346</v>
          </cell>
          <cell r="I256">
            <v>576</v>
          </cell>
        </row>
        <row r="257">
          <cell r="F257" t="str">
            <v>VK1</v>
          </cell>
          <cell r="G257">
            <v>2250</v>
          </cell>
          <cell r="H257">
            <v>337.5</v>
          </cell>
          <cell r="I257">
            <v>765</v>
          </cell>
        </row>
        <row r="258">
          <cell r="F258" t="str">
            <v>VK2</v>
          </cell>
          <cell r="G258">
            <v>1900</v>
          </cell>
          <cell r="H258">
            <v>0</v>
          </cell>
          <cell r="I258">
            <v>304</v>
          </cell>
        </row>
        <row r="259">
          <cell r="F259" t="str">
            <v>VK3</v>
          </cell>
          <cell r="G259">
            <v>1900</v>
          </cell>
          <cell r="H259">
            <v>0</v>
          </cell>
          <cell r="I259">
            <v>266</v>
          </cell>
        </row>
        <row r="260">
          <cell r="F260" t="str">
            <v>VK4</v>
          </cell>
          <cell r="G260">
            <v>1900</v>
          </cell>
          <cell r="H260">
            <v>0</v>
          </cell>
          <cell r="I260">
            <v>228</v>
          </cell>
        </row>
        <row r="261">
          <cell r="F261" t="str">
            <v>VSE</v>
          </cell>
          <cell r="G261">
            <v>1700</v>
          </cell>
          <cell r="H261">
            <v>0</v>
          </cell>
          <cell r="I261">
            <v>357</v>
          </cell>
        </row>
        <row r="262">
          <cell r="F262" t="str">
            <v>JWE</v>
          </cell>
          <cell r="G262">
            <v>1240</v>
          </cell>
          <cell r="H262">
            <v>942</v>
          </cell>
          <cell r="I262">
            <v>1190</v>
          </cell>
        </row>
        <row r="263">
          <cell r="F263" t="str">
            <v>VIM</v>
          </cell>
          <cell r="G263">
            <v>2000</v>
          </cell>
          <cell r="H263">
            <v>0</v>
          </cell>
          <cell r="I263">
            <v>540</v>
          </cell>
        </row>
        <row r="264">
          <cell r="F264" t="str">
            <v>VKM</v>
          </cell>
          <cell r="G264">
            <v>800</v>
          </cell>
          <cell r="H264">
            <v>504</v>
          </cell>
          <cell r="I264">
            <v>664</v>
          </cell>
        </row>
        <row r="265">
          <cell r="F265" t="str">
            <v>VKT</v>
          </cell>
          <cell r="G265">
            <v>800</v>
          </cell>
          <cell r="H265">
            <v>824</v>
          </cell>
          <cell r="I265">
            <v>984</v>
          </cell>
        </row>
        <row r="266">
          <cell r="F266" t="str">
            <v>WZP</v>
          </cell>
          <cell r="G266">
            <v>4600</v>
          </cell>
          <cell r="H266">
            <v>782</v>
          </cell>
          <cell r="I266">
            <v>1656</v>
          </cell>
        </row>
        <row r="267">
          <cell r="F267" t="str">
            <v>WEG</v>
          </cell>
          <cell r="G267">
            <v>1060</v>
          </cell>
          <cell r="H267">
            <v>342</v>
          </cell>
          <cell r="I267">
            <v>622</v>
          </cell>
        </row>
        <row r="268">
          <cell r="F268" t="str">
            <v>WTC</v>
          </cell>
          <cell r="G268">
            <v>520</v>
          </cell>
          <cell r="H268">
            <v>410</v>
          </cell>
          <cell r="I268">
            <v>514</v>
          </cell>
        </row>
        <row r="269">
          <cell r="F269" t="str">
            <v>ZKN</v>
          </cell>
          <cell r="G269">
            <v>100</v>
          </cell>
          <cell r="H269">
            <v>0</v>
          </cell>
          <cell r="I269">
            <v>27</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delhi-haryana"/>
      <sheetName val="summ kar-TN"/>
      <sheetName val="currency"/>
      <sheetName val="XLSTM-1"/>
      <sheetName val="XL KAR-TN"/>
      <sheetName val="ERXSTM_1"/>
      <sheetName val="ERXTN"/>
      <sheetName val="ssc"/>
      <sheetName val="ACI"/>
      <sheetName val="sparesXL "/>
      <sheetName val="ERXspare"/>
      <sheetName val="KPIs"/>
      <sheetName val="factor"/>
      <sheetName val="Sheet2"/>
      <sheetName val="Citrix"/>
      <sheetName val="ecommerce"/>
      <sheetName val="AV"/>
      <sheetName val="TOTAL"/>
      <sheetName val="#REF"/>
      <sheetName val="Summary_Local"/>
      <sheetName val="MAIN LATEST"/>
      <sheetName val="CONTROL"/>
      <sheetName val="entitlements"/>
      <sheetName val="Assupmtions"/>
      <sheetName val="Input Form"/>
      <sheetName val="summ_kar-TN"/>
      <sheetName val="XL_KAR-TN"/>
      <sheetName val="sparesXL_"/>
      <sheetName val="MAIN_LATEST"/>
      <sheetName val="Input_Form"/>
      <sheetName val="LANGUAGE"/>
      <sheetName val="Site wise NADs"/>
      <sheetName val="Edit(01)"/>
      <sheetName val="Ref"/>
      <sheetName val="Sheet4"/>
      <sheetName val="Sheet3"/>
      <sheetName val="15yr PL"/>
      <sheetName val="database-NO"/>
      <sheetName val="Edge_Multiservice"/>
      <sheetName val="Assumptions"/>
      <sheetName val="summ_kar-TN1"/>
      <sheetName val="XL_KAR-TN1"/>
      <sheetName val="sparesXL_1"/>
      <sheetName val="MAIN_LATEST1"/>
      <sheetName val="Input_Form1"/>
      <sheetName val="Site_wise_NADs"/>
      <sheetName val="Jan 2000 - Scr1"/>
      <sheetName val="InputVariables"/>
      <sheetName val="DLC sites"/>
      <sheetName val="SDH COST"/>
      <sheetName val="discounts_XP140"/>
      <sheetName val="Capex - Hry"/>
      <sheetName val="FORM-16"/>
      <sheetName val="Delhi"/>
      <sheetName val="BSNL RAJ"/>
      <sheetName val="2000"/>
    </sheetNames>
    <sheetDataSet>
      <sheetData sheetId="0" refreshError="1"/>
      <sheetData sheetId="1" refreshError="1"/>
      <sheetData sheetId="2" refreshError="1">
        <row r="4">
          <cell r="C4">
            <v>48.71</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 me!"/>
      <sheetName val="Log"/>
      <sheetName val="Input"/>
      <sheetName val="calc"/>
      <sheetName val="Prod ver 2.0&amp;2.1"/>
      <sheetName val="Prod ver 3"/>
      <sheetName val="PPspec ver3"/>
      <sheetName val="BoQ ver 3"/>
      <sheetName val="Block Diagram"/>
      <sheetName val="Module6"/>
      <sheetName val="Module1"/>
      <sheetName val="Module2"/>
      <sheetName val="Module3"/>
      <sheetName val="Module4"/>
      <sheetName val="Module5"/>
    </sheetNames>
    <sheetDataSet>
      <sheetData sheetId="0" refreshError="1"/>
      <sheetData sheetId="1" refreshError="1"/>
      <sheetData sheetId="2" refreshError="1">
        <row r="14">
          <cell r="O14" t="b">
            <v>0</v>
          </cell>
        </row>
        <row r="15">
          <cell r="O15" t="b">
            <v>0</v>
          </cell>
        </row>
        <row r="55">
          <cell r="X55">
            <v>175000</v>
          </cell>
        </row>
        <row r="56">
          <cell r="X56">
            <v>0</v>
          </cell>
        </row>
        <row r="57">
          <cell r="X57">
            <v>0</v>
          </cell>
        </row>
        <row r="58">
          <cell r="X58">
            <v>0</v>
          </cell>
        </row>
        <row r="59">
          <cell r="X59">
            <v>0</v>
          </cell>
        </row>
      </sheetData>
      <sheetData sheetId="3" refreshError="1">
        <row r="39">
          <cell r="B39">
            <v>0</v>
          </cell>
        </row>
        <row r="40">
          <cell r="B40">
            <v>0</v>
          </cell>
        </row>
        <row r="41">
          <cell r="B41">
            <v>0</v>
          </cell>
        </row>
        <row r="42">
          <cell r="B42">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xz"/>
      <sheetName val="Checks"/>
      <sheetName val="INPUT"/>
      <sheetName val="TRIALS"/>
      <sheetName val="CONS"/>
      <sheetName val="NLCS"/>
      <sheetName val="COC-plan"/>
      <sheetName val="COC-LM1"/>
      <sheetName val="CstComp"/>
      <sheetName val="Cash Flow 0403"/>
      <sheetName val="CF working"/>
      <sheetName val="BS_ABRIDGED"/>
      <sheetName val="A&amp;M Curving"/>
      <sheetName val="Hyp"/>
      <sheetName val="ADJWKG"/>
      <sheetName val="NOTES"/>
      <sheetName val="NOTESMTD"/>
      <sheetName val="Frt"/>
      <sheetName val="Hyp-mstr"/>
      <sheetName val="Tax Prov (2)"/>
      <sheetName val="QE-1 "/>
      <sheetName val="DLC lookups"/>
      <sheetName val="Factors"/>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2">
          <cell r="A2" t="str">
            <v>Entity</v>
          </cell>
        </row>
        <row r="3">
          <cell r="A3" t="str">
            <v>FLI1950F</v>
          </cell>
        </row>
        <row r="4">
          <cell r="A4" t="str">
            <v>FLI1950T</v>
          </cell>
        </row>
        <row r="5">
          <cell r="A5" t="e">
            <v>#N/A</v>
          </cell>
        </row>
        <row r="6">
          <cell r="A6">
            <v>0</v>
          </cell>
        </row>
        <row r="7">
          <cell r="A7" t="str">
            <v>FIND19501.TRAN</v>
          </cell>
        </row>
        <row r="8">
          <cell r="A8" t="str">
            <v>FIND19502.INP</v>
          </cell>
        </row>
        <row r="9">
          <cell r="A9" t="str">
            <v>FIND19502.GAAP</v>
          </cell>
        </row>
        <row r="10">
          <cell r="A10" t="str">
            <v>FIND19502.TRAN</v>
          </cell>
        </row>
        <row r="13">
          <cell r="A13" t="str">
            <v>Category</v>
          </cell>
        </row>
        <row r="14">
          <cell r="A14">
            <v>2002</v>
          </cell>
          <cell r="B14" t="str">
            <v>PRIOR1</v>
          </cell>
        </row>
        <row r="15">
          <cell r="A15">
            <v>2001</v>
          </cell>
          <cell r="B15" t="str">
            <v>PRIOR2</v>
          </cell>
        </row>
        <row r="16">
          <cell r="A16">
            <v>2000</v>
          </cell>
          <cell r="B16" t="str">
            <v>PRIOR3</v>
          </cell>
        </row>
        <row r="17">
          <cell r="A17" t="str">
            <v>PLAN</v>
          </cell>
          <cell r="B17" t="str">
            <v>NPLAN</v>
          </cell>
        </row>
        <row r="18">
          <cell r="A18">
            <v>2003</v>
          </cell>
          <cell r="B18" t="str">
            <v>ACTUAL</v>
          </cell>
        </row>
      </sheetData>
      <sheetData sheetId="19" refreshError="1"/>
      <sheetData sheetId="20" refreshError="1"/>
      <sheetData sheetId="21" refreshError="1"/>
      <sheetData sheetId="22" refreshError="1"/>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pFinal"/>
      <sheetName val="factor sheet"/>
      <sheetName val="Profile"/>
      <sheetName val="DATA CH. 281"/>
      <sheetName val="Factors"/>
      <sheetName val="Scenarios"/>
      <sheetName val="currency (2)"/>
      <sheetName val="CRITERIA1"/>
      <sheetName val="DSL-S"/>
      <sheetName val="LA- lookups"/>
      <sheetName val="Other assumptions"/>
      <sheetName val="Market Share"/>
      <sheetName val="Phase1"/>
      <sheetName val="Site config"/>
      <sheetName val="PL"/>
      <sheetName val="Indirect expenses"/>
      <sheetName val="Other Inputs"/>
      <sheetName val="c "/>
      <sheetName val="factor_sheet"/>
      <sheetName val="DATA_CH__281"/>
      <sheetName val="currency_(2)"/>
      <sheetName val="LA-_lookups"/>
      <sheetName val="Other_assumptions"/>
      <sheetName val="Market_Share"/>
      <sheetName val="Site_config"/>
      <sheetName val="c_"/>
      <sheetName val="Indirect_expenses"/>
      <sheetName val="Other_Inputs"/>
      <sheetName val="Consolidated"/>
      <sheetName val="DC"/>
      <sheetName val="HomeOffice"/>
      <sheetName val="Data Validation Sheet"/>
      <sheetName val="INNOVATION"/>
      <sheetName val="Contents"/>
      <sheetName val="DLC lookups"/>
      <sheetName val="CONTROL"/>
      <sheetName val="SWITCH"/>
      <sheetName val="CONNECTIVITY"/>
      <sheetName val="MDA Front &amp; Back"/>
      <sheetName val="Static Data"/>
      <sheetName val="F.D. Chart_Client"/>
      <sheetName val="Eqpmnt Plng"/>
      <sheetName val="NW RTU"/>
      <sheetName val="Rabo-160 crs"/>
      <sheetName val="factor_sheet1"/>
      <sheetName val="DATA_CH__2811"/>
      <sheetName val="LA-_lookups1"/>
      <sheetName val="Other_assumptions1"/>
      <sheetName val="Market_Share1"/>
      <sheetName val="currency_(2)1"/>
      <sheetName val="Site_config1"/>
      <sheetName val="Indirect_expenses1"/>
      <sheetName val="Other_Inputs1"/>
      <sheetName val="c_1"/>
      <sheetName val="DLC_lookups"/>
      <sheetName val="MDA_Front_&amp;_Back"/>
      <sheetName val="Static_Data"/>
      <sheetName val="F_D__Chart_Client"/>
      <sheetName val="Data_Validation_Sheet"/>
      <sheetName val="Eqpmnt_Plng"/>
      <sheetName val="NW_RTU"/>
      <sheetName val="Site wise NADs"/>
      <sheetName val="STU"/>
      <sheetName val="OEM"/>
      <sheetName val="SDE"/>
      <sheetName val="Equipment List"/>
      <sheetName val="Main Equ. List"/>
      <sheetName val="factor"/>
      <sheetName val="MAIN LATEST"/>
      <sheetName val="currency"/>
      <sheetName val="OTHER_INFORMATION"/>
      <sheetName val="PROFIT_LOSS"/>
      <sheetName val="Item- Compact"/>
      <sheetName val="Sheet1"/>
      <sheetName val="Cabinet details"/>
      <sheetName val="List"/>
      <sheetName val="Conversion factor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breco0403"/>
      <sheetName val="Hyp-mstr"/>
      <sheetName val="#REF"/>
    </sheetNames>
    <sheetDataSet>
      <sheetData sheetId="0" refreshError="1"/>
      <sheetData sheetId="1" refreshError="1"/>
      <sheetData sheetId="2"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NB Vs SND - LOCAL"/>
      <sheetName val="Summary_Local"/>
      <sheetName val="SNBVsSND-Local"/>
      <sheetName val="SNBVsSND-Local (2)"/>
      <sheetName val="Increment126LTG"/>
      <sheetName val="Factor_Sheet"/>
      <sheetName val="INNOVATION"/>
      <sheetName val="Factors"/>
      <sheetName val="factor sheet"/>
      <sheetName val="DSL-S"/>
      <sheetName val="LA- lookups"/>
      <sheetName val="Other assumptions"/>
      <sheetName val="Exp."/>
      <sheetName val="AN 2000"/>
      <sheetName val="Utilization"/>
      <sheetName val="SNB_Vs_SND_-_LOCAL"/>
      <sheetName val="SNBVsSND-Local_(2)"/>
      <sheetName val="LA-_lookups"/>
      <sheetName val="Other_assumptions"/>
      <sheetName val="Exp_"/>
      <sheetName val="AN_2000"/>
      <sheetName val="Sheet2"/>
      <sheetName val="DATA CH. 281"/>
      <sheetName val="SNB_Vs_SND_-_LOCAL1"/>
      <sheetName val="SNBVsSND-Local_(2)1"/>
      <sheetName val="LA-_lookups1"/>
      <sheetName val="Other_assumptions1"/>
      <sheetName val="Exp_1"/>
      <sheetName val="AN_20001"/>
      <sheetName val="DATA_CH__281"/>
      <sheetName val="AV"/>
      <sheetName val="LOM_MOD"/>
      <sheetName val="Sheet1"/>
      <sheetName val="Factor Sheet-New"/>
      <sheetName val="Materiality"/>
      <sheetName val="TB"/>
      <sheetName val="Analysis"/>
      <sheetName val="Balance Sheet"/>
      <sheetName val="PL-YTD"/>
      <sheetName val="Profit &amp; loss"/>
      <sheetName val="BS schedules"/>
      <sheetName val="P &amp; L schedules"/>
      <sheetName v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refreshError="1"/>
      <sheetData sheetId="34"/>
      <sheetData sheetId="35"/>
      <sheetData sheetId="36"/>
      <sheetData sheetId="37"/>
      <sheetData sheetId="38"/>
      <sheetData sheetId="39"/>
      <sheetData sheetId="40"/>
      <sheetData sheetId="41"/>
      <sheetData sheetId="4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 me!"/>
      <sheetName val="Input"/>
      <sheetName val="Calculation"/>
      <sheetName val="PP R8&amp;R9.0 flex"/>
      <sheetName val="PP spec R8&amp;R9.0 flex"/>
      <sheetName val="BOQ R8&amp;R9.0 flex"/>
      <sheetName val="Block diagram R8&amp;R9.0 flex"/>
      <sheetName val="Module8"/>
      <sheetName val="currency (2)"/>
      <sheetName val="Assumptions"/>
      <sheetName val="Pub Rts 1.5 Standalone"/>
    </sheetNames>
    <sheetDataSet>
      <sheetData sheetId="0" refreshError="1"/>
      <sheetData sheetId="1" refreshError="1">
        <row r="4">
          <cell r="AM4" t="b">
            <v>1</v>
          </cell>
        </row>
        <row r="5">
          <cell r="AM5" t="b">
            <v>0</v>
          </cell>
        </row>
        <row r="6">
          <cell r="AM6" t="b">
            <v>0</v>
          </cell>
        </row>
        <row r="13">
          <cell r="I13" t="b">
            <v>1</v>
          </cell>
        </row>
      </sheetData>
      <sheetData sheetId="2" refreshError="1">
        <row r="8">
          <cell r="E8">
            <v>0</v>
          </cell>
        </row>
        <row r="14">
          <cell r="E14">
            <v>1</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p2"/>
      <sheetName val="ACI_2"/>
      <sheetName val="Site Wise"/>
      <sheetName val="MSU Reqts"/>
      <sheetName val="Package wise"/>
      <sheetName val="PO"/>
      <sheetName val="dslam"/>
      <sheetName val="aci"/>
      <sheetName val="10 DSLAM (2)"/>
      <sheetName val="summary_PO"/>
      <sheetName val="currency"/>
      <sheetName val="10 DSLAM"/>
      <sheetName val="ACI (2)"/>
      <sheetName val="factor"/>
      <sheetName val="Edit(01)"/>
      <sheetName val="DLC sites"/>
      <sheetName val="SDH COST"/>
      <sheetName val="Other assumptions"/>
      <sheetName val="RSU lookups"/>
      <sheetName val="RSU sites"/>
      <sheetName val="MAIN LATEST"/>
      <sheetName val="Site_Wise"/>
      <sheetName val="MSU_Reqts"/>
      <sheetName val="Package_wise"/>
      <sheetName val="10_DSLAM_(2)"/>
      <sheetName val="10_DSLAM"/>
      <sheetName val="ACI_(2)"/>
      <sheetName val="DLC_sites"/>
      <sheetName val="SDH_COST"/>
      <sheetName val="Other_assumptions"/>
      <sheetName val="RSU_lookups"/>
      <sheetName val="RSU_sites"/>
      <sheetName val="MAIN_LATEST"/>
      <sheetName val="Switch costs lookup"/>
      <sheetName val="Ref"/>
      <sheetName val="currency (2)"/>
      <sheetName val="FORM-16"/>
      <sheetName val="Site_Wise1"/>
      <sheetName val="MSU_Reqts1"/>
      <sheetName val="Package_wise1"/>
      <sheetName val="10_DSLAM_(2)1"/>
      <sheetName val="10_DSLAM1"/>
      <sheetName val="ACI_(2)1"/>
      <sheetName val="DLC_sites1"/>
      <sheetName val="SDH_COST1"/>
      <sheetName val="Other_assumptions1"/>
      <sheetName val="RSU_lookups1"/>
      <sheetName val="RSU_sites1"/>
      <sheetName val="Switch_costs_lookup"/>
      <sheetName val="MAIN_LATEST1"/>
      <sheetName val="currency_(2)"/>
      <sheetName val="Site wise NADs"/>
      <sheetName val="Sheet4"/>
      <sheetName val="Sheet2"/>
      <sheetName val="Sheet3"/>
      <sheetName val="Summary_Local"/>
      <sheetName val="Factor_Sheet"/>
      <sheetName val="Sheet1"/>
      <sheetName val="Erlang B"/>
      <sheetName val="Citri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 DSLAM (2)"/>
      <sheetName val="summary_PO"/>
      <sheetName val="currency"/>
      <sheetName val="10 DSLAM"/>
      <sheetName val="ACI"/>
      <sheetName val="10 DSLAM (3)"/>
      <sheetName val="summary_PO (2)"/>
      <sheetName val="currency (2)"/>
      <sheetName val="10 DSLAM (4)"/>
      <sheetName val="ACI (2)"/>
      <sheetName val="currency _2_"/>
      <sheetName val="Assumptions"/>
      <sheetName val="factor"/>
      <sheetName val="Preside"/>
      <sheetName val="TRX ADDITION"/>
      <sheetName val="Notes"/>
      <sheetName val="Site wise NADs"/>
      <sheetName val="Sheet4"/>
      <sheetName val="Sheet3"/>
      <sheetName val="Sheet2"/>
      <sheetName val="FIXED COST"/>
      <sheetName val="CRITERIA4"/>
      <sheetName val="10_DSLAM_(2)"/>
      <sheetName val="10_DSLAM"/>
      <sheetName val="10_DSLAM_(3)"/>
      <sheetName val="summary_PO_(2)"/>
      <sheetName val="currency_(2)"/>
      <sheetName val="10_DSLAM_(4)"/>
      <sheetName val="ACI_(2)"/>
      <sheetName val="currency__2_"/>
      <sheetName val="TRX_ADDITION"/>
      <sheetName val="Site_wise_NADs"/>
      <sheetName val="FIXED_COST"/>
      <sheetName val="Defaults"/>
      <sheetName val="Pub Rts 1.5 Standalone"/>
      <sheetName val="Profit and loss account"/>
      <sheetName val="Branch"/>
      <sheetName val="Blng. Vs Coll."/>
      <sheetName val="CRITERIA1"/>
      <sheetName val="Cover"/>
      <sheetName val="Inter connect Revenue"/>
      <sheetName val="Capex - Hry"/>
      <sheetName val="DPlast-rev"/>
      <sheetName val="Sheet1"/>
      <sheetName val="10_DSLAM_(2)1"/>
      <sheetName val="10_DSLAM1"/>
      <sheetName val="10_DSLAM_(3)1"/>
      <sheetName val="summary_PO_(2)1"/>
      <sheetName val="currency_(2)1"/>
      <sheetName val="10_DSLAM_(4)1"/>
      <sheetName val="ACI_(2)1"/>
      <sheetName val="currency__2_1"/>
      <sheetName val="Site_wise_NADs1"/>
      <sheetName val="TRX_ADDITION1"/>
      <sheetName val="FIXED_COST1"/>
      <sheetName val="Pub_Rts_1_5_Standalone"/>
      <sheetName val="Profit_and_loss_account"/>
      <sheetName val="Blng__Vs_Coll_"/>
      <sheetName val="Inter_connect_Revenue"/>
      <sheetName val="Capex_-_Hry"/>
      <sheetName val="list"/>
      <sheetName val="entitlements"/>
      <sheetName val="FORM-16"/>
      <sheetName val="Details BS"/>
      <sheetName val="10_DSLAM_(2)2"/>
      <sheetName val="10_DSLAM2"/>
      <sheetName val="10_DSLAM_(3)2"/>
      <sheetName val="summary_PO_(2)2"/>
      <sheetName val="currency_(2)2"/>
      <sheetName val="10_DSLAM_(4)2"/>
      <sheetName val="ACI_(2)2"/>
      <sheetName val="currency__2_2"/>
      <sheetName val="Site_wise_NADs2"/>
      <sheetName val="TRX_ADDITION2"/>
      <sheetName val="FIXED_COST2"/>
      <sheetName val="Profit_and_loss_account1"/>
      <sheetName val="Pub_Rts_1_5_Standalone1"/>
      <sheetName val="Blng__Vs_Coll_1"/>
      <sheetName val="Inter_connect_Revenue1"/>
      <sheetName val="Capex_-_Hry1"/>
      <sheetName val="Summary_Local"/>
      <sheetName val="Constant"/>
      <sheetName val="MSU"/>
      <sheetName val="SWSUB_percentages"/>
      <sheetName val="PriceListAP"/>
      <sheetName val="Approval"/>
      <sheetName val="Intaccrual"/>
      <sheetName val="SBU"/>
      <sheetName val="tdint"/>
      <sheetName val="BS Schdl- 1 &amp; 2"/>
      <sheetName val="Fixed Assets-Last year"/>
      <sheetName val="Auditor's Remuneration 11-1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delhi-haryana"/>
      <sheetName val="summ kar-TN"/>
      <sheetName val="currency"/>
      <sheetName val="XLSTM-1"/>
      <sheetName val="XL KAR-TN"/>
      <sheetName val="ERXSTM_1"/>
      <sheetName val="ERXTN"/>
      <sheetName val="ssc"/>
      <sheetName val="ACI"/>
      <sheetName val="sparesXL "/>
      <sheetName val="ERXspare"/>
      <sheetName val="TTDZ22"/>
      <sheetName val="Switch costs lookup"/>
      <sheetName val="Edit(01)"/>
      <sheetName val="AR"/>
      <sheetName val="Consolidated Income Statement"/>
      <sheetName val="Expansion needed"/>
      <sheetName val="ALL"/>
      <sheetName val="Site wise NADs"/>
      <sheetName val="Fixed Assets"/>
      <sheetName val="Own CC Costs"/>
      <sheetName val="1998AMC"/>
      <sheetName val="Support Costs &amp; TC Tr.days"/>
      <sheetName val="INR_conversion"/>
      <sheetName val="FORM-16"/>
      <sheetName val="Erlang B"/>
      <sheetName val="Constants"/>
      <sheetName val="Level 0"/>
      <sheetName val="Empmstr"/>
      <sheetName val="summ_kar-TN"/>
      <sheetName val="XL_KAR-TN"/>
      <sheetName val="sparesXL_"/>
      <sheetName val="Switch_costs_lookup"/>
      <sheetName val="Expansion_needed"/>
      <sheetName val="Consolidated_Income_Statement"/>
      <sheetName val="Site_wise_NADs"/>
      <sheetName val="Fixed_Assets"/>
      <sheetName val="Own_CC_Costs"/>
      <sheetName val="Support_Costs_&amp;_TC_Tr_days"/>
      <sheetName val="Erlang_B"/>
      <sheetName val="Level_0"/>
      <sheetName val="ecommerce"/>
      <sheetName val="Input Form"/>
      <sheetName val="Mobility Income Statement"/>
      <sheetName val="Per Site Pricing"/>
      <sheetName val="Ref"/>
      <sheetName val="Eqpmnt Plng"/>
      <sheetName val="Sheet1"/>
      <sheetName val="Factor_sheet"/>
      <sheetName val="Dels"/>
      <sheetName val="한계원가"/>
      <sheetName val="Configurator"/>
      <sheetName val="PriceDB"/>
      <sheetName val="summ_kar-TN1"/>
      <sheetName val="XL_KAR-TN1"/>
      <sheetName val="sparesXL_1"/>
      <sheetName val="Switch_costs_lookup1"/>
      <sheetName val="Consolidated_Income_Statement1"/>
      <sheetName val="Expansion_needed1"/>
      <sheetName val="Fixed_Assets1"/>
      <sheetName val="Own_CC_Costs1"/>
      <sheetName val="Support_Costs_&amp;_TC_Tr_days1"/>
      <sheetName val="Site_wise_NADs1"/>
      <sheetName val="Erlang_B1"/>
      <sheetName val="Level_01"/>
      <sheetName val="Per_Site_Pricing"/>
      <sheetName val="Eqpmnt_Plng"/>
      <sheetName val="Mobility_Income_Statement"/>
      <sheetName val="Input_Form"/>
      <sheetName val="Citrix"/>
      <sheetName val="Preside"/>
      <sheetName val="entitlements"/>
      <sheetName val="1-8"/>
      <sheetName val="BTVL-IL&amp;FS-50 Cr"/>
      <sheetName val="BTVL-ABN Tranche I"/>
      <sheetName val="signed off"/>
      <sheetName val="final list 2005"/>
      <sheetName val="finalPOwithsparesbharti"/>
      <sheetName val="Annexure IA"/>
      <sheetName val="Loan from Som"/>
      <sheetName val="LANGUAGE"/>
      <sheetName val="Pg.1 Marketing Info"/>
      <sheetName val="POVs"/>
      <sheetName val="Assm CC GIS"/>
      <sheetName val="summ_kar-TN2"/>
      <sheetName val="XL_KAR-TN2"/>
      <sheetName val="sparesXL_2"/>
      <sheetName val="Switch_costs_lookup2"/>
      <sheetName val="Consolidated_Income_Statement2"/>
      <sheetName val="Expansion_needed2"/>
      <sheetName val="Fixed_Assets2"/>
      <sheetName val="Own_CC_Costs2"/>
      <sheetName val="Support_Costs_&amp;_TC_Tr_days2"/>
      <sheetName val="Site_wise_NADs2"/>
      <sheetName val="Erlang_B2"/>
      <sheetName val="Level_02"/>
      <sheetName val="Per_Site_Pricing1"/>
      <sheetName val="Eqpmnt_Plng1"/>
      <sheetName val="Mobility_Income_Statement1"/>
      <sheetName val="Input_Form1"/>
      <sheetName val="final_list_2005"/>
      <sheetName val="signed_off"/>
      <sheetName val="Sheet4"/>
      <sheetName val="Sheet3"/>
      <sheetName val="Sheet2"/>
      <sheetName val="Basic Sheet"/>
    </sheetNames>
    <sheetDataSet>
      <sheetData sheetId="0" refreshError="1"/>
      <sheetData sheetId="1" refreshError="1"/>
      <sheetData sheetId="2" refreshError="1">
        <row r="3">
          <cell r="C3">
            <v>42.71</v>
          </cell>
        </row>
        <row r="4">
          <cell r="C4">
            <v>48.71</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summary "/>
      <sheetName val="modelsummary -INR internal"/>
      <sheetName val="modelsummary -INR (2)"/>
      <sheetName val="modelsummary -INR"/>
      <sheetName val="XL"/>
      <sheetName val="factor -Lucent"/>
      <sheetName val="factor"/>
      <sheetName val="ERX"/>
      <sheetName val="XP140HD_44"/>
      <sheetName val="XP140"/>
      <sheetName val="ssc"/>
      <sheetName val="cpe"/>
      <sheetName val="Configuration Models"/>
      <sheetName val="BOQ_ACI_32_NE_51"/>
      <sheetName val="bandwidth"/>
      <sheetName val="currency"/>
      <sheetName val="Sheet2"/>
      <sheetName val="Citrix"/>
      <sheetName val="CONTROL"/>
      <sheetName val="MAIN LATEST"/>
      <sheetName val="TOTAL"/>
      <sheetName val="currency (2)"/>
      <sheetName val="wbs_grp"/>
      <sheetName val="Outgoing"/>
      <sheetName val="Incoming"/>
      <sheetName val="modelsummary_"/>
      <sheetName val="modelsummary_-INR_internal"/>
      <sheetName val="modelsummary_-INR_(2)"/>
      <sheetName val="modelsummary_-INR"/>
      <sheetName val="factor_-Lucent"/>
      <sheetName val="Configuration_Models"/>
      <sheetName val="MAIN_LATEST"/>
      <sheetName val="currency_(2)"/>
      <sheetName val="Ref"/>
      <sheetName val="MPLS-customers"/>
      <sheetName val="Tables and Charts"/>
      <sheetName val="Slide 24"/>
      <sheetName val="ecommerce"/>
      <sheetName val="modelsummary_1"/>
      <sheetName val="modelsummary_-INR_internal1"/>
      <sheetName val="modelsummary_-INR_(2)1"/>
      <sheetName val="modelsummary_-INR1"/>
      <sheetName val="factor_-Lucent1"/>
      <sheetName val="Configuration_Models1"/>
      <sheetName val="MAIN_LATEST1"/>
      <sheetName val="currency_(2)1"/>
      <sheetName val="Tables_and_Charts"/>
      <sheetName val="Slide_24"/>
      <sheetName val="DLC sites"/>
      <sheetName val="SDH COST"/>
      <sheetName val="Other assumptions"/>
      <sheetName val="RSU lookups"/>
      <sheetName val="RSU sites"/>
      <sheetName val="KPIs"/>
      <sheetName val="ASSETMST"/>
      <sheetName val="Site wise NADs"/>
      <sheetName val="Sheet4"/>
      <sheetName val="Final"/>
      <sheetName val="Sheet3"/>
      <sheetName val="Summary-Price_New"/>
      <sheetName val="AN-2K"/>
      <sheetName val="Switch V16"/>
      <sheetName val="InputVariables"/>
      <sheetName val="AV"/>
      <sheetName val="MINR BA"/>
      <sheetName val="Currency Rates"/>
    </sheetNames>
    <sheetDataSet>
      <sheetData sheetId="0" refreshError="1"/>
      <sheetData sheetId="1" refreshError="1"/>
      <sheetData sheetId="2" refreshError="1"/>
      <sheetData sheetId="3" refreshError="1"/>
      <sheetData sheetId="4" refreshError="1"/>
      <sheetData sheetId="5" refreshError="1"/>
      <sheetData sheetId="6" refreshError="1">
        <row r="14">
          <cell r="C14">
            <v>0.91679999999999995</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f1 Depri"/>
      <sheetName val="Twn03"/>
      <sheetName val="Spore03"/>
      <sheetName val="CapEX"/>
      <sheetName val="PC Phasing"/>
    </sheetNames>
    <sheetDataSet>
      <sheetData sheetId="0" refreshError="1"/>
      <sheetData sheetId="1" refreshError="1"/>
      <sheetData sheetId="2" refreshError="1"/>
      <sheetData sheetId="3" refreshError="1"/>
      <sheetData sheetId="4"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sheetName val="Cover"/>
      <sheetName val="Cover "/>
      <sheetName val="M51-05 (2)"/>
      <sheetName val="M71-01"/>
      <sheetName val="M72-01"/>
      <sheetName val="M72-02"/>
      <sheetName val="M72-03"/>
      <sheetName val="M72-04"/>
      <sheetName val="M72-05"/>
      <sheetName val="M73-01"/>
      <sheetName val="M73-02"/>
      <sheetName val="M73-03"/>
      <sheetName val="M73-04"/>
      <sheetName val="M74-01"/>
      <sheetName val="M74-02"/>
      <sheetName val="M51-01"/>
      <sheetName val="M51-02"/>
      <sheetName val="M51-03"/>
      <sheetName val="M51-04"/>
      <sheetName val="M51-05"/>
      <sheetName val="M51-06"/>
      <sheetName val="M51-07"/>
      <sheetName val="M51-08"/>
      <sheetName val="M51-09"/>
      <sheetName val="M51-10"/>
      <sheetName val="M51-11"/>
      <sheetName val="M51-12"/>
      <sheetName val="M51-13"/>
      <sheetName val="M51-14"/>
      <sheetName val="M51-15"/>
      <sheetName val="M51-16"/>
      <sheetName val="M51-17"/>
      <sheetName val="M51-18"/>
      <sheetName val="M51-19"/>
      <sheetName val="M51-20"/>
      <sheetName val="M51-21"/>
      <sheetName val="M51-22"/>
      <sheetName val="M51-23"/>
      <sheetName val="M51-24"/>
      <sheetName val="M51-25"/>
      <sheetName val="M52-01"/>
      <sheetName val="M52-02"/>
      <sheetName val="M61-01"/>
      <sheetName val="M61-02"/>
      <sheetName val="M61-03"/>
      <sheetName val="M61-04"/>
      <sheetName val="M61-05"/>
      <sheetName val="M61-06"/>
      <sheetName val="M61-07"/>
      <sheetName val="M61-08"/>
      <sheetName val="M61-09"/>
      <sheetName val="M61-10"/>
      <sheetName val="M75-01"/>
      <sheetName val="M75-02"/>
      <sheetName val="M76-01"/>
      <sheetName val="M76-02"/>
      <sheetName val="M77-01"/>
      <sheetName val="M77-02"/>
      <sheetName val="M78-01"/>
      <sheetName val="M78-02"/>
      <sheetName val="M79-01"/>
      <sheetName val="M79-02"/>
      <sheetName val="M80-01"/>
      <sheetName val="M81-01"/>
    </sheetNames>
    <sheetDataSet>
      <sheetData sheetId="0" refreshError="1">
        <row r="7">
          <cell r="A7">
            <v>12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yp-mstr"/>
      <sheetName val="BS_ABRIDGED"/>
      <sheetName val="foxz"/>
      <sheetName val="INPUT"/>
      <sheetName val="COC-LM"/>
      <sheetName val="COC-CM vs LM"/>
      <sheetName val="B Sheet"/>
      <sheetName val="TRIALS"/>
      <sheetName val="Hyp"/>
      <sheetName val="CONS"/>
      <sheetName val="NLCS"/>
      <sheetName val="Tax Prov (2)"/>
      <sheetName val="CstComp"/>
      <sheetName val="NOTESMTD"/>
      <sheetName val="NOTES"/>
      <sheetName val="ADJWKG"/>
      <sheetName val="Curvings"/>
      <sheetName val="Checks"/>
    </sheetNames>
    <sheetDataSet>
      <sheetData sheetId="0" refreshError="1">
        <row r="2">
          <cell r="A2" t="str">
            <v>Entity</v>
          </cell>
        </row>
        <row r="3">
          <cell r="A3" t="str">
            <v>FLI1950F</v>
          </cell>
        </row>
        <row r="4">
          <cell r="A4" t="str">
            <v>FLI1950T</v>
          </cell>
        </row>
        <row r="5">
          <cell r="A5" t="str">
            <v>FIND19501.INP</v>
          </cell>
        </row>
        <row r="6">
          <cell r="A6" t="str">
            <v>FIND19501.GAAP</v>
          </cell>
        </row>
        <row r="7">
          <cell r="A7" t="str">
            <v>FIND19501.TRAN</v>
          </cell>
        </row>
        <row r="8">
          <cell r="A8" t="str">
            <v>FIND19502.INP</v>
          </cell>
        </row>
        <row r="9">
          <cell r="A9" t="str">
            <v>FIND19502.GAAP</v>
          </cell>
        </row>
        <row r="10">
          <cell r="A10" t="str">
            <v>FIND19502.TRAN</v>
          </cell>
        </row>
        <row r="13">
          <cell r="A13" t="str">
            <v>Category</v>
          </cell>
        </row>
        <row r="14">
          <cell r="A14">
            <v>2002</v>
          </cell>
          <cell r="B14" t="str">
            <v>PRIOR2</v>
          </cell>
        </row>
        <row r="15">
          <cell r="A15">
            <v>2001</v>
          </cell>
          <cell r="B15" t="str">
            <v>PRIOR3</v>
          </cell>
        </row>
        <row r="16">
          <cell r="A16">
            <v>2000</v>
          </cell>
          <cell r="B16" t="str">
            <v>PRIOR4</v>
          </cell>
        </row>
        <row r="17">
          <cell r="A17" t="str">
            <v>PLAN</v>
          </cell>
          <cell r="B17" t="str">
            <v>NPLAN</v>
          </cell>
        </row>
        <row r="18">
          <cell r="A18">
            <v>2003</v>
          </cell>
          <cell r="B18" t="str">
            <v>PRIOR1</v>
          </cell>
        </row>
        <row r="29">
          <cell r="A29" t="str">
            <v>FLISITE</v>
          </cell>
        </row>
      </sheetData>
      <sheetData sheetId="1" refreshError="1">
        <row r="4">
          <cell r="C4">
            <v>2002</v>
          </cell>
          <cell r="D4">
            <v>2003</v>
          </cell>
          <cell r="E4" t="str">
            <v>PLAN</v>
          </cell>
          <cell r="F4">
            <v>2000</v>
          </cell>
        </row>
        <row r="5">
          <cell r="B5" t="str">
            <v>MTD/CTD</v>
          </cell>
          <cell r="C5" t="str">
            <v>CTD</v>
          </cell>
          <cell r="D5" t="str">
            <v>CTD</v>
          </cell>
          <cell r="E5" t="str">
            <v>CTD</v>
          </cell>
          <cell r="F5" t="str">
            <v>CTD</v>
          </cell>
        </row>
        <row r="6">
          <cell r="B6" t="str">
            <v>2-13</v>
          </cell>
          <cell r="C6">
            <v>13</v>
          </cell>
          <cell r="D6">
            <v>9</v>
          </cell>
          <cell r="E6">
            <v>10</v>
          </cell>
          <cell r="F6">
            <v>13</v>
          </cell>
        </row>
        <row r="7">
          <cell r="C7">
            <v>2</v>
          </cell>
          <cell r="D7">
            <v>2</v>
          </cell>
          <cell r="E7">
            <v>2</v>
          </cell>
          <cell r="F7">
            <v>2</v>
          </cell>
        </row>
        <row r="8">
          <cell r="B8" t="str">
            <v>Descriptions</v>
          </cell>
        </row>
        <row r="10">
          <cell r="B10" t="str">
            <v>Cash</v>
          </cell>
          <cell r="C10">
            <v>77495.395000000062</v>
          </cell>
          <cell r="D10">
            <v>55057.929000000033</v>
          </cell>
          <cell r="E10">
            <v>35000</v>
          </cell>
          <cell r="F10">
            <v>-30690.955589999947</v>
          </cell>
        </row>
        <row r="11">
          <cell r="B11" t="str">
            <v>Cash Equivalents</v>
          </cell>
          <cell r="C11">
            <v>232.5</v>
          </cell>
          <cell r="D11">
            <v>102.5</v>
          </cell>
          <cell r="E11">
            <v>102.5</v>
          </cell>
          <cell r="F11">
            <v>102.50000000000999</v>
          </cell>
        </row>
        <row r="12">
          <cell r="B12" t="str">
            <v>Cash &amp; Cash Equivalents</v>
          </cell>
          <cell r="C12">
            <v>77727.895000000062</v>
          </cell>
          <cell r="D12">
            <v>55160.429000000033</v>
          </cell>
          <cell r="E12">
            <v>35102.5</v>
          </cell>
          <cell r="F12">
            <v>-30588.455589999936</v>
          </cell>
        </row>
        <row r="13">
          <cell r="B13" t="str">
            <v>Accounts Receivable - Trade</v>
          </cell>
          <cell r="C13">
            <v>9273.5300000000079</v>
          </cell>
          <cell r="D13">
            <v>10803.789000000008</v>
          </cell>
          <cell r="E13">
            <v>13251.185820094332</v>
          </cell>
          <cell r="F13">
            <v>-1021.3225499999495</v>
          </cell>
        </row>
        <row r="14">
          <cell r="B14" t="str">
            <v>Accounts Receivable Other</v>
          </cell>
          <cell r="C14">
            <v>77825.920000000115</v>
          </cell>
          <cell r="D14">
            <v>78751.933000000121</v>
          </cell>
          <cell r="E14">
            <v>78054.39164065817</v>
          </cell>
          <cell r="F14">
            <v>37492.572289999705</v>
          </cell>
        </row>
        <row r="15">
          <cell r="B15" t="str">
            <v>Allowance for Doubtful Accounts</v>
          </cell>
          <cell r="C15">
            <v>-4238.5250000000033</v>
          </cell>
          <cell r="D15">
            <v>-4235.0050000000037</v>
          </cell>
          <cell r="E15">
            <v>-4886.7190000000001</v>
          </cell>
          <cell r="F15">
            <v>-4886.71899999999</v>
          </cell>
        </row>
        <row r="16">
          <cell r="B16" t="str">
            <v>Net Notes and Accounts Receivable</v>
          </cell>
          <cell r="C16">
            <v>82860.925000000119</v>
          </cell>
          <cell r="D16">
            <v>85320.717000000121</v>
          </cell>
          <cell r="E16">
            <v>86418.858460752512</v>
          </cell>
          <cell r="F16">
            <v>31584.530739999769</v>
          </cell>
        </row>
        <row r="17">
          <cell r="B17" t="str">
            <v>AS2500 - Finished Goods</v>
          </cell>
          <cell r="C17">
            <v>51110.974000000031</v>
          </cell>
          <cell r="D17">
            <v>98385.356000000058</v>
          </cell>
          <cell r="E17">
            <v>122601.43226708501</v>
          </cell>
          <cell r="F17">
            <v>96930.847379999992</v>
          </cell>
        </row>
        <row r="18">
          <cell r="B18" t="str">
            <v>AS2500 - Raw Materials &amp; Supplies</v>
          </cell>
          <cell r="C18">
            <v>122260.7030000001</v>
          </cell>
          <cell r="D18">
            <v>217541.69200000016</v>
          </cell>
          <cell r="E18">
            <v>216710.72358726413</v>
          </cell>
          <cell r="F18">
            <v>214287.75266000026</v>
          </cell>
        </row>
        <row r="19">
          <cell r="B19" t="str">
            <v>Reserve for Inventory Losses</v>
          </cell>
          <cell r="C19">
            <v>-7093.9970000000039</v>
          </cell>
          <cell r="D19">
            <v>-6148.292000000004</v>
          </cell>
          <cell r="E19">
            <v>-9023.8287799999998</v>
          </cell>
          <cell r="F19">
            <v>-6677.7764199999792</v>
          </cell>
        </row>
        <row r="20">
          <cell r="B20" t="str">
            <v>Net Inventories</v>
          </cell>
          <cell r="C20">
            <v>166277.68000000014</v>
          </cell>
          <cell r="D20">
            <v>309778.75600000017</v>
          </cell>
          <cell r="E20">
            <v>330288.32707434916</v>
          </cell>
          <cell r="F20">
            <v>304540.82362000033</v>
          </cell>
        </row>
        <row r="21">
          <cell r="B21" t="str">
            <v>Total Prepaid Exp and Other Current Asse</v>
          </cell>
          <cell r="C21">
            <v>11517.300000000007</v>
          </cell>
          <cell r="D21">
            <v>20128.360000000015</v>
          </cell>
          <cell r="E21">
            <v>9145.6872005691912</v>
          </cell>
          <cell r="F21">
            <v>8114.6962500000991</v>
          </cell>
        </row>
        <row r="22">
          <cell r="B22" t="str">
            <v>Total Accounts Receivable Affiliates</v>
          </cell>
          <cell r="C22">
            <v>3918.8250000000016</v>
          </cell>
          <cell r="D22">
            <v>216680.32000000012</v>
          </cell>
          <cell r="E22">
            <v>66367.882259999984</v>
          </cell>
          <cell r="F22">
            <v>279506.11826000002</v>
          </cell>
        </row>
        <row r="23">
          <cell r="B23" t="str">
            <v>Total Current Assets</v>
          </cell>
          <cell r="C23">
            <v>342302.62500000035</v>
          </cell>
          <cell r="D23">
            <v>687068.5820000004</v>
          </cell>
          <cell r="E23">
            <v>527323.25499567087</v>
          </cell>
          <cell r="F23">
            <v>593157.71328000026</v>
          </cell>
        </row>
        <row r="24">
          <cell r="F24">
            <v>0</v>
          </cell>
        </row>
        <row r="25">
          <cell r="B25" t="str">
            <v>Property, Plant and Equipment (Gross)</v>
          </cell>
          <cell r="C25">
            <v>779918.67100000056</v>
          </cell>
          <cell r="D25">
            <v>1027806.5360000005</v>
          </cell>
          <cell r="E25">
            <v>2067115.8610000012</v>
          </cell>
          <cell r="F25">
            <v>1099855.0628100005</v>
          </cell>
        </row>
        <row r="26">
          <cell r="B26" t="str">
            <v>AS7300 - Accumulated Depreciation - PP&amp;E</v>
          </cell>
          <cell r="C26">
            <v>-110141.52700000007</v>
          </cell>
          <cell r="D26">
            <v>-156457.48100000006</v>
          </cell>
          <cell r="E26">
            <v>-285208.26725000015</v>
          </cell>
          <cell r="F26">
            <v>-198912.72992818523</v>
          </cell>
        </row>
        <row r="27">
          <cell r="B27" t="str">
            <v>Net Property, Plant and Equipment</v>
          </cell>
          <cell r="C27">
            <v>669777.14400000044</v>
          </cell>
          <cell r="D27">
            <v>871349.05500000052</v>
          </cell>
          <cell r="E27">
            <v>1781907.5937500009</v>
          </cell>
          <cell r="F27">
            <v>900942.33288181527</v>
          </cell>
        </row>
        <row r="28">
          <cell r="B28" t="str">
            <v>Net Intangible Assets</v>
          </cell>
          <cell r="C28">
            <v>155952.13700000013</v>
          </cell>
          <cell r="D28">
            <v>155952.13700000013</v>
          </cell>
          <cell r="E28">
            <v>155952.13709</v>
          </cell>
          <cell r="F28">
            <v>155952.13706000001</v>
          </cell>
        </row>
        <row r="29">
          <cell r="B29" t="str">
            <v>Other Assets</v>
          </cell>
          <cell r="C29">
            <v>51340.040000000074</v>
          </cell>
          <cell r="D29">
            <v>51359.457000000075</v>
          </cell>
          <cell r="E29">
            <v>49816.3683736108</v>
          </cell>
          <cell r="F29">
            <v>52724.810950000021</v>
          </cell>
        </row>
        <row r="30">
          <cell r="B30" t="str">
            <v>Total Non Current Assets</v>
          </cell>
          <cell r="C30">
            <v>877069.32100000058</v>
          </cell>
          <cell r="D30">
            <v>1078660.6490000007</v>
          </cell>
          <cell r="E30">
            <v>1987676.0992136118</v>
          </cell>
          <cell r="F30">
            <v>1109619.2808918154</v>
          </cell>
        </row>
        <row r="31">
          <cell r="F31">
            <v>0</v>
          </cell>
        </row>
        <row r="32">
          <cell r="B32" t="str">
            <v>Total Assets</v>
          </cell>
          <cell r="C32">
            <v>1219371.9460000009</v>
          </cell>
          <cell r="D32">
            <v>1765729.2310000011</v>
          </cell>
          <cell r="E32">
            <v>2514999.3542092824</v>
          </cell>
          <cell r="F32">
            <v>1702776.9941718157</v>
          </cell>
        </row>
        <row r="33">
          <cell r="F33">
            <v>0</v>
          </cell>
        </row>
        <row r="34">
          <cell r="F34">
            <v>0</v>
          </cell>
        </row>
        <row r="35">
          <cell r="F35">
            <v>0</v>
          </cell>
        </row>
        <row r="36">
          <cell r="B36" t="str">
            <v>LB2000 - OUTSIDE</v>
          </cell>
          <cell r="C36">
            <v>87813.631000000067</v>
          </cell>
          <cell r="D36">
            <v>143492.76500000007</v>
          </cell>
          <cell r="E36">
            <v>217919.47892935094</v>
          </cell>
          <cell r="F36">
            <v>20846.385629999957</v>
          </cell>
        </row>
        <row r="37">
          <cell r="B37" t="str">
            <v>LB2000 - AFFILIATES</v>
          </cell>
          <cell r="C37">
            <v>0</v>
          </cell>
          <cell r="D37">
            <v>0</v>
          </cell>
          <cell r="E37">
            <v>0</v>
          </cell>
          <cell r="F37">
            <v>0</v>
          </cell>
        </row>
        <row r="38">
          <cell r="B38" t="str">
            <v>Accounts Payable</v>
          </cell>
          <cell r="C38">
            <v>87813.631000000067</v>
          </cell>
          <cell r="D38">
            <v>143492.76500000007</v>
          </cell>
          <cell r="E38">
            <v>217919.47892935094</v>
          </cell>
          <cell r="F38">
            <v>20846.385629999957</v>
          </cell>
        </row>
        <row r="39">
          <cell r="B39" t="str">
            <v>Accrued Non - U.S. Income Taxes</v>
          </cell>
          <cell r="C39">
            <v>-10421.471000000007</v>
          </cell>
          <cell r="D39">
            <v>419.11599999999999</v>
          </cell>
          <cell r="E39">
            <v>-39926.384440000002</v>
          </cell>
          <cell r="F39">
            <v>-17700.732920000006</v>
          </cell>
        </row>
        <row r="40">
          <cell r="B40" t="str">
            <v>LB3200 - Other Accrued Taxes</v>
          </cell>
          <cell r="C40">
            <v>22060.191000000013</v>
          </cell>
          <cell r="D40">
            <v>32448.771000000015</v>
          </cell>
          <cell r="E40">
            <v>42092.002016770224</v>
          </cell>
          <cell r="F40">
            <v>44832.168159999877</v>
          </cell>
        </row>
        <row r="41">
          <cell r="B41" t="str">
            <v>Total Other Accrd Liabilities (incl int)</v>
          </cell>
          <cell r="C41">
            <v>279477.86400000018</v>
          </cell>
          <cell r="D41">
            <v>458752.60800000024</v>
          </cell>
          <cell r="E41">
            <v>502856.93112075346</v>
          </cell>
          <cell r="F41">
            <v>591564.63457447034</v>
          </cell>
        </row>
        <row r="42">
          <cell r="B42" t="str">
            <v>Deffered Compensation Accruals</v>
          </cell>
          <cell r="C42">
            <v>0</v>
          </cell>
          <cell r="D42">
            <v>11181.29800000001</v>
          </cell>
          <cell r="E42">
            <v>12422.52167</v>
          </cell>
          <cell r="F42">
            <v>12994.49166999997</v>
          </cell>
        </row>
        <row r="43">
          <cell r="B43" t="str">
            <v>Total Accounts Payable - Affiliates</v>
          </cell>
          <cell r="C43">
            <v>160959.95100000006</v>
          </cell>
          <cell r="D43">
            <v>3512.6050000000018</v>
          </cell>
          <cell r="E43">
            <v>407309.55188728403</v>
          </cell>
          <cell r="F43">
            <v>4725.6371099999997</v>
          </cell>
        </row>
        <row r="44">
          <cell r="B44" t="str">
            <v>Total Current Liabilities</v>
          </cell>
          <cell r="C44">
            <v>539890.16600000032</v>
          </cell>
          <cell r="D44">
            <v>649807.16300000041</v>
          </cell>
          <cell r="E44">
            <v>1142674.1011841586</v>
          </cell>
          <cell r="F44">
            <v>657262.58422447019</v>
          </cell>
        </row>
        <row r="45">
          <cell r="F45">
            <v>0</v>
          </cell>
        </row>
        <row r="46">
          <cell r="B46" t="str">
            <v>Long-Term Debt</v>
          </cell>
          <cell r="C46">
            <v>300000.00000000023</v>
          </cell>
          <cell r="D46">
            <v>540000.00000000047</v>
          </cell>
          <cell r="E46">
            <v>160000</v>
          </cell>
          <cell r="F46">
            <v>240000</v>
          </cell>
        </row>
        <row r="47">
          <cell r="B47" t="str">
            <v>Total Deferred Income Taxes</v>
          </cell>
          <cell r="C47">
            <v>-55480.078000000038</v>
          </cell>
          <cell r="D47">
            <v>-19641.770000000015</v>
          </cell>
          <cell r="E47">
            <v>42080.407817885723</v>
          </cell>
          <cell r="F47">
            <v>3912.4742199999987</v>
          </cell>
        </row>
        <row r="48">
          <cell r="B48" t="str">
            <v>Total Non-Current Liabilities</v>
          </cell>
          <cell r="C48">
            <v>244519.9220000002</v>
          </cell>
          <cell r="D48">
            <v>520358.23000000045</v>
          </cell>
          <cell r="E48">
            <v>202080.40781788572</v>
          </cell>
          <cell r="F48">
            <v>243912.47422</v>
          </cell>
        </row>
        <row r="49">
          <cell r="F49">
            <v>0</v>
          </cell>
        </row>
        <row r="50">
          <cell r="B50" t="str">
            <v>Total Liabilities</v>
          </cell>
          <cell r="C50">
            <v>784410.08800000045</v>
          </cell>
          <cell r="D50">
            <v>1170165.3930000009</v>
          </cell>
          <cell r="E50">
            <v>1344754.5090020443</v>
          </cell>
          <cell r="F50">
            <v>901175.05844447017</v>
          </cell>
        </row>
        <row r="51">
          <cell r="F51">
            <v>0</v>
          </cell>
        </row>
        <row r="52">
          <cell r="B52" t="str">
            <v>Total Capital Stock</v>
          </cell>
          <cell r="C52">
            <v>739784.64800000051</v>
          </cell>
          <cell r="D52">
            <v>739784.64800000051</v>
          </cell>
          <cell r="E52">
            <v>739784.64749999996</v>
          </cell>
          <cell r="F52">
            <v>739784.64747000008</v>
          </cell>
        </row>
        <row r="53">
          <cell r="B53" t="str">
            <v>Retained Earnings</v>
          </cell>
          <cell r="C53">
            <v>-304822.78899999941</v>
          </cell>
          <cell r="D53">
            <v>-144220.807999999</v>
          </cell>
          <cell r="E53">
            <v>190460.19925723597</v>
          </cell>
          <cell r="F53">
            <v>277382.05506155232</v>
          </cell>
        </row>
        <row r="54">
          <cell r="B54" t="str">
            <v>Cumulative Translation Adjustments</v>
          </cell>
          <cell r="C54">
            <v>0</v>
          </cell>
          <cell r="D54">
            <v>0</v>
          </cell>
          <cell r="E54">
            <v>0</v>
          </cell>
          <cell r="F54">
            <v>0</v>
          </cell>
        </row>
        <row r="55">
          <cell r="B55" t="str">
            <v>Total Equity</v>
          </cell>
          <cell r="C55">
            <v>434961.8590000011</v>
          </cell>
          <cell r="D55">
            <v>595563.84000000148</v>
          </cell>
          <cell r="E55">
            <v>930244.84675723594</v>
          </cell>
          <cell r="F55">
            <v>1017166.7025315524</v>
          </cell>
        </row>
        <row r="56">
          <cell r="F56">
            <v>0</v>
          </cell>
        </row>
        <row r="57">
          <cell r="B57" t="str">
            <v>Total Liabilities and Equity</v>
          </cell>
          <cell r="C57">
            <v>1219371.9470000016</v>
          </cell>
          <cell r="D57">
            <v>1765729.2330000023</v>
          </cell>
          <cell r="E57">
            <v>2274999.3557592803</v>
          </cell>
          <cell r="F57">
            <v>1918341.7609760226</v>
          </cell>
        </row>
        <row r="58">
          <cell r="B58" t="str">
            <v>Balance Account</v>
          </cell>
          <cell r="C58">
            <v>1.0000006295740604E-3</v>
          </cell>
          <cell r="D58">
            <v>2.0000012591481209E-3</v>
          </cell>
          <cell r="E58">
            <v>-239999.99845000217</v>
          </cell>
          <cell r="F58">
            <v>215564.76680420688</v>
          </cell>
        </row>
        <row r="60">
          <cell r="B60" t="str">
            <v>Key Ratios</v>
          </cell>
        </row>
        <row r="62">
          <cell r="B62" t="str">
            <v>DSO</v>
          </cell>
          <cell r="C62">
            <v>1.3612619711234164</v>
          </cell>
          <cell r="D62">
            <v>1.0608169145277913</v>
          </cell>
          <cell r="E62">
            <v>0.91018274002202437</v>
          </cell>
          <cell r="F62">
            <v>-0.68530343502478197</v>
          </cell>
        </row>
        <row r="63">
          <cell r="B63" t="str">
            <v>DPO</v>
          </cell>
          <cell r="C63">
            <v>22.699405325820166</v>
          </cell>
          <cell r="D63">
            <v>26.387635239551127</v>
          </cell>
          <cell r="E63">
            <v>27.460763339492473</v>
          </cell>
          <cell r="F63">
            <v>142.46642288704771</v>
          </cell>
        </row>
        <row r="64">
          <cell r="B64" t="str">
            <v>DII</v>
          </cell>
        </row>
        <row r="65">
          <cell r="B65" t="str">
            <v>Finished Goods</v>
          </cell>
          <cell r="C65">
            <v>13.211943319180774</v>
          </cell>
          <cell r="D65">
            <v>18.092597818721963</v>
          </cell>
          <cell r="E65">
            <v>15.449417065010168</v>
          </cell>
          <cell r="F65">
            <v>662.43574971413341</v>
          </cell>
        </row>
        <row r="66">
          <cell r="B66" t="str">
            <v>Raw Material &amp; Supplies</v>
          </cell>
          <cell r="C66">
            <v>29.770044920857046</v>
          </cell>
          <cell r="D66">
            <v>38.874238232488786</v>
          </cell>
          <cell r="E66">
            <v>26.171321145941839</v>
          </cell>
          <cell r="F66">
            <v>1418.8287214649336</v>
          </cell>
        </row>
        <row r="67">
          <cell r="B67" t="str">
            <v>Total</v>
          </cell>
          <cell r="C67">
            <v>42.981988240037822</v>
          </cell>
          <cell r="D67">
            <v>56.966836051210748</v>
          </cell>
          <cell r="E67">
            <v>41.620738210952005</v>
          </cell>
          <cell r="F67">
            <v>2081.2644711790672</v>
          </cell>
        </row>
        <row r="68">
          <cell r="B68" t="str">
            <v>Cash Conversion Cycle - Days</v>
          </cell>
          <cell r="C68">
            <v>21.643844885341075</v>
          </cell>
          <cell r="D68">
            <v>31.640017726187413</v>
          </cell>
          <cell r="E68">
            <v>15.070157611481555</v>
          </cell>
          <cell r="F68">
            <v>1938.1127448569948</v>
          </cell>
        </row>
        <row r="69">
          <cell r="B69" t="str">
            <v>Asset Turns</v>
          </cell>
          <cell r="C69">
            <v>3.336883686282397</v>
          </cell>
          <cell r="D69">
            <v>3.2286919038011854</v>
          </cell>
          <cell r="E69">
            <v>3.9400076453070212</v>
          </cell>
          <cell r="F69">
            <v>0.51508717263208059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bbili"/>
      <sheetName val="MOB E ARR IN CORSO"/>
      <sheetName val="imp all inv in corso"/>
      <sheetName val="ant a forn beni mat"/>
      <sheetName val="mob da dest"/>
      <sheetName val="MACC UFF DA DEST"/>
      <sheetName val="INS LUM"/>
      <sheetName val="MOBILI"/>
      <sheetName val="MACC E UFF ELETT"/>
      <sheetName val="MOB E MACC ORD"/>
      <sheetName val="AUTOVETT"/>
      <sheetName val="attrezz e imp"/>
      <sheetName val="imp soll"/>
      <sheetName val="imp all"/>
      <sheetName val="g.d."/>
      <sheetName val="mat edifici"/>
      <sheetName val="AUTOCARR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2">
          <cell r="A2" t="str">
            <v>@01\QReg.@</v>
          </cell>
          <cell r="B2" t="str">
            <v>EA</v>
          </cell>
          <cell r="C2" t="str">
            <v>8000000016</v>
          </cell>
          <cell r="D2" t="str">
            <v/>
          </cell>
          <cell r="E2" t="str">
            <v/>
          </cell>
          <cell r="F2" t="str">
            <v>CHIUSURA/APERTURA CONTI 2004</v>
          </cell>
          <cell r="G2" t="str">
            <v/>
          </cell>
          <cell r="H2">
            <v>38443</v>
          </cell>
          <cell r="I2">
            <v>38443</v>
          </cell>
          <cell r="J2">
            <v>-1555017.95</v>
          </cell>
          <cell r="K2" t="str">
            <v>EUR</v>
          </cell>
        </row>
        <row r="3">
          <cell r="A3" t="str">
            <v>@01\QReg.@</v>
          </cell>
          <cell r="B3" t="str">
            <v>XS</v>
          </cell>
          <cell r="C3" t="str">
            <v>9900003690</v>
          </cell>
          <cell r="D3" t="str">
            <v/>
          </cell>
          <cell r="E3" t="str">
            <v/>
          </cell>
          <cell r="F3" t="str">
            <v>RIPRESA SALDI</v>
          </cell>
          <cell r="G3" t="str">
            <v/>
          </cell>
          <cell r="H3">
            <v>38443</v>
          </cell>
          <cell r="I3">
            <v>38443</v>
          </cell>
          <cell r="J3">
            <v>52752914.469999999</v>
          </cell>
          <cell r="K3" t="str">
            <v>EUR</v>
          </cell>
        </row>
        <row r="4">
          <cell r="A4" t="str">
            <v>@01\QReg.@</v>
          </cell>
          <cell r="B4" t="str">
            <v>FF</v>
          </cell>
          <cell r="C4" t="str">
            <v>2010003841</v>
          </cell>
          <cell r="D4" t="str">
            <v/>
          </cell>
          <cell r="E4" t="str">
            <v/>
          </cell>
          <cell r="F4" t="str">
            <v>MARGIOTTA LORENZO</v>
          </cell>
          <cell r="G4" t="str">
            <v/>
          </cell>
          <cell r="H4">
            <v>38526</v>
          </cell>
          <cell r="I4">
            <v>38471</v>
          </cell>
          <cell r="J4">
            <v>26520</v>
          </cell>
          <cell r="K4" t="str">
            <v>EUR</v>
          </cell>
        </row>
        <row r="5">
          <cell r="A5" t="str">
            <v>@01\QReg.@</v>
          </cell>
          <cell r="B5" t="str">
            <v>AA</v>
          </cell>
          <cell r="C5" t="str">
            <v>7000000139</v>
          </cell>
          <cell r="D5" t="str">
            <v/>
          </cell>
          <cell r="E5" t="str">
            <v/>
          </cell>
          <cell r="F5" t="str">
            <v/>
          </cell>
          <cell r="G5" t="str">
            <v/>
          </cell>
          <cell r="H5">
            <v>38541</v>
          </cell>
          <cell r="I5">
            <v>38531</v>
          </cell>
          <cell r="J5">
            <v>8000</v>
          </cell>
          <cell r="K5" t="str">
            <v>EUR</v>
          </cell>
        </row>
        <row r="6">
          <cell r="A6" t="str">
            <v>@01\QReg.@</v>
          </cell>
          <cell r="B6" t="str">
            <v>AA</v>
          </cell>
          <cell r="C6" t="str">
            <v>7000000140</v>
          </cell>
          <cell r="D6" t="str">
            <v/>
          </cell>
          <cell r="E6" t="str">
            <v/>
          </cell>
          <cell r="F6" t="str">
            <v/>
          </cell>
          <cell r="G6" t="str">
            <v/>
          </cell>
          <cell r="H6">
            <v>38541</v>
          </cell>
          <cell r="I6">
            <v>38488</v>
          </cell>
          <cell r="J6">
            <v>22500</v>
          </cell>
          <cell r="K6" t="str">
            <v>EUR</v>
          </cell>
        </row>
        <row r="7">
          <cell r="A7" t="str">
            <v>@01\QReg.@</v>
          </cell>
          <cell r="B7" t="str">
            <v>AA</v>
          </cell>
          <cell r="C7" t="str">
            <v>7000000133</v>
          </cell>
          <cell r="D7" t="str">
            <v/>
          </cell>
          <cell r="E7" t="str">
            <v/>
          </cell>
          <cell r="F7" t="str">
            <v/>
          </cell>
          <cell r="G7" t="str">
            <v/>
          </cell>
          <cell r="H7">
            <v>38595</v>
          </cell>
          <cell r="I7">
            <v>38548</v>
          </cell>
          <cell r="J7">
            <v>28500</v>
          </cell>
          <cell r="K7" t="str">
            <v>EUR</v>
          </cell>
        </row>
        <row r="8">
          <cell r="A8" t="str">
            <v>@01\QReg.@</v>
          </cell>
          <cell r="B8" t="str">
            <v>RC</v>
          </cell>
          <cell r="C8" t="str">
            <v>5300004239</v>
          </cell>
          <cell r="E8" t="str">
            <v/>
          </cell>
          <cell r="F8" t="str">
            <v>MONETIZZAZIONE SPAZI PUBBLICI</v>
          </cell>
          <cell r="G8" t="str">
            <v/>
          </cell>
          <cell r="H8">
            <v>38604</v>
          </cell>
          <cell r="I8">
            <v>38604</v>
          </cell>
          <cell r="J8">
            <v>13688.47</v>
          </cell>
          <cell r="K8" t="str">
            <v>EUR</v>
          </cell>
        </row>
        <row r="9">
          <cell r="A9" t="str">
            <v>@01\QReg.@</v>
          </cell>
          <cell r="B9" t="str">
            <v>FF</v>
          </cell>
          <cell r="C9" t="str">
            <v>2010014446</v>
          </cell>
          <cell r="D9" t="str">
            <v/>
          </cell>
          <cell r="E9" t="str">
            <v/>
          </cell>
          <cell r="F9" t="str">
            <v>STUDIO TECNICO ING.FALZEA</v>
          </cell>
          <cell r="G9" t="str">
            <v/>
          </cell>
          <cell r="H9">
            <v>38656</v>
          </cell>
          <cell r="I9">
            <v>38512</v>
          </cell>
          <cell r="J9">
            <v>7650</v>
          </cell>
          <cell r="K9" t="str">
            <v>EUR</v>
          </cell>
        </row>
        <row r="10">
          <cell r="A10" t="str">
            <v>@01\QReg.@</v>
          </cell>
          <cell r="B10" t="str">
            <v>AA</v>
          </cell>
          <cell r="C10" t="str">
            <v>7000001012</v>
          </cell>
          <cell r="D10" t="str">
            <v/>
          </cell>
          <cell r="E10" t="str">
            <v/>
          </cell>
          <cell r="F10" t="str">
            <v>Trasf. da Conb. a BIM per scissione</v>
          </cell>
          <cell r="G10" t="str">
            <v/>
          </cell>
          <cell r="H10">
            <v>38656</v>
          </cell>
          <cell r="I10">
            <v>38656</v>
          </cell>
          <cell r="J10">
            <v>-2633.93</v>
          </cell>
          <cell r="K10" t="str">
            <v>EUR</v>
          </cell>
        </row>
        <row r="11">
          <cell r="A11" t="str">
            <v>@01\QReg.@</v>
          </cell>
          <cell r="B11" t="str">
            <v>AA</v>
          </cell>
          <cell r="C11" t="str">
            <v>7000001013</v>
          </cell>
          <cell r="D11" t="str">
            <v/>
          </cell>
          <cell r="E11" t="str">
            <v/>
          </cell>
          <cell r="F11" t="str">
            <v>Trasf. da Conb. a BIM per scissione</v>
          </cell>
          <cell r="G11" t="str">
            <v/>
          </cell>
          <cell r="H11">
            <v>38656</v>
          </cell>
          <cell r="I11">
            <v>38656</v>
          </cell>
          <cell r="J11">
            <v>-1885.07</v>
          </cell>
          <cell r="K11" t="str">
            <v>EUR</v>
          </cell>
        </row>
        <row r="12">
          <cell r="A12" t="str">
            <v>@01\QReg.@</v>
          </cell>
          <cell r="B12" t="str">
            <v>AA</v>
          </cell>
          <cell r="C12" t="str">
            <v>7000001014</v>
          </cell>
          <cell r="D12" t="str">
            <v/>
          </cell>
          <cell r="E12" t="str">
            <v/>
          </cell>
          <cell r="F12" t="str">
            <v>Trasf. da Conb. a BIM per scissione</v>
          </cell>
          <cell r="G12" t="str">
            <v/>
          </cell>
          <cell r="H12">
            <v>38656</v>
          </cell>
          <cell r="I12">
            <v>38656</v>
          </cell>
          <cell r="J12">
            <v>-294380.43</v>
          </cell>
          <cell r="K12" t="str">
            <v>EUR</v>
          </cell>
        </row>
        <row r="13">
          <cell r="A13" t="str">
            <v>@01\QReg.@</v>
          </cell>
          <cell r="B13" t="str">
            <v>AA</v>
          </cell>
          <cell r="C13" t="str">
            <v>7000001015</v>
          </cell>
          <cell r="D13" t="str">
            <v/>
          </cell>
          <cell r="E13" t="str">
            <v/>
          </cell>
          <cell r="F13" t="str">
            <v>Trasf. da Conb. a BIM per scissione</v>
          </cell>
          <cell r="G13" t="str">
            <v/>
          </cell>
          <cell r="H13">
            <v>38656</v>
          </cell>
          <cell r="I13">
            <v>38656</v>
          </cell>
          <cell r="J13">
            <v>-153.22999999999999</v>
          </cell>
          <cell r="K13" t="str">
            <v>EUR</v>
          </cell>
        </row>
        <row r="14">
          <cell r="A14" t="str">
            <v>@01\QReg.@</v>
          </cell>
          <cell r="B14" t="str">
            <v>AA</v>
          </cell>
          <cell r="C14" t="str">
            <v>7000001016</v>
          </cell>
          <cell r="D14" t="str">
            <v/>
          </cell>
          <cell r="E14" t="str">
            <v/>
          </cell>
          <cell r="F14" t="str">
            <v>Trasf. da Conb. a BIM per scissione</v>
          </cell>
          <cell r="G14" t="str">
            <v/>
          </cell>
          <cell r="H14">
            <v>38656</v>
          </cell>
          <cell r="I14">
            <v>38656</v>
          </cell>
          <cell r="J14">
            <v>-1549.37</v>
          </cell>
          <cell r="K14" t="str">
            <v>EUR</v>
          </cell>
        </row>
        <row r="15">
          <cell r="A15" t="str">
            <v>@01\QReg.@</v>
          </cell>
          <cell r="B15" t="str">
            <v>AA</v>
          </cell>
          <cell r="C15" t="str">
            <v>7000001017</v>
          </cell>
          <cell r="D15" t="str">
            <v/>
          </cell>
          <cell r="E15" t="str">
            <v/>
          </cell>
          <cell r="F15" t="str">
            <v>Trasf. da Conb. a BIM per scissione</v>
          </cell>
          <cell r="G15" t="str">
            <v/>
          </cell>
          <cell r="H15">
            <v>38656</v>
          </cell>
          <cell r="I15">
            <v>38656</v>
          </cell>
          <cell r="J15">
            <v>-351.19</v>
          </cell>
          <cell r="K15" t="str">
            <v>EUR</v>
          </cell>
        </row>
        <row r="16">
          <cell r="A16" t="str">
            <v>@01\QReg.@</v>
          </cell>
          <cell r="B16" t="str">
            <v>AA</v>
          </cell>
          <cell r="C16" t="str">
            <v>7000001018</v>
          </cell>
          <cell r="D16" t="str">
            <v/>
          </cell>
          <cell r="E16" t="str">
            <v/>
          </cell>
          <cell r="F16" t="str">
            <v>Trasf. da Conb. a BIM per scissione</v>
          </cell>
          <cell r="G16" t="str">
            <v/>
          </cell>
          <cell r="H16">
            <v>38656</v>
          </cell>
          <cell r="I16">
            <v>38656</v>
          </cell>
          <cell r="J16">
            <v>-1674.28</v>
          </cell>
          <cell r="K16" t="str">
            <v>EUR</v>
          </cell>
        </row>
        <row r="17">
          <cell r="A17" t="str">
            <v>@01\QReg.@</v>
          </cell>
          <cell r="B17" t="str">
            <v>AA</v>
          </cell>
          <cell r="C17" t="str">
            <v>7000001019</v>
          </cell>
          <cell r="D17" t="str">
            <v/>
          </cell>
          <cell r="E17" t="str">
            <v/>
          </cell>
          <cell r="F17" t="str">
            <v>Trasf. da Conb. a BIM per scissione</v>
          </cell>
          <cell r="G17" t="str">
            <v/>
          </cell>
          <cell r="H17">
            <v>38656</v>
          </cell>
          <cell r="I17">
            <v>38656</v>
          </cell>
          <cell r="J17">
            <v>-5267.86</v>
          </cell>
          <cell r="K17" t="str">
            <v>EUR</v>
          </cell>
        </row>
        <row r="18">
          <cell r="A18" t="str">
            <v>@01\QReg.@</v>
          </cell>
          <cell r="B18" t="str">
            <v>AA</v>
          </cell>
          <cell r="C18" t="str">
            <v>7000001020</v>
          </cell>
          <cell r="D18" t="str">
            <v/>
          </cell>
          <cell r="E18" t="str">
            <v/>
          </cell>
          <cell r="F18" t="str">
            <v>Trasf. da Conb. a BIM per scissione</v>
          </cell>
          <cell r="G18" t="str">
            <v/>
          </cell>
          <cell r="H18">
            <v>38656</v>
          </cell>
          <cell r="I18">
            <v>38656</v>
          </cell>
          <cell r="J18">
            <v>-51645.69</v>
          </cell>
          <cell r="K18" t="str">
            <v>EUR</v>
          </cell>
        </row>
        <row r="19">
          <cell r="A19" t="str">
            <v>@01\QReg.@</v>
          </cell>
          <cell r="B19" t="str">
            <v>AA</v>
          </cell>
          <cell r="C19" t="str">
            <v>7000001021</v>
          </cell>
          <cell r="D19" t="str">
            <v/>
          </cell>
          <cell r="E19" t="str">
            <v/>
          </cell>
          <cell r="F19" t="str">
            <v>Trasf. da Conb. a BIM per scissione</v>
          </cell>
          <cell r="G19" t="str">
            <v/>
          </cell>
          <cell r="H19">
            <v>38656</v>
          </cell>
          <cell r="I19">
            <v>38656</v>
          </cell>
          <cell r="J19">
            <v>-51.65</v>
          </cell>
          <cell r="K19" t="str">
            <v>EUR</v>
          </cell>
        </row>
        <row r="20">
          <cell r="A20" t="str">
            <v>@01\QReg.@</v>
          </cell>
          <cell r="B20" t="str">
            <v>AA</v>
          </cell>
          <cell r="C20" t="str">
            <v>7000001022</v>
          </cell>
          <cell r="D20" t="str">
            <v/>
          </cell>
          <cell r="E20" t="str">
            <v/>
          </cell>
          <cell r="F20" t="str">
            <v>Trasf. da Conb. a BIM per scissione</v>
          </cell>
          <cell r="G20" t="str">
            <v/>
          </cell>
          <cell r="H20">
            <v>38656</v>
          </cell>
          <cell r="I20">
            <v>38656</v>
          </cell>
          <cell r="J20">
            <v>-51852.27</v>
          </cell>
          <cell r="K20" t="str">
            <v>EUR</v>
          </cell>
        </row>
        <row r="21">
          <cell r="A21" t="str">
            <v>@01\QReg.@</v>
          </cell>
          <cell r="B21" t="str">
            <v>AA</v>
          </cell>
          <cell r="C21" t="str">
            <v>7000001023</v>
          </cell>
          <cell r="D21" t="str">
            <v/>
          </cell>
          <cell r="E21" t="str">
            <v/>
          </cell>
          <cell r="F21" t="str">
            <v>Trasf. da Conb. a BIM per scissione</v>
          </cell>
          <cell r="G21" t="str">
            <v/>
          </cell>
          <cell r="H21">
            <v>38656</v>
          </cell>
          <cell r="I21">
            <v>38656</v>
          </cell>
          <cell r="J21">
            <v>-77468.53</v>
          </cell>
          <cell r="K21" t="str">
            <v>EUR</v>
          </cell>
        </row>
        <row r="22">
          <cell r="A22" t="str">
            <v>@01\QReg.@</v>
          </cell>
          <cell r="B22" t="str">
            <v>AA</v>
          </cell>
          <cell r="C22" t="str">
            <v>7000001024</v>
          </cell>
          <cell r="D22" t="str">
            <v/>
          </cell>
          <cell r="E22" t="str">
            <v/>
          </cell>
          <cell r="F22" t="str">
            <v>Trasf. da Conb. a BIM per scissione</v>
          </cell>
          <cell r="G22" t="str">
            <v/>
          </cell>
          <cell r="H22">
            <v>38656</v>
          </cell>
          <cell r="I22">
            <v>38656</v>
          </cell>
          <cell r="J22">
            <v>-51645.69</v>
          </cell>
          <cell r="K22" t="str">
            <v>EUR</v>
          </cell>
        </row>
        <row r="23">
          <cell r="A23" t="str">
            <v>@01\QReg.@</v>
          </cell>
          <cell r="B23" t="str">
            <v>AA</v>
          </cell>
          <cell r="C23" t="str">
            <v>7000001025</v>
          </cell>
          <cell r="D23" t="str">
            <v/>
          </cell>
          <cell r="E23" t="str">
            <v/>
          </cell>
          <cell r="F23" t="str">
            <v>Trasf. da Conb. a BIM per scissione</v>
          </cell>
          <cell r="G23" t="str">
            <v/>
          </cell>
          <cell r="H23">
            <v>38656</v>
          </cell>
          <cell r="I23">
            <v>38656</v>
          </cell>
          <cell r="J23">
            <v>-1543.73</v>
          </cell>
          <cell r="K23" t="str">
            <v>EUR</v>
          </cell>
        </row>
        <row r="24">
          <cell r="A24" t="str">
            <v>@01\QReg.@</v>
          </cell>
          <cell r="B24" t="str">
            <v>AA</v>
          </cell>
          <cell r="C24" t="str">
            <v>7000001026</v>
          </cell>
          <cell r="D24" t="str">
            <v/>
          </cell>
          <cell r="E24" t="str">
            <v/>
          </cell>
          <cell r="F24" t="str">
            <v>Trasf. da Conb. a BIM per scissione</v>
          </cell>
          <cell r="G24" t="str">
            <v/>
          </cell>
          <cell r="H24">
            <v>38656</v>
          </cell>
          <cell r="I24">
            <v>38656</v>
          </cell>
          <cell r="J24">
            <v>-2633.93</v>
          </cell>
          <cell r="K24" t="str">
            <v>EUR</v>
          </cell>
        </row>
        <row r="25">
          <cell r="A25" t="str">
            <v>@01\QReg.@</v>
          </cell>
          <cell r="B25" t="str">
            <v>AA</v>
          </cell>
          <cell r="C25" t="str">
            <v>7000001027</v>
          </cell>
          <cell r="D25" t="str">
            <v/>
          </cell>
          <cell r="E25" t="str">
            <v/>
          </cell>
          <cell r="F25" t="str">
            <v>Trasf. da Conb. a BIM per scissione</v>
          </cell>
          <cell r="G25" t="str">
            <v/>
          </cell>
          <cell r="H25">
            <v>38656</v>
          </cell>
          <cell r="I25">
            <v>38656</v>
          </cell>
          <cell r="J25">
            <v>-51645.69</v>
          </cell>
          <cell r="K25" t="str">
            <v>EUR</v>
          </cell>
        </row>
        <row r="26">
          <cell r="A26" t="str">
            <v>@01\QReg.@</v>
          </cell>
          <cell r="B26" t="str">
            <v>AA</v>
          </cell>
          <cell r="C26" t="str">
            <v>7000001028</v>
          </cell>
          <cell r="D26" t="str">
            <v/>
          </cell>
          <cell r="E26" t="str">
            <v/>
          </cell>
          <cell r="F26" t="str">
            <v>Trasf. da Conb. a BIM per scissione</v>
          </cell>
          <cell r="G26" t="str">
            <v/>
          </cell>
          <cell r="H26">
            <v>38656</v>
          </cell>
          <cell r="I26">
            <v>38656</v>
          </cell>
          <cell r="J26">
            <v>-529.37</v>
          </cell>
          <cell r="K26" t="str">
            <v>EUR</v>
          </cell>
        </row>
        <row r="27">
          <cell r="A27" t="str">
            <v>@01\QReg.@</v>
          </cell>
          <cell r="B27" t="str">
            <v>AA</v>
          </cell>
          <cell r="C27" t="str">
            <v>7000001029</v>
          </cell>
          <cell r="D27" t="str">
            <v/>
          </cell>
          <cell r="E27" t="str">
            <v/>
          </cell>
          <cell r="F27" t="str">
            <v>Trasf. da Conb. a BIM per scissione</v>
          </cell>
          <cell r="G27" t="str">
            <v/>
          </cell>
          <cell r="H27">
            <v>38656</v>
          </cell>
          <cell r="I27">
            <v>38656</v>
          </cell>
          <cell r="J27">
            <v>-167.13</v>
          </cell>
          <cell r="K27" t="str">
            <v>EUR</v>
          </cell>
        </row>
        <row r="28">
          <cell r="A28" t="str">
            <v>@01\QReg.@</v>
          </cell>
          <cell r="B28" t="str">
            <v>AA</v>
          </cell>
          <cell r="C28" t="str">
            <v>7000001030</v>
          </cell>
          <cell r="D28" t="str">
            <v/>
          </cell>
          <cell r="E28" t="str">
            <v/>
          </cell>
          <cell r="F28" t="str">
            <v>Trasf. da Conb. a BIM per scissione</v>
          </cell>
          <cell r="G28" t="str">
            <v/>
          </cell>
          <cell r="H28">
            <v>38656</v>
          </cell>
          <cell r="I28">
            <v>38656</v>
          </cell>
          <cell r="J28">
            <v>-870.75</v>
          </cell>
          <cell r="K28" t="str">
            <v>EUR</v>
          </cell>
        </row>
        <row r="29">
          <cell r="A29" t="str">
            <v>@01\QReg.@</v>
          </cell>
          <cell r="B29" t="str">
            <v>AA</v>
          </cell>
          <cell r="C29" t="str">
            <v>7000001031</v>
          </cell>
          <cell r="D29" t="str">
            <v/>
          </cell>
          <cell r="E29" t="str">
            <v/>
          </cell>
          <cell r="F29" t="str">
            <v>Trasf. da Conb. a BIM per scissione</v>
          </cell>
          <cell r="G29" t="str">
            <v/>
          </cell>
          <cell r="H29">
            <v>38656</v>
          </cell>
          <cell r="I29">
            <v>38656</v>
          </cell>
          <cell r="J29">
            <v>-154.94</v>
          </cell>
          <cell r="K29" t="str">
            <v>EUR</v>
          </cell>
        </row>
        <row r="30">
          <cell r="A30" t="str">
            <v>@01\QReg.@</v>
          </cell>
          <cell r="B30" t="str">
            <v>AA</v>
          </cell>
          <cell r="C30" t="str">
            <v>7000001032</v>
          </cell>
          <cell r="D30" t="str">
            <v/>
          </cell>
          <cell r="E30" t="str">
            <v/>
          </cell>
          <cell r="F30" t="str">
            <v>Trasf. da Conb. a BIM per scissione</v>
          </cell>
          <cell r="G30" t="str">
            <v/>
          </cell>
          <cell r="H30">
            <v>38656</v>
          </cell>
          <cell r="I30">
            <v>38656</v>
          </cell>
          <cell r="J30">
            <v>-5267.86</v>
          </cell>
          <cell r="K30" t="str">
            <v>EUR</v>
          </cell>
        </row>
        <row r="31">
          <cell r="A31" t="str">
            <v>@01\QReg.@</v>
          </cell>
          <cell r="B31" t="str">
            <v>AA</v>
          </cell>
          <cell r="C31" t="str">
            <v>7000001033</v>
          </cell>
          <cell r="D31" t="str">
            <v/>
          </cell>
          <cell r="E31" t="str">
            <v/>
          </cell>
          <cell r="F31" t="str">
            <v>Trasf. da Conb. a BIM per scissione</v>
          </cell>
          <cell r="G31" t="str">
            <v/>
          </cell>
          <cell r="H31">
            <v>38656</v>
          </cell>
          <cell r="I31">
            <v>38656</v>
          </cell>
          <cell r="J31">
            <v>-774.69</v>
          </cell>
          <cell r="K31" t="str">
            <v>EUR</v>
          </cell>
        </row>
        <row r="32">
          <cell r="A32" t="str">
            <v>@01\QReg.@</v>
          </cell>
          <cell r="B32" t="str">
            <v>AA</v>
          </cell>
          <cell r="C32" t="str">
            <v>7000001034</v>
          </cell>
          <cell r="D32" t="str">
            <v/>
          </cell>
          <cell r="E32" t="str">
            <v/>
          </cell>
          <cell r="F32" t="str">
            <v>Trasf. da Conb. a BIM per scissione</v>
          </cell>
          <cell r="G32" t="str">
            <v/>
          </cell>
          <cell r="H32">
            <v>38656</v>
          </cell>
          <cell r="I32">
            <v>38656</v>
          </cell>
          <cell r="J32">
            <v>-14460.79</v>
          </cell>
          <cell r="K32" t="str">
            <v>EUR</v>
          </cell>
        </row>
        <row r="33">
          <cell r="A33" t="str">
            <v>@01\QReg.@</v>
          </cell>
          <cell r="B33" t="str">
            <v>AA</v>
          </cell>
          <cell r="C33" t="str">
            <v>7000001035</v>
          </cell>
          <cell r="D33" t="str">
            <v/>
          </cell>
          <cell r="E33" t="str">
            <v/>
          </cell>
          <cell r="F33" t="str">
            <v>Trasf. da Conb. a BIM per scissione</v>
          </cell>
          <cell r="G33" t="str">
            <v/>
          </cell>
          <cell r="H33">
            <v>38656</v>
          </cell>
          <cell r="I33">
            <v>38656</v>
          </cell>
          <cell r="J33">
            <v>-77468.53</v>
          </cell>
          <cell r="K33" t="str">
            <v>EUR</v>
          </cell>
        </row>
        <row r="34">
          <cell r="A34" t="str">
            <v>@01\QReg.@</v>
          </cell>
          <cell r="B34" t="str">
            <v>AA</v>
          </cell>
          <cell r="C34" t="str">
            <v>7000001036</v>
          </cell>
          <cell r="D34" t="str">
            <v/>
          </cell>
          <cell r="E34" t="str">
            <v/>
          </cell>
          <cell r="F34" t="str">
            <v>Trasf. da Conb. a BIM per scissione</v>
          </cell>
          <cell r="G34" t="str">
            <v/>
          </cell>
          <cell r="H34">
            <v>38656</v>
          </cell>
          <cell r="I34">
            <v>38656</v>
          </cell>
          <cell r="J34">
            <v>-10535.72</v>
          </cell>
          <cell r="K34" t="str">
            <v>EUR</v>
          </cell>
        </row>
        <row r="35">
          <cell r="A35" t="str">
            <v>@01\QReg.@</v>
          </cell>
          <cell r="B35" t="str">
            <v>AA</v>
          </cell>
          <cell r="C35" t="str">
            <v>7000001037</v>
          </cell>
          <cell r="D35" t="str">
            <v/>
          </cell>
          <cell r="E35" t="str">
            <v/>
          </cell>
          <cell r="F35" t="str">
            <v>Trasf. da Conb. a BIM per scissione</v>
          </cell>
          <cell r="G35" t="str">
            <v/>
          </cell>
          <cell r="H35">
            <v>38656</v>
          </cell>
          <cell r="I35">
            <v>38656</v>
          </cell>
          <cell r="J35">
            <v>-21071.439999999999</v>
          </cell>
          <cell r="K35" t="str">
            <v>EUR</v>
          </cell>
        </row>
        <row r="36">
          <cell r="A36" t="str">
            <v>@01\QReg.@</v>
          </cell>
          <cell r="B36" t="str">
            <v>AA</v>
          </cell>
          <cell r="C36" t="str">
            <v>7000001038</v>
          </cell>
          <cell r="D36" t="str">
            <v/>
          </cell>
          <cell r="E36" t="str">
            <v/>
          </cell>
          <cell r="F36" t="str">
            <v>Trasf. da Conb. a BIM per scissione</v>
          </cell>
          <cell r="G36" t="str">
            <v/>
          </cell>
          <cell r="H36">
            <v>38656</v>
          </cell>
          <cell r="I36">
            <v>38656</v>
          </cell>
          <cell r="J36">
            <v>-51645.69</v>
          </cell>
          <cell r="K36" t="str">
            <v>EUR</v>
          </cell>
        </row>
        <row r="37">
          <cell r="A37" t="str">
            <v>@01\QReg.@</v>
          </cell>
          <cell r="B37" t="str">
            <v>AA</v>
          </cell>
          <cell r="C37" t="str">
            <v>7000001039</v>
          </cell>
          <cell r="D37" t="str">
            <v/>
          </cell>
          <cell r="E37" t="str">
            <v/>
          </cell>
          <cell r="F37" t="str">
            <v>Trasf. da Conb. a BIM per scissione</v>
          </cell>
          <cell r="G37" t="str">
            <v/>
          </cell>
          <cell r="H37">
            <v>38656</v>
          </cell>
          <cell r="I37">
            <v>38656</v>
          </cell>
          <cell r="J37">
            <v>-51645.69</v>
          </cell>
          <cell r="K37" t="str">
            <v>EUR</v>
          </cell>
        </row>
        <row r="38">
          <cell r="A38" t="str">
            <v>@01\QReg.@</v>
          </cell>
          <cell r="B38" t="str">
            <v>AA</v>
          </cell>
          <cell r="C38" t="str">
            <v>7000001040</v>
          </cell>
          <cell r="D38" t="str">
            <v/>
          </cell>
          <cell r="E38" t="str">
            <v/>
          </cell>
          <cell r="F38" t="str">
            <v>Trasf. da Conb. a BIM per scissione</v>
          </cell>
          <cell r="G38" t="str">
            <v/>
          </cell>
          <cell r="H38">
            <v>38656</v>
          </cell>
          <cell r="I38">
            <v>38656</v>
          </cell>
          <cell r="J38">
            <v>-8232.74</v>
          </cell>
          <cell r="K38" t="str">
            <v>EUR</v>
          </cell>
        </row>
        <row r="39">
          <cell r="A39" t="str">
            <v>@01\QReg.@</v>
          </cell>
          <cell r="B39" t="str">
            <v>AA</v>
          </cell>
          <cell r="C39" t="str">
            <v>7000001041</v>
          </cell>
          <cell r="D39" t="str">
            <v/>
          </cell>
          <cell r="E39" t="str">
            <v/>
          </cell>
          <cell r="F39" t="str">
            <v>Trasf. da Conb. a BIM per scissione</v>
          </cell>
          <cell r="G39" t="str">
            <v/>
          </cell>
          <cell r="H39">
            <v>38656</v>
          </cell>
          <cell r="I39">
            <v>38656</v>
          </cell>
          <cell r="J39">
            <v>-59650.77</v>
          </cell>
          <cell r="K39" t="str">
            <v>EUR</v>
          </cell>
        </row>
        <row r="40">
          <cell r="A40" t="str">
            <v>@01\QReg.@</v>
          </cell>
          <cell r="B40" t="str">
            <v>AA</v>
          </cell>
          <cell r="C40" t="str">
            <v>7000001042</v>
          </cell>
          <cell r="D40" t="str">
            <v/>
          </cell>
          <cell r="E40" t="str">
            <v/>
          </cell>
          <cell r="F40" t="str">
            <v>Trasf. da Conb. a BIM per scissione</v>
          </cell>
          <cell r="G40" t="str">
            <v/>
          </cell>
          <cell r="H40">
            <v>38656</v>
          </cell>
          <cell r="I40">
            <v>38656</v>
          </cell>
          <cell r="J40">
            <v>-16465.47</v>
          </cell>
          <cell r="K40" t="str">
            <v>EUR</v>
          </cell>
        </row>
        <row r="41">
          <cell r="A41" t="str">
            <v>@01\QReg.@</v>
          </cell>
          <cell r="B41" t="str">
            <v>AA</v>
          </cell>
          <cell r="C41" t="str">
            <v>7000001043</v>
          </cell>
          <cell r="D41" t="str">
            <v/>
          </cell>
          <cell r="E41" t="str">
            <v/>
          </cell>
          <cell r="F41" t="str">
            <v>Trasf. da Conb. a BIM per scissione</v>
          </cell>
          <cell r="G41" t="str">
            <v/>
          </cell>
          <cell r="H41">
            <v>38656</v>
          </cell>
          <cell r="I41">
            <v>38656</v>
          </cell>
          <cell r="J41">
            <v>-407.29</v>
          </cell>
          <cell r="K41" t="str">
            <v>EUR</v>
          </cell>
        </row>
        <row r="42">
          <cell r="A42" t="str">
            <v>@01\QReg.@</v>
          </cell>
          <cell r="B42" t="str">
            <v>AA</v>
          </cell>
          <cell r="C42" t="str">
            <v>7000001044</v>
          </cell>
          <cell r="D42" t="str">
            <v/>
          </cell>
          <cell r="E42" t="str">
            <v/>
          </cell>
          <cell r="F42" t="str">
            <v>Trasf. da Conb. a BIM per scissione</v>
          </cell>
          <cell r="G42" t="str">
            <v/>
          </cell>
          <cell r="H42">
            <v>38656</v>
          </cell>
          <cell r="I42">
            <v>38656</v>
          </cell>
          <cell r="J42">
            <v>-25822.84</v>
          </cell>
          <cell r="K42" t="str">
            <v>EUR</v>
          </cell>
        </row>
        <row r="43">
          <cell r="A43" t="str">
            <v>@01\QReg.@</v>
          </cell>
          <cell r="B43" t="str">
            <v>AA</v>
          </cell>
          <cell r="C43" t="str">
            <v>7000001045</v>
          </cell>
          <cell r="D43" t="str">
            <v/>
          </cell>
          <cell r="E43" t="str">
            <v/>
          </cell>
          <cell r="F43" t="str">
            <v>Trasf. da Conb. a BIM per scissione</v>
          </cell>
          <cell r="G43" t="str">
            <v/>
          </cell>
          <cell r="H43">
            <v>38656</v>
          </cell>
          <cell r="I43">
            <v>38656</v>
          </cell>
          <cell r="J43">
            <v>-1835.94</v>
          </cell>
          <cell r="K43" t="str">
            <v>EUR</v>
          </cell>
        </row>
        <row r="44">
          <cell r="A44" t="str">
            <v>@01\QReg.@</v>
          </cell>
          <cell r="B44" t="str">
            <v>AA</v>
          </cell>
          <cell r="C44" t="str">
            <v>7000001046</v>
          </cell>
          <cell r="D44" t="str">
            <v/>
          </cell>
          <cell r="E44" t="str">
            <v/>
          </cell>
          <cell r="F44" t="str">
            <v>Trasf. da Conb. a BIM per scissione</v>
          </cell>
          <cell r="G44" t="str">
            <v/>
          </cell>
          <cell r="H44">
            <v>38656</v>
          </cell>
          <cell r="I44">
            <v>38656</v>
          </cell>
          <cell r="J44">
            <v>-15493.71</v>
          </cell>
          <cell r="K44" t="str">
            <v>EUR</v>
          </cell>
        </row>
        <row r="45">
          <cell r="A45" t="str">
            <v>@01\QReg.@</v>
          </cell>
          <cell r="B45" t="str">
            <v>AA</v>
          </cell>
          <cell r="C45" t="str">
            <v>7000001047</v>
          </cell>
          <cell r="D45" t="str">
            <v/>
          </cell>
          <cell r="E45" t="str">
            <v/>
          </cell>
          <cell r="F45" t="str">
            <v>Trasf. da Conb. a BIM per scissione</v>
          </cell>
          <cell r="G45" t="str">
            <v/>
          </cell>
          <cell r="H45">
            <v>38656</v>
          </cell>
          <cell r="I45">
            <v>38656</v>
          </cell>
          <cell r="J45">
            <v>-1688.81</v>
          </cell>
          <cell r="K45" t="str">
            <v>EUR</v>
          </cell>
        </row>
        <row r="46">
          <cell r="A46" t="str">
            <v>@01\QReg.@</v>
          </cell>
          <cell r="B46" t="str">
            <v>AA</v>
          </cell>
          <cell r="C46" t="str">
            <v>7000001048</v>
          </cell>
          <cell r="D46" t="str">
            <v/>
          </cell>
          <cell r="E46" t="str">
            <v/>
          </cell>
          <cell r="F46" t="str">
            <v>Trasf. da Conb. a BIM per scissione</v>
          </cell>
          <cell r="G46" t="str">
            <v/>
          </cell>
          <cell r="H46">
            <v>38656</v>
          </cell>
          <cell r="I46">
            <v>38656</v>
          </cell>
          <cell r="J46">
            <v>-275.12</v>
          </cell>
          <cell r="K46" t="str">
            <v>EUR</v>
          </cell>
        </row>
        <row r="47">
          <cell r="A47" t="str">
            <v>@01\QReg.@</v>
          </cell>
          <cell r="B47" t="str">
            <v>AA</v>
          </cell>
          <cell r="C47" t="str">
            <v>7000001049</v>
          </cell>
          <cell r="D47" t="str">
            <v/>
          </cell>
          <cell r="E47" t="str">
            <v/>
          </cell>
          <cell r="F47" t="str">
            <v>Trasf. da Conb. a BIM per scissione</v>
          </cell>
          <cell r="G47" t="str">
            <v/>
          </cell>
          <cell r="H47">
            <v>38656</v>
          </cell>
          <cell r="I47">
            <v>38656</v>
          </cell>
          <cell r="J47">
            <v>-51645.69</v>
          </cell>
          <cell r="K47" t="str">
            <v>EUR</v>
          </cell>
        </row>
        <row r="48">
          <cell r="A48" t="str">
            <v>@01\QReg.@</v>
          </cell>
          <cell r="B48" t="str">
            <v>AA</v>
          </cell>
          <cell r="C48" t="str">
            <v>7000001050</v>
          </cell>
          <cell r="D48" t="str">
            <v/>
          </cell>
          <cell r="E48" t="str">
            <v/>
          </cell>
          <cell r="F48" t="str">
            <v>Trasf. da Conb. a BIM per scissione</v>
          </cell>
          <cell r="G48" t="str">
            <v/>
          </cell>
          <cell r="H48">
            <v>38656</v>
          </cell>
          <cell r="I48">
            <v>38656</v>
          </cell>
          <cell r="J48">
            <v>-790.18</v>
          </cell>
          <cell r="K48" t="str">
            <v>EUR</v>
          </cell>
        </row>
        <row r="49">
          <cell r="A49" t="str">
            <v>@01\QReg.@</v>
          </cell>
          <cell r="B49" t="str">
            <v>AA</v>
          </cell>
          <cell r="C49" t="str">
            <v>7000001051</v>
          </cell>
          <cell r="D49" t="str">
            <v/>
          </cell>
          <cell r="E49" t="str">
            <v/>
          </cell>
          <cell r="F49" t="str">
            <v>Trasf. da Conb. a BIM per scissione</v>
          </cell>
          <cell r="G49" t="str">
            <v/>
          </cell>
          <cell r="H49">
            <v>38656</v>
          </cell>
          <cell r="I49">
            <v>38656</v>
          </cell>
          <cell r="J49">
            <v>-2922.73</v>
          </cell>
          <cell r="K49" t="str">
            <v>EUR</v>
          </cell>
        </row>
        <row r="50">
          <cell r="A50" t="str">
            <v>@01\QReg.@</v>
          </cell>
          <cell r="B50" t="str">
            <v>AA</v>
          </cell>
          <cell r="C50" t="str">
            <v>7000001052</v>
          </cell>
          <cell r="D50" t="str">
            <v/>
          </cell>
          <cell r="E50" t="str">
            <v/>
          </cell>
          <cell r="F50" t="str">
            <v>Trasf. da Conb. a BIM per scissione</v>
          </cell>
          <cell r="G50" t="str">
            <v/>
          </cell>
          <cell r="H50">
            <v>38656</v>
          </cell>
          <cell r="I50">
            <v>38656</v>
          </cell>
          <cell r="J50">
            <v>-7809.01</v>
          </cell>
          <cell r="K50" t="str">
            <v>EUR</v>
          </cell>
        </row>
        <row r="51">
          <cell r="A51" t="str">
            <v>@01\QReg.@</v>
          </cell>
          <cell r="B51" t="str">
            <v>AA</v>
          </cell>
          <cell r="C51" t="str">
            <v>7000001053</v>
          </cell>
          <cell r="D51" t="str">
            <v/>
          </cell>
          <cell r="E51" t="str">
            <v/>
          </cell>
          <cell r="F51" t="str">
            <v>Trasf. da Conb. a BIM per scissione</v>
          </cell>
          <cell r="G51" t="str">
            <v/>
          </cell>
          <cell r="H51">
            <v>38656</v>
          </cell>
          <cell r="I51">
            <v>38656</v>
          </cell>
          <cell r="J51">
            <v>-25822.84</v>
          </cell>
          <cell r="K51" t="str">
            <v>EUR</v>
          </cell>
        </row>
        <row r="52">
          <cell r="A52" t="str">
            <v>@01\QReg.@</v>
          </cell>
          <cell r="B52" t="str">
            <v>AA</v>
          </cell>
          <cell r="C52" t="str">
            <v>7000001054</v>
          </cell>
          <cell r="D52" t="str">
            <v/>
          </cell>
          <cell r="E52" t="str">
            <v/>
          </cell>
          <cell r="F52" t="str">
            <v>Trasf. da Conb. a BIM per scissione</v>
          </cell>
          <cell r="G52" t="str">
            <v/>
          </cell>
          <cell r="H52">
            <v>38656</v>
          </cell>
          <cell r="I52">
            <v>38656</v>
          </cell>
          <cell r="J52">
            <v>-4146.8500000000004</v>
          </cell>
          <cell r="K52" t="str">
            <v>EUR</v>
          </cell>
        </row>
        <row r="53">
          <cell r="A53" t="str">
            <v>@01\QReg.@</v>
          </cell>
          <cell r="B53" t="str">
            <v>AA</v>
          </cell>
          <cell r="C53" t="str">
            <v>7000001055</v>
          </cell>
          <cell r="D53" t="str">
            <v/>
          </cell>
          <cell r="E53" t="str">
            <v/>
          </cell>
          <cell r="F53" t="str">
            <v>Trasf. da Conb. a BIM per scissione</v>
          </cell>
          <cell r="G53" t="str">
            <v/>
          </cell>
          <cell r="H53">
            <v>38656</v>
          </cell>
          <cell r="I53">
            <v>38656</v>
          </cell>
          <cell r="J53">
            <v>-2657.43</v>
          </cell>
          <cell r="K53" t="str">
            <v>EUR</v>
          </cell>
        </row>
        <row r="54">
          <cell r="A54" t="str">
            <v>@01\QReg.@</v>
          </cell>
          <cell r="B54" t="str">
            <v>AA</v>
          </cell>
          <cell r="C54" t="str">
            <v>7000001056</v>
          </cell>
          <cell r="D54" t="str">
            <v/>
          </cell>
          <cell r="E54" t="str">
            <v/>
          </cell>
          <cell r="F54" t="str">
            <v>Trasf. da Conb. a BIM per scissione</v>
          </cell>
          <cell r="G54" t="str">
            <v/>
          </cell>
          <cell r="H54">
            <v>38656</v>
          </cell>
          <cell r="I54">
            <v>38656</v>
          </cell>
          <cell r="J54">
            <v>-4455.16</v>
          </cell>
          <cell r="K54" t="str">
            <v>EUR</v>
          </cell>
        </row>
        <row r="55">
          <cell r="A55" t="str">
            <v>@01\QReg.@</v>
          </cell>
          <cell r="B55" t="str">
            <v>AA</v>
          </cell>
          <cell r="C55" t="str">
            <v>7000001057</v>
          </cell>
          <cell r="D55" t="str">
            <v/>
          </cell>
          <cell r="E55" t="str">
            <v/>
          </cell>
          <cell r="F55" t="str">
            <v>Trasf. da Conb. a BIM per scissione</v>
          </cell>
          <cell r="G55" t="str">
            <v/>
          </cell>
          <cell r="H55">
            <v>38656</v>
          </cell>
          <cell r="I55">
            <v>38656</v>
          </cell>
          <cell r="J55">
            <v>-6197.48</v>
          </cell>
          <cell r="K55" t="str">
            <v>EUR</v>
          </cell>
        </row>
        <row r="56">
          <cell r="A56" t="str">
            <v>@01\QReg.@</v>
          </cell>
          <cell r="B56" t="str">
            <v>AA</v>
          </cell>
          <cell r="C56" t="str">
            <v>7000001058</v>
          </cell>
          <cell r="D56" t="str">
            <v/>
          </cell>
          <cell r="E56" t="str">
            <v/>
          </cell>
          <cell r="F56" t="str">
            <v>Trasf. da Conb. a BIM per scissione</v>
          </cell>
          <cell r="G56" t="str">
            <v/>
          </cell>
          <cell r="H56">
            <v>38656</v>
          </cell>
          <cell r="I56">
            <v>38656</v>
          </cell>
          <cell r="J56">
            <v>-10329.14</v>
          </cell>
          <cell r="K56" t="str">
            <v>EUR</v>
          </cell>
        </row>
        <row r="57">
          <cell r="A57" t="str">
            <v>@01\QReg.@</v>
          </cell>
          <cell r="B57" t="str">
            <v>AA</v>
          </cell>
          <cell r="C57" t="str">
            <v>7000001059</v>
          </cell>
          <cell r="D57" t="str">
            <v/>
          </cell>
          <cell r="E57" t="str">
            <v/>
          </cell>
          <cell r="F57" t="str">
            <v>Trasf. da Conb. a BIM per scissione</v>
          </cell>
          <cell r="G57" t="str">
            <v/>
          </cell>
          <cell r="H57">
            <v>38656</v>
          </cell>
          <cell r="I57">
            <v>38656</v>
          </cell>
          <cell r="J57">
            <v>-7901.79</v>
          </cell>
          <cell r="K57" t="str">
            <v>EUR</v>
          </cell>
        </row>
        <row r="58">
          <cell r="A58" t="str">
            <v>@01\QReg.@</v>
          </cell>
          <cell r="B58" t="str">
            <v>AA</v>
          </cell>
          <cell r="C58" t="str">
            <v>7000001060</v>
          </cell>
          <cell r="D58" t="str">
            <v/>
          </cell>
          <cell r="E58" t="str">
            <v/>
          </cell>
          <cell r="F58" t="str">
            <v>Trasf. da Conb. a BIM per scissione</v>
          </cell>
          <cell r="G58" t="str">
            <v/>
          </cell>
          <cell r="H58">
            <v>38656</v>
          </cell>
          <cell r="I58">
            <v>38656</v>
          </cell>
          <cell r="J58">
            <v>-25822.84</v>
          </cell>
          <cell r="K58" t="str">
            <v>EUR</v>
          </cell>
        </row>
        <row r="59">
          <cell r="A59" t="str">
            <v>@01\QReg.@</v>
          </cell>
          <cell r="B59" t="str">
            <v>AA</v>
          </cell>
          <cell r="C59" t="str">
            <v>7000001061</v>
          </cell>
          <cell r="D59" t="str">
            <v/>
          </cell>
          <cell r="E59" t="str">
            <v/>
          </cell>
          <cell r="F59" t="str">
            <v>Trasf. da Conb. a BIM per scissione</v>
          </cell>
          <cell r="G59" t="str">
            <v/>
          </cell>
          <cell r="H59">
            <v>38656</v>
          </cell>
          <cell r="I59">
            <v>38656</v>
          </cell>
          <cell r="J59">
            <v>-339.73</v>
          </cell>
          <cell r="K59" t="str">
            <v>EUR</v>
          </cell>
        </row>
        <row r="60">
          <cell r="A60" t="str">
            <v>@01\QReg.@</v>
          </cell>
          <cell r="B60" t="str">
            <v>AA</v>
          </cell>
          <cell r="C60" t="str">
            <v>7000001062</v>
          </cell>
          <cell r="D60" t="str">
            <v/>
          </cell>
          <cell r="E60" t="str">
            <v/>
          </cell>
          <cell r="F60" t="str">
            <v>Trasf. da Conb. a BIM per scissione</v>
          </cell>
          <cell r="G60" t="str">
            <v/>
          </cell>
          <cell r="H60">
            <v>38656</v>
          </cell>
          <cell r="I60">
            <v>38656</v>
          </cell>
          <cell r="J60">
            <v>-533.24</v>
          </cell>
          <cell r="K60" t="str">
            <v>EUR</v>
          </cell>
        </row>
        <row r="61">
          <cell r="A61" t="str">
            <v>@01\QReg.@</v>
          </cell>
          <cell r="B61" t="str">
            <v>AA</v>
          </cell>
          <cell r="C61" t="str">
            <v>7000001063</v>
          </cell>
          <cell r="D61" t="str">
            <v/>
          </cell>
          <cell r="E61" t="str">
            <v/>
          </cell>
          <cell r="F61" t="str">
            <v>Trasf. da Conb. a BIM per scissione</v>
          </cell>
          <cell r="G61" t="str">
            <v/>
          </cell>
          <cell r="H61">
            <v>38656</v>
          </cell>
          <cell r="I61">
            <v>38656</v>
          </cell>
          <cell r="J61">
            <v>-3608.95</v>
          </cell>
          <cell r="K61" t="str">
            <v>EUR</v>
          </cell>
        </row>
        <row r="62">
          <cell r="A62" t="str">
            <v>@01\QReg.@</v>
          </cell>
          <cell r="B62" t="str">
            <v>AA</v>
          </cell>
          <cell r="C62" t="str">
            <v>7000001064</v>
          </cell>
          <cell r="D62" t="str">
            <v/>
          </cell>
          <cell r="E62" t="str">
            <v/>
          </cell>
          <cell r="F62" t="str">
            <v>Trasf. da Conb. a BIM per scissione</v>
          </cell>
          <cell r="G62" t="str">
            <v/>
          </cell>
          <cell r="H62">
            <v>38656</v>
          </cell>
          <cell r="I62">
            <v>38656</v>
          </cell>
          <cell r="J62">
            <v>-426.75</v>
          </cell>
          <cell r="K62" t="str">
            <v>EUR</v>
          </cell>
        </row>
        <row r="63">
          <cell r="A63" t="str">
            <v>@01\QReg.@</v>
          </cell>
          <cell r="B63" t="str">
            <v>AA</v>
          </cell>
          <cell r="C63" t="str">
            <v>7000001065</v>
          </cell>
          <cell r="D63" t="str">
            <v/>
          </cell>
          <cell r="E63" t="str">
            <v/>
          </cell>
          <cell r="F63" t="str">
            <v>Trasf. da Conb. a BIM per scissione</v>
          </cell>
          <cell r="G63" t="str">
            <v/>
          </cell>
          <cell r="H63">
            <v>38656</v>
          </cell>
          <cell r="I63">
            <v>38656</v>
          </cell>
          <cell r="J63">
            <v>-10537.58</v>
          </cell>
          <cell r="K63" t="str">
            <v>EUR</v>
          </cell>
        </row>
        <row r="64">
          <cell r="A64" t="str">
            <v>@01\QReg.@</v>
          </cell>
          <cell r="B64" t="str">
            <v>AA</v>
          </cell>
          <cell r="C64" t="str">
            <v>7000001066</v>
          </cell>
          <cell r="D64" t="str">
            <v/>
          </cell>
          <cell r="E64" t="str">
            <v/>
          </cell>
          <cell r="F64" t="str">
            <v>Trasf. da Conb. a BIM per scissione</v>
          </cell>
          <cell r="G64" t="str">
            <v/>
          </cell>
          <cell r="H64">
            <v>38656</v>
          </cell>
          <cell r="I64">
            <v>38656</v>
          </cell>
          <cell r="J64">
            <v>-86506.53</v>
          </cell>
          <cell r="K64" t="str">
            <v>EUR</v>
          </cell>
        </row>
        <row r="65">
          <cell r="A65" t="str">
            <v>@01\QReg.@</v>
          </cell>
          <cell r="B65" t="str">
            <v>AA</v>
          </cell>
          <cell r="C65" t="str">
            <v>7000001067</v>
          </cell>
          <cell r="D65" t="str">
            <v/>
          </cell>
          <cell r="E65" t="str">
            <v/>
          </cell>
          <cell r="F65" t="str">
            <v>Trasf. da Conb. a BIM per scissione</v>
          </cell>
          <cell r="G65" t="str">
            <v/>
          </cell>
          <cell r="H65">
            <v>38656</v>
          </cell>
          <cell r="I65">
            <v>38656</v>
          </cell>
          <cell r="J65">
            <v>-39020.51</v>
          </cell>
          <cell r="K65" t="str">
            <v>EUR</v>
          </cell>
        </row>
        <row r="66">
          <cell r="A66" t="str">
            <v>@01\QReg.@</v>
          </cell>
          <cell r="B66" t="str">
            <v>AA</v>
          </cell>
          <cell r="C66" t="str">
            <v>7000001068</v>
          </cell>
          <cell r="D66" t="str">
            <v/>
          </cell>
          <cell r="E66" t="str">
            <v/>
          </cell>
          <cell r="F66" t="str">
            <v>Trasf. da Conb. a BIM per scissione</v>
          </cell>
          <cell r="G66" t="str">
            <v/>
          </cell>
          <cell r="H66">
            <v>38656</v>
          </cell>
          <cell r="I66">
            <v>38656</v>
          </cell>
          <cell r="J66">
            <v>-1264.03</v>
          </cell>
          <cell r="K66" t="str">
            <v>EUR</v>
          </cell>
        </row>
        <row r="67">
          <cell r="A67" t="str">
            <v>@01\QReg.@</v>
          </cell>
          <cell r="B67" t="str">
            <v>AA</v>
          </cell>
          <cell r="C67" t="str">
            <v>7000001069</v>
          </cell>
          <cell r="D67" t="str">
            <v/>
          </cell>
          <cell r="E67" t="str">
            <v/>
          </cell>
          <cell r="F67" t="str">
            <v>Trasf. da Conb. a BIM per scissione</v>
          </cell>
          <cell r="G67" t="str">
            <v/>
          </cell>
          <cell r="H67">
            <v>38656</v>
          </cell>
          <cell r="I67">
            <v>38656</v>
          </cell>
          <cell r="J67">
            <v>-51645.69</v>
          </cell>
          <cell r="K67" t="str">
            <v>EUR</v>
          </cell>
        </row>
        <row r="68">
          <cell r="A68" t="str">
            <v>@01\QReg.@</v>
          </cell>
          <cell r="B68" t="str">
            <v>AA</v>
          </cell>
          <cell r="C68" t="str">
            <v>7000001070</v>
          </cell>
          <cell r="D68" t="str">
            <v/>
          </cell>
          <cell r="E68" t="str">
            <v/>
          </cell>
          <cell r="F68" t="str">
            <v>Trasf. da Conb. a BIM per scissione</v>
          </cell>
          <cell r="G68" t="str">
            <v/>
          </cell>
          <cell r="H68">
            <v>38656</v>
          </cell>
          <cell r="I68">
            <v>38656</v>
          </cell>
          <cell r="J68">
            <v>-51645.69</v>
          </cell>
          <cell r="K68" t="str">
            <v>EUR</v>
          </cell>
        </row>
        <row r="69">
          <cell r="A69" t="str">
            <v>@01\QReg.@</v>
          </cell>
          <cell r="B69" t="str">
            <v>AA</v>
          </cell>
          <cell r="C69" t="str">
            <v>7000001071</v>
          </cell>
          <cell r="D69" t="str">
            <v/>
          </cell>
          <cell r="E69" t="str">
            <v/>
          </cell>
          <cell r="F69" t="str">
            <v>Trasf. da Conb. a BIM per scissione</v>
          </cell>
          <cell r="G69" t="str">
            <v/>
          </cell>
          <cell r="H69">
            <v>38656</v>
          </cell>
          <cell r="I69">
            <v>38656</v>
          </cell>
          <cell r="J69">
            <v>-25822.84</v>
          </cell>
          <cell r="K69" t="str">
            <v>EUR</v>
          </cell>
        </row>
        <row r="70">
          <cell r="A70" t="str">
            <v>@01\QReg.@</v>
          </cell>
          <cell r="B70" t="str">
            <v>AA</v>
          </cell>
          <cell r="C70" t="str">
            <v>7000001072</v>
          </cell>
          <cell r="D70" t="str">
            <v/>
          </cell>
          <cell r="E70" t="str">
            <v/>
          </cell>
          <cell r="F70" t="str">
            <v>Trasf. da Conb. a BIM per scissione</v>
          </cell>
          <cell r="G70" t="str">
            <v/>
          </cell>
          <cell r="H70">
            <v>38656</v>
          </cell>
          <cell r="I70">
            <v>38656</v>
          </cell>
          <cell r="J70">
            <v>-15493.71</v>
          </cell>
          <cell r="K70" t="str">
            <v>EUR</v>
          </cell>
        </row>
        <row r="71">
          <cell r="A71" t="str">
            <v>@01\QReg.@</v>
          </cell>
          <cell r="B71" t="str">
            <v>AA</v>
          </cell>
          <cell r="C71" t="str">
            <v>7000001073</v>
          </cell>
          <cell r="D71" t="str">
            <v/>
          </cell>
          <cell r="E71" t="str">
            <v/>
          </cell>
          <cell r="F71" t="str">
            <v>Trasf. da Conb. a BIM per scissione</v>
          </cell>
          <cell r="G71" t="str">
            <v/>
          </cell>
          <cell r="H71">
            <v>38656</v>
          </cell>
          <cell r="I71">
            <v>38656</v>
          </cell>
          <cell r="J71">
            <v>-15493.71</v>
          </cell>
          <cell r="K71" t="str">
            <v>EUR</v>
          </cell>
        </row>
        <row r="72">
          <cell r="A72" t="str">
            <v>@01\QReg.@</v>
          </cell>
          <cell r="B72" t="str">
            <v>AA</v>
          </cell>
          <cell r="C72" t="str">
            <v>7000001074</v>
          </cell>
          <cell r="D72" t="str">
            <v/>
          </cell>
          <cell r="E72" t="str">
            <v/>
          </cell>
          <cell r="F72" t="str">
            <v>Trasf. da Conb. a BIM per scissione</v>
          </cell>
          <cell r="G72" t="str">
            <v/>
          </cell>
          <cell r="H72">
            <v>38656</v>
          </cell>
          <cell r="I72">
            <v>38656</v>
          </cell>
          <cell r="J72">
            <v>-51645.69</v>
          </cell>
          <cell r="K72" t="str">
            <v>EUR</v>
          </cell>
        </row>
        <row r="73">
          <cell r="A73" t="str">
            <v>@01\QReg.@</v>
          </cell>
          <cell r="B73" t="str">
            <v>AA</v>
          </cell>
          <cell r="C73" t="str">
            <v>7000001075</v>
          </cell>
          <cell r="D73" t="str">
            <v/>
          </cell>
          <cell r="E73" t="str">
            <v/>
          </cell>
          <cell r="F73" t="str">
            <v>Trasf. da Conb. a BIM per scissione</v>
          </cell>
          <cell r="G73" t="str">
            <v/>
          </cell>
          <cell r="H73">
            <v>38656</v>
          </cell>
          <cell r="I73">
            <v>38656</v>
          </cell>
          <cell r="J73">
            <v>-154997.72</v>
          </cell>
          <cell r="K73" t="str">
            <v>EUR</v>
          </cell>
        </row>
        <row r="74">
          <cell r="A74" t="str">
            <v>@01\QReg.@</v>
          </cell>
          <cell r="B74" t="str">
            <v>AA</v>
          </cell>
          <cell r="C74" t="str">
            <v>7000001076</v>
          </cell>
          <cell r="D74" t="str">
            <v/>
          </cell>
          <cell r="E74" t="str">
            <v/>
          </cell>
          <cell r="F74" t="str">
            <v>Trasf. da Conb. a BIM per scissione</v>
          </cell>
          <cell r="G74" t="str">
            <v/>
          </cell>
          <cell r="H74">
            <v>38656</v>
          </cell>
          <cell r="I74">
            <v>38656</v>
          </cell>
          <cell r="J74">
            <v>-1415.97</v>
          </cell>
          <cell r="K74" t="str">
            <v>EUR</v>
          </cell>
        </row>
        <row r="75">
          <cell r="A75" t="str">
            <v>@01\QReg.@</v>
          </cell>
          <cell r="B75" t="str">
            <v>AA</v>
          </cell>
          <cell r="C75" t="str">
            <v>7000001077</v>
          </cell>
          <cell r="D75" t="str">
            <v/>
          </cell>
          <cell r="E75" t="str">
            <v/>
          </cell>
          <cell r="F75" t="str">
            <v>Trasf. da Conb. a BIM per scissione</v>
          </cell>
          <cell r="G75" t="str">
            <v/>
          </cell>
          <cell r="H75">
            <v>38656</v>
          </cell>
          <cell r="I75">
            <v>38656</v>
          </cell>
          <cell r="J75">
            <v>-25822.84</v>
          </cell>
          <cell r="K75" t="str">
            <v>EUR</v>
          </cell>
        </row>
        <row r="76">
          <cell r="A76" t="str">
            <v>@01\QReg.@</v>
          </cell>
          <cell r="B76" t="str">
            <v>AA</v>
          </cell>
          <cell r="C76" t="str">
            <v>7000001078</v>
          </cell>
          <cell r="D76" t="str">
            <v/>
          </cell>
          <cell r="E76" t="str">
            <v/>
          </cell>
          <cell r="F76" t="str">
            <v>Trasf. da Conb. a BIM per scissione</v>
          </cell>
          <cell r="G76" t="str">
            <v/>
          </cell>
          <cell r="H76">
            <v>38656</v>
          </cell>
          <cell r="I76">
            <v>38656</v>
          </cell>
          <cell r="J76">
            <v>-41316.550000000003</v>
          </cell>
          <cell r="K76" t="str">
            <v>EUR</v>
          </cell>
        </row>
        <row r="77">
          <cell r="A77" t="str">
            <v>@01\QReg.@</v>
          </cell>
          <cell r="B77" t="str">
            <v>AA</v>
          </cell>
          <cell r="C77" t="str">
            <v>7000001079</v>
          </cell>
          <cell r="D77" t="str">
            <v/>
          </cell>
          <cell r="E77" t="str">
            <v/>
          </cell>
          <cell r="F77" t="str">
            <v>Trasf. da Conb. a BIM per scissione</v>
          </cell>
          <cell r="G77" t="str">
            <v/>
          </cell>
          <cell r="H77">
            <v>38656</v>
          </cell>
          <cell r="I77">
            <v>38656</v>
          </cell>
          <cell r="J77">
            <v>-1933.61</v>
          </cell>
          <cell r="K77" t="str">
            <v>EUR</v>
          </cell>
        </row>
        <row r="78">
          <cell r="A78" t="str">
            <v>@01\QReg.@</v>
          </cell>
          <cell r="B78" t="str">
            <v>AA</v>
          </cell>
          <cell r="C78" t="str">
            <v>7000001080</v>
          </cell>
          <cell r="D78" t="str">
            <v/>
          </cell>
          <cell r="E78" t="str">
            <v/>
          </cell>
          <cell r="F78" t="str">
            <v>Trasf. da Conb. a BIM per scissione</v>
          </cell>
          <cell r="G78" t="str">
            <v/>
          </cell>
          <cell r="H78">
            <v>38656</v>
          </cell>
          <cell r="I78">
            <v>38656</v>
          </cell>
          <cell r="J78">
            <v>-534.02</v>
          </cell>
          <cell r="K78" t="str">
            <v>EUR</v>
          </cell>
        </row>
        <row r="79">
          <cell r="A79" t="str">
            <v>@01\QReg.@</v>
          </cell>
          <cell r="B79" t="str">
            <v>AA</v>
          </cell>
          <cell r="C79" t="str">
            <v>7000001081</v>
          </cell>
          <cell r="D79" t="str">
            <v/>
          </cell>
          <cell r="E79" t="str">
            <v/>
          </cell>
          <cell r="F79" t="str">
            <v>Trasf. da Conb. a BIM per scissione</v>
          </cell>
          <cell r="G79" t="str">
            <v/>
          </cell>
          <cell r="H79">
            <v>38656</v>
          </cell>
          <cell r="I79">
            <v>38656</v>
          </cell>
          <cell r="J79">
            <v>-387.3</v>
          </cell>
          <cell r="K79" t="str">
            <v>EUR</v>
          </cell>
        </row>
        <row r="80">
          <cell r="A80" t="str">
            <v>@01\QReg.@</v>
          </cell>
          <cell r="B80" t="str">
            <v>AA</v>
          </cell>
          <cell r="C80" t="str">
            <v>7000001082</v>
          </cell>
          <cell r="D80" t="str">
            <v/>
          </cell>
          <cell r="E80" t="str">
            <v/>
          </cell>
          <cell r="F80" t="str">
            <v>Trasf. da Conb. a BIM per scissione</v>
          </cell>
          <cell r="G80" t="str">
            <v/>
          </cell>
          <cell r="H80">
            <v>38656</v>
          </cell>
          <cell r="I80">
            <v>38656</v>
          </cell>
          <cell r="J80">
            <v>-4743.1400000000003</v>
          </cell>
          <cell r="K80" t="str">
            <v>EUR</v>
          </cell>
        </row>
        <row r="81">
          <cell r="A81" t="str">
            <v>@01\QReg.@</v>
          </cell>
          <cell r="B81" t="str">
            <v>AA</v>
          </cell>
          <cell r="C81" t="str">
            <v>7000001083</v>
          </cell>
          <cell r="D81" t="str">
            <v/>
          </cell>
          <cell r="E81" t="str">
            <v/>
          </cell>
          <cell r="F81" t="str">
            <v>Trasf. da Conb. a BIM per scissione</v>
          </cell>
          <cell r="G81" t="str">
            <v/>
          </cell>
          <cell r="H81">
            <v>38656</v>
          </cell>
          <cell r="I81">
            <v>38656</v>
          </cell>
          <cell r="J81">
            <v>-25822.84</v>
          </cell>
          <cell r="K81" t="str">
            <v>EUR</v>
          </cell>
        </row>
        <row r="82">
          <cell r="A82" t="str">
            <v>@01\QReg.@</v>
          </cell>
          <cell r="B82" t="str">
            <v>AA</v>
          </cell>
          <cell r="C82" t="str">
            <v>7000001084</v>
          </cell>
          <cell r="D82" t="str">
            <v/>
          </cell>
          <cell r="E82" t="str">
            <v/>
          </cell>
          <cell r="F82" t="str">
            <v>Trasf. da Conb. a BIM per scissione</v>
          </cell>
          <cell r="G82" t="str">
            <v/>
          </cell>
          <cell r="H82">
            <v>38656</v>
          </cell>
          <cell r="I82">
            <v>38656</v>
          </cell>
          <cell r="J82">
            <v>-306.67</v>
          </cell>
          <cell r="K82" t="str">
            <v>EUR</v>
          </cell>
        </row>
        <row r="83">
          <cell r="A83" t="str">
            <v>@01\QReg.@</v>
          </cell>
          <cell r="B83" t="str">
            <v>AA</v>
          </cell>
          <cell r="C83" t="str">
            <v>7000001085</v>
          </cell>
          <cell r="D83" t="str">
            <v/>
          </cell>
          <cell r="E83" t="str">
            <v/>
          </cell>
          <cell r="F83" t="str">
            <v>Trasf. da Conb. a BIM per scissione</v>
          </cell>
          <cell r="G83" t="str">
            <v/>
          </cell>
          <cell r="H83">
            <v>38656</v>
          </cell>
          <cell r="I83">
            <v>38656</v>
          </cell>
          <cell r="J83">
            <v>-51645.69</v>
          </cell>
          <cell r="K83" t="str">
            <v>EUR</v>
          </cell>
        </row>
        <row r="84">
          <cell r="A84" t="str">
            <v>@01\QReg.@</v>
          </cell>
          <cell r="B84" t="str">
            <v>AA</v>
          </cell>
          <cell r="C84" t="str">
            <v>7000001086</v>
          </cell>
          <cell r="D84" t="str">
            <v/>
          </cell>
          <cell r="E84" t="str">
            <v/>
          </cell>
          <cell r="F84" t="str">
            <v>Trasf. da Conb. a BIM per scissione</v>
          </cell>
          <cell r="G84" t="str">
            <v/>
          </cell>
          <cell r="H84">
            <v>38656</v>
          </cell>
          <cell r="I84">
            <v>38656</v>
          </cell>
          <cell r="J84">
            <v>-180.76</v>
          </cell>
          <cell r="K84" t="str">
            <v>EUR</v>
          </cell>
        </row>
        <row r="85">
          <cell r="A85" t="str">
            <v>@01\QReg.@</v>
          </cell>
          <cell r="B85" t="str">
            <v>AA</v>
          </cell>
          <cell r="C85" t="str">
            <v>7000001087</v>
          </cell>
          <cell r="D85" t="str">
            <v/>
          </cell>
          <cell r="E85" t="str">
            <v/>
          </cell>
          <cell r="F85" t="str">
            <v>Trasf. da Conb. a BIM per scissione</v>
          </cell>
          <cell r="G85" t="str">
            <v/>
          </cell>
          <cell r="H85">
            <v>38656</v>
          </cell>
          <cell r="I85">
            <v>38656</v>
          </cell>
          <cell r="J85">
            <v>-1131.82</v>
          </cell>
          <cell r="K85" t="str">
            <v>EUR</v>
          </cell>
        </row>
        <row r="86">
          <cell r="A86" t="str">
            <v>@01\QReg.@</v>
          </cell>
          <cell r="B86" t="str">
            <v>AA</v>
          </cell>
          <cell r="C86" t="str">
            <v>7000001088</v>
          </cell>
          <cell r="D86" t="str">
            <v/>
          </cell>
          <cell r="E86" t="str">
            <v/>
          </cell>
          <cell r="F86" t="str">
            <v>Trasf. da Conb. a BIM per scissione</v>
          </cell>
          <cell r="G86" t="str">
            <v/>
          </cell>
          <cell r="H86">
            <v>38656</v>
          </cell>
          <cell r="I86">
            <v>38656</v>
          </cell>
          <cell r="J86">
            <v>-245.19</v>
          </cell>
          <cell r="K86" t="str">
            <v>EUR</v>
          </cell>
        </row>
        <row r="87">
          <cell r="A87" t="str">
            <v>@01\QReg.@</v>
          </cell>
          <cell r="B87" t="str">
            <v>AA</v>
          </cell>
          <cell r="C87" t="str">
            <v>7000001089</v>
          </cell>
          <cell r="D87" t="str">
            <v/>
          </cell>
          <cell r="E87" t="str">
            <v/>
          </cell>
          <cell r="F87" t="str">
            <v>Trasf. da Conb. a BIM per scissione</v>
          </cell>
          <cell r="G87" t="str">
            <v/>
          </cell>
          <cell r="H87">
            <v>38656</v>
          </cell>
          <cell r="I87">
            <v>38656</v>
          </cell>
          <cell r="J87">
            <v>-9701.64</v>
          </cell>
          <cell r="K87" t="str">
            <v>EUR</v>
          </cell>
        </row>
        <row r="88">
          <cell r="A88" t="str">
            <v>@01\QReg.@</v>
          </cell>
          <cell r="B88" t="str">
            <v>AA</v>
          </cell>
          <cell r="C88" t="str">
            <v>7000001090</v>
          </cell>
          <cell r="D88" t="str">
            <v/>
          </cell>
          <cell r="E88" t="str">
            <v/>
          </cell>
          <cell r="F88" t="str">
            <v>Trasf. da Conb. a BIM per scissione</v>
          </cell>
          <cell r="G88" t="str">
            <v/>
          </cell>
          <cell r="H88">
            <v>38656</v>
          </cell>
          <cell r="I88">
            <v>38656</v>
          </cell>
          <cell r="J88">
            <v>-2169.12</v>
          </cell>
          <cell r="K88" t="str">
            <v>EUR</v>
          </cell>
        </row>
        <row r="89">
          <cell r="A89" t="str">
            <v>@01\QReg.@</v>
          </cell>
          <cell r="B89" t="str">
            <v>AA</v>
          </cell>
          <cell r="C89" t="str">
            <v>7000001091</v>
          </cell>
          <cell r="D89" t="str">
            <v/>
          </cell>
          <cell r="E89" t="str">
            <v/>
          </cell>
          <cell r="F89" t="str">
            <v>Trasf. da Conb. a BIM per scissione</v>
          </cell>
          <cell r="G89" t="str">
            <v/>
          </cell>
          <cell r="H89">
            <v>38656</v>
          </cell>
          <cell r="I89">
            <v>38656</v>
          </cell>
          <cell r="J89">
            <v>-690.52</v>
          </cell>
          <cell r="K89" t="str">
            <v>EUR</v>
          </cell>
        </row>
        <row r="90">
          <cell r="A90" t="str">
            <v>@01\QReg.@</v>
          </cell>
          <cell r="B90" t="str">
            <v>AA</v>
          </cell>
          <cell r="C90" t="str">
            <v>7000001092</v>
          </cell>
          <cell r="D90" t="str">
            <v/>
          </cell>
          <cell r="E90" t="str">
            <v/>
          </cell>
          <cell r="F90" t="str">
            <v>Trasf. da Conb. a BIM per scissione</v>
          </cell>
          <cell r="G90" t="str">
            <v/>
          </cell>
          <cell r="H90">
            <v>38656</v>
          </cell>
          <cell r="I90">
            <v>38656</v>
          </cell>
          <cell r="J90">
            <v>-2633.93</v>
          </cell>
          <cell r="K90" t="str">
            <v>EUR</v>
          </cell>
        </row>
        <row r="91">
          <cell r="A91" t="str">
            <v>@01\QReg.@</v>
          </cell>
          <cell r="B91" t="str">
            <v>AA</v>
          </cell>
          <cell r="C91" t="str">
            <v>7000001093</v>
          </cell>
          <cell r="D91" t="str">
            <v/>
          </cell>
          <cell r="E91" t="str">
            <v/>
          </cell>
          <cell r="F91" t="str">
            <v>Trasf. da Conb. a BIM per scissione</v>
          </cell>
          <cell r="G91" t="str">
            <v/>
          </cell>
          <cell r="H91">
            <v>38656</v>
          </cell>
          <cell r="I91">
            <v>38656</v>
          </cell>
          <cell r="J91">
            <v>-526.79</v>
          </cell>
          <cell r="K91" t="str">
            <v>EUR</v>
          </cell>
        </row>
        <row r="92">
          <cell r="A92" t="str">
            <v>@01\QReg.@</v>
          </cell>
          <cell r="B92" t="str">
            <v>AA</v>
          </cell>
          <cell r="C92" t="str">
            <v>7000001094</v>
          </cell>
          <cell r="D92" t="str">
            <v/>
          </cell>
          <cell r="E92" t="str">
            <v/>
          </cell>
          <cell r="F92" t="str">
            <v>Trasf. da Conb. a BIM per scissione</v>
          </cell>
          <cell r="G92" t="str">
            <v/>
          </cell>
          <cell r="H92">
            <v>38656</v>
          </cell>
          <cell r="I92">
            <v>38656</v>
          </cell>
          <cell r="J92">
            <v>-671.39</v>
          </cell>
          <cell r="K92" t="str">
            <v>EUR</v>
          </cell>
        </row>
        <row r="93">
          <cell r="A93" t="str">
            <v>@01\QReg.@</v>
          </cell>
          <cell r="B93" t="str">
            <v>AA</v>
          </cell>
          <cell r="C93" t="str">
            <v>7000001095</v>
          </cell>
          <cell r="D93" t="str">
            <v/>
          </cell>
          <cell r="E93" t="str">
            <v/>
          </cell>
          <cell r="F93" t="str">
            <v>Trasf. da Conb. a BIM per scissione</v>
          </cell>
          <cell r="G93" t="str">
            <v/>
          </cell>
          <cell r="H93">
            <v>38656</v>
          </cell>
          <cell r="I93">
            <v>38656</v>
          </cell>
          <cell r="J93">
            <v>-51645.69</v>
          </cell>
          <cell r="K93" t="str">
            <v>EUR</v>
          </cell>
        </row>
        <row r="94">
          <cell r="A94" t="str">
            <v>@01\QReg.@</v>
          </cell>
          <cell r="B94" t="str">
            <v>AA</v>
          </cell>
          <cell r="C94" t="str">
            <v>7000001096</v>
          </cell>
          <cell r="D94" t="str">
            <v/>
          </cell>
          <cell r="E94" t="str">
            <v/>
          </cell>
          <cell r="F94" t="str">
            <v>Trasf. da Conb. a BIM per scissione</v>
          </cell>
          <cell r="G94" t="str">
            <v/>
          </cell>
          <cell r="H94">
            <v>38656</v>
          </cell>
          <cell r="I94">
            <v>38656</v>
          </cell>
          <cell r="J94">
            <v>-4213.67</v>
          </cell>
          <cell r="K94" t="str">
            <v>EUR</v>
          </cell>
        </row>
        <row r="95">
          <cell r="A95" t="str">
            <v>@01\QReg.@</v>
          </cell>
          <cell r="B95" t="str">
            <v>AA</v>
          </cell>
          <cell r="C95" t="str">
            <v>7000001097</v>
          </cell>
          <cell r="D95" t="str">
            <v/>
          </cell>
          <cell r="E95" t="str">
            <v/>
          </cell>
          <cell r="F95" t="str">
            <v>Trasf. da Conb. a BIM per scissione</v>
          </cell>
          <cell r="G95" t="str">
            <v/>
          </cell>
          <cell r="H95">
            <v>38656</v>
          </cell>
          <cell r="I95">
            <v>38656</v>
          </cell>
          <cell r="J95">
            <v>-30987.41</v>
          </cell>
          <cell r="K95" t="str">
            <v>EUR</v>
          </cell>
        </row>
        <row r="96">
          <cell r="A96" t="str">
            <v>@01\QReg.@</v>
          </cell>
          <cell r="B96" t="str">
            <v>AA</v>
          </cell>
          <cell r="C96" t="str">
            <v>7000001098</v>
          </cell>
          <cell r="D96" t="str">
            <v/>
          </cell>
          <cell r="E96" t="str">
            <v/>
          </cell>
          <cell r="F96" t="str">
            <v>Trasf. da Conb. a BIM per scissione</v>
          </cell>
          <cell r="G96" t="str">
            <v/>
          </cell>
          <cell r="H96">
            <v>38656</v>
          </cell>
          <cell r="I96">
            <v>38656</v>
          </cell>
          <cell r="J96">
            <v>-1151.7</v>
          </cell>
          <cell r="K96" t="str">
            <v>EUR</v>
          </cell>
        </row>
        <row r="97">
          <cell r="A97" t="str">
            <v>@01\QReg.@</v>
          </cell>
          <cell r="B97" t="str">
            <v>AA</v>
          </cell>
          <cell r="C97" t="str">
            <v>7000001099</v>
          </cell>
          <cell r="D97" t="str">
            <v/>
          </cell>
          <cell r="E97" t="str">
            <v/>
          </cell>
          <cell r="F97" t="str">
            <v>Trasf. da Conb. a BIM per scissione</v>
          </cell>
          <cell r="G97" t="str">
            <v/>
          </cell>
          <cell r="H97">
            <v>38656</v>
          </cell>
          <cell r="I97">
            <v>38656</v>
          </cell>
          <cell r="J97">
            <v>-1843.75</v>
          </cell>
          <cell r="K97" t="str">
            <v>EUR</v>
          </cell>
        </row>
        <row r="98">
          <cell r="A98" t="str">
            <v>@01\QReg.@</v>
          </cell>
          <cell r="B98" t="str">
            <v>AA</v>
          </cell>
          <cell r="C98" t="str">
            <v>7000001100</v>
          </cell>
          <cell r="D98" t="str">
            <v/>
          </cell>
          <cell r="E98" t="str">
            <v/>
          </cell>
          <cell r="F98" t="str">
            <v>Trasf. da Conb. a BIM per scissione</v>
          </cell>
          <cell r="G98" t="str">
            <v/>
          </cell>
          <cell r="H98">
            <v>38656</v>
          </cell>
          <cell r="I98">
            <v>38656</v>
          </cell>
          <cell r="J98">
            <v>-31607.16</v>
          </cell>
          <cell r="K98" t="str">
            <v>EUR</v>
          </cell>
        </row>
        <row r="99">
          <cell r="A99" t="str">
            <v>@01\QReg.@</v>
          </cell>
          <cell r="B99" t="str">
            <v>AA</v>
          </cell>
          <cell r="C99" t="str">
            <v>7000001101</v>
          </cell>
          <cell r="D99" t="str">
            <v/>
          </cell>
          <cell r="E99" t="str">
            <v/>
          </cell>
          <cell r="F99" t="str">
            <v>Trasf. da Conb. a BIM per scissione</v>
          </cell>
          <cell r="G99" t="str">
            <v/>
          </cell>
          <cell r="H99">
            <v>38656</v>
          </cell>
          <cell r="I99">
            <v>38656</v>
          </cell>
          <cell r="J99">
            <v>-5009.63</v>
          </cell>
          <cell r="K99" t="str">
            <v>EUR</v>
          </cell>
        </row>
        <row r="100">
          <cell r="A100" t="str">
            <v>@01\QReg.@</v>
          </cell>
          <cell r="B100" t="str">
            <v>AA</v>
          </cell>
          <cell r="C100" t="str">
            <v>7000001102</v>
          </cell>
          <cell r="D100" t="str">
            <v/>
          </cell>
          <cell r="E100" t="str">
            <v/>
          </cell>
          <cell r="F100" t="str">
            <v>Trasf. da Conb. a BIM per scissione</v>
          </cell>
          <cell r="G100" t="str">
            <v/>
          </cell>
          <cell r="H100">
            <v>38656</v>
          </cell>
          <cell r="I100">
            <v>38656</v>
          </cell>
          <cell r="J100">
            <v>-51645.69</v>
          </cell>
          <cell r="K100" t="str">
            <v>EUR</v>
          </cell>
        </row>
        <row r="101">
          <cell r="A101" t="str">
            <v>@01\QReg.@</v>
          </cell>
          <cell r="B101" t="str">
            <v>AA</v>
          </cell>
          <cell r="C101" t="str">
            <v>7000001103</v>
          </cell>
          <cell r="D101" t="str">
            <v/>
          </cell>
          <cell r="E101" t="str">
            <v/>
          </cell>
          <cell r="F101" t="str">
            <v>Trasf. da Conb. a BIM per scissione</v>
          </cell>
          <cell r="G101" t="str">
            <v/>
          </cell>
          <cell r="H101">
            <v>38656</v>
          </cell>
          <cell r="I101">
            <v>38656</v>
          </cell>
          <cell r="J101">
            <v>-4998.53</v>
          </cell>
          <cell r="K101" t="str">
            <v>EUR</v>
          </cell>
        </row>
        <row r="102">
          <cell r="A102" t="str">
            <v>@01\QReg.@</v>
          </cell>
          <cell r="B102" t="str">
            <v>AA</v>
          </cell>
          <cell r="C102" t="str">
            <v>7000001104</v>
          </cell>
          <cell r="D102" t="str">
            <v/>
          </cell>
          <cell r="E102" t="str">
            <v/>
          </cell>
          <cell r="F102" t="str">
            <v>Trasf. da Conb. a BIM per scissione</v>
          </cell>
          <cell r="G102" t="str">
            <v/>
          </cell>
          <cell r="H102">
            <v>38656</v>
          </cell>
          <cell r="I102">
            <v>38656</v>
          </cell>
          <cell r="J102">
            <v>-1341.86</v>
          </cell>
          <cell r="K102" t="str">
            <v>EUR</v>
          </cell>
        </row>
        <row r="103">
          <cell r="A103" t="str">
            <v>@01\QReg.@</v>
          </cell>
          <cell r="B103" t="str">
            <v>AA</v>
          </cell>
          <cell r="C103" t="str">
            <v>7000001105</v>
          </cell>
          <cell r="D103" t="str">
            <v/>
          </cell>
          <cell r="E103" t="str">
            <v/>
          </cell>
          <cell r="F103" t="str">
            <v>Trasf. da Conb. a BIM per scissione</v>
          </cell>
          <cell r="G103" t="str">
            <v/>
          </cell>
          <cell r="H103">
            <v>38656</v>
          </cell>
          <cell r="I103">
            <v>38656</v>
          </cell>
          <cell r="J103">
            <v>-103291.38</v>
          </cell>
          <cell r="K103" t="str">
            <v>EUR</v>
          </cell>
        </row>
        <row r="104">
          <cell r="A104" t="str">
            <v>@01\QReg.@</v>
          </cell>
          <cell r="B104" t="str">
            <v>AA</v>
          </cell>
          <cell r="C104" t="str">
            <v>7000001106</v>
          </cell>
          <cell r="D104" t="str">
            <v/>
          </cell>
          <cell r="E104" t="str">
            <v/>
          </cell>
          <cell r="F104" t="str">
            <v>Trasf. da Conb. a BIM per scissione</v>
          </cell>
          <cell r="G104" t="str">
            <v/>
          </cell>
          <cell r="H104">
            <v>38656</v>
          </cell>
          <cell r="I104">
            <v>38656</v>
          </cell>
          <cell r="J104">
            <v>-12911.42</v>
          </cell>
          <cell r="K104" t="str">
            <v>EUR</v>
          </cell>
        </row>
        <row r="105">
          <cell r="A105" t="str">
            <v>@01\QReg.@</v>
          </cell>
          <cell r="B105" t="str">
            <v>AA</v>
          </cell>
          <cell r="C105" t="str">
            <v>7000001107</v>
          </cell>
          <cell r="D105" t="str">
            <v/>
          </cell>
          <cell r="E105" t="str">
            <v/>
          </cell>
          <cell r="F105" t="str">
            <v>Trasf. da Conb. a BIM per scissione</v>
          </cell>
          <cell r="G105" t="str">
            <v/>
          </cell>
          <cell r="H105">
            <v>38656</v>
          </cell>
          <cell r="I105">
            <v>38656</v>
          </cell>
          <cell r="J105">
            <v>-25822.84</v>
          </cell>
          <cell r="K105" t="str">
            <v>EUR</v>
          </cell>
        </row>
        <row r="106">
          <cell r="A106" t="str">
            <v>@01\QReg.@</v>
          </cell>
          <cell r="B106" t="str">
            <v>AA</v>
          </cell>
          <cell r="C106" t="str">
            <v>7000001108</v>
          </cell>
          <cell r="D106" t="str">
            <v/>
          </cell>
          <cell r="E106" t="str">
            <v/>
          </cell>
          <cell r="F106" t="str">
            <v>Trasf. da Conb. a BIM per scissione</v>
          </cell>
          <cell r="G106" t="str">
            <v/>
          </cell>
          <cell r="H106">
            <v>38656</v>
          </cell>
          <cell r="I106">
            <v>38656</v>
          </cell>
          <cell r="J106">
            <v>-2582.2800000000002</v>
          </cell>
          <cell r="K106" t="str">
            <v>EUR</v>
          </cell>
        </row>
        <row r="107">
          <cell r="A107" t="str">
            <v>@01\QReg.@</v>
          </cell>
          <cell r="B107" t="str">
            <v>AA</v>
          </cell>
          <cell r="C107" t="str">
            <v>7000001109</v>
          </cell>
          <cell r="D107" t="str">
            <v/>
          </cell>
          <cell r="E107" t="str">
            <v/>
          </cell>
          <cell r="F107" t="str">
            <v>Trasf. da Conb. a BIM per scissione</v>
          </cell>
          <cell r="G107" t="str">
            <v/>
          </cell>
          <cell r="H107">
            <v>38656</v>
          </cell>
          <cell r="I107">
            <v>38656</v>
          </cell>
          <cell r="J107">
            <v>-56810.26</v>
          </cell>
          <cell r="K107" t="str">
            <v>EUR</v>
          </cell>
        </row>
        <row r="108">
          <cell r="A108" t="str">
            <v>@01\QReg.@</v>
          </cell>
          <cell r="B108" t="str">
            <v>AA</v>
          </cell>
          <cell r="C108" t="str">
            <v>7000001110</v>
          </cell>
          <cell r="D108" t="str">
            <v/>
          </cell>
          <cell r="E108" t="str">
            <v/>
          </cell>
          <cell r="F108" t="str">
            <v>Trasf. da Conb. a BIM per scissione</v>
          </cell>
          <cell r="G108" t="str">
            <v/>
          </cell>
          <cell r="H108">
            <v>38656</v>
          </cell>
          <cell r="I108">
            <v>38656</v>
          </cell>
          <cell r="J108">
            <v>-10535.72</v>
          </cell>
          <cell r="K108" t="str">
            <v>EUR</v>
          </cell>
        </row>
        <row r="109">
          <cell r="A109" t="str">
            <v>@01\QReg.@</v>
          </cell>
          <cell r="B109" t="str">
            <v>AA</v>
          </cell>
          <cell r="C109" t="str">
            <v>7000001111</v>
          </cell>
          <cell r="D109" t="str">
            <v/>
          </cell>
          <cell r="E109" t="str">
            <v/>
          </cell>
          <cell r="F109" t="str">
            <v>Trasf. da Conb. a BIM per scissione</v>
          </cell>
          <cell r="G109" t="str">
            <v/>
          </cell>
          <cell r="H109">
            <v>38656</v>
          </cell>
          <cell r="I109">
            <v>38656</v>
          </cell>
          <cell r="J109">
            <v>-12911.42</v>
          </cell>
          <cell r="K109" t="str">
            <v>EUR</v>
          </cell>
        </row>
        <row r="110">
          <cell r="A110" t="str">
            <v>@01\QReg.@</v>
          </cell>
          <cell r="B110" t="str">
            <v>AA</v>
          </cell>
          <cell r="C110" t="str">
            <v>7000001112</v>
          </cell>
          <cell r="D110" t="str">
            <v/>
          </cell>
          <cell r="E110" t="str">
            <v/>
          </cell>
          <cell r="F110" t="str">
            <v>Trasf. da Conb. a BIM per scissione</v>
          </cell>
          <cell r="G110" t="str">
            <v/>
          </cell>
          <cell r="H110">
            <v>38656</v>
          </cell>
          <cell r="I110">
            <v>38656</v>
          </cell>
          <cell r="J110">
            <v>-3424.11</v>
          </cell>
          <cell r="K110" t="str">
            <v>EUR</v>
          </cell>
        </row>
        <row r="111">
          <cell r="A111" t="str">
            <v>@01\QReg.@</v>
          </cell>
          <cell r="B111" t="str">
            <v>AA</v>
          </cell>
          <cell r="C111" t="str">
            <v>7000001113</v>
          </cell>
          <cell r="D111" t="str">
            <v/>
          </cell>
          <cell r="E111" t="str">
            <v/>
          </cell>
          <cell r="F111" t="str">
            <v>Trasf. da Conb. a BIM per scissione</v>
          </cell>
          <cell r="G111" t="str">
            <v/>
          </cell>
          <cell r="H111">
            <v>38656</v>
          </cell>
          <cell r="I111">
            <v>38656</v>
          </cell>
          <cell r="J111">
            <v>-5164.57</v>
          </cell>
          <cell r="K111" t="str">
            <v>EUR</v>
          </cell>
        </row>
        <row r="112">
          <cell r="A112" t="str">
            <v>@01\QReg.@</v>
          </cell>
          <cell r="B112" t="str">
            <v>AA</v>
          </cell>
          <cell r="C112" t="str">
            <v>7000001114</v>
          </cell>
          <cell r="D112" t="str">
            <v/>
          </cell>
          <cell r="E112" t="str">
            <v/>
          </cell>
          <cell r="F112" t="str">
            <v>Trasf. da Conb. a BIM per scissione</v>
          </cell>
          <cell r="G112" t="str">
            <v/>
          </cell>
          <cell r="H112">
            <v>38656</v>
          </cell>
          <cell r="I112">
            <v>38656</v>
          </cell>
          <cell r="J112">
            <v>-19108.91</v>
          </cell>
          <cell r="K112" t="str">
            <v>EUR</v>
          </cell>
        </row>
        <row r="113">
          <cell r="A113" t="str">
            <v>@01\QReg.@</v>
          </cell>
          <cell r="B113" t="str">
            <v>AA</v>
          </cell>
          <cell r="C113" t="str">
            <v>7000001115</v>
          </cell>
          <cell r="D113" t="str">
            <v/>
          </cell>
          <cell r="E113" t="str">
            <v/>
          </cell>
          <cell r="F113" t="str">
            <v>Trasf. da Conb. a BIM per scissione</v>
          </cell>
          <cell r="G113" t="str">
            <v/>
          </cell>
          <cell r="H113">
            <v>38656</v>
          </cell>
          <cell r="I113">
            <v>38656</v>
          </cell>
          <cell r="J113">
            <v>-338.28</v>
          </cell>
          <cell r="K113" t="str">
            <v>EUR</v>
          </cell>
        </row>
        <row r="114">
          <cell r="A114" t="str">
            <v>@01\QReg.@</v>
          </cell>
          <cell r="B114" t="str">
            <v>AA</v>
          </cell>
          <cell r="C114" t="str">
            <v>7000001116</v>
          </cell>
          <cell r="D114" t="str">
            <v/>
          </cell>
          <cell r="E114" t="str">
            <v/>
          </cell>
          <cell r="F114" t="str">
            <v>Trasf. da Conb. a BIM per scissione</v>
          </cell>
          <cell r="G114" t="str">
            <v/>
          </cell>
          <cell r="H114">
            <v>38656</v>
          </cell>
          <cell r="I114">
            <v>38656</v>
          </cell>
          <cell r="J114">
            <v>-3553.22</v>
          </cell>
          <cell r="K114" t="str">
            <v>EUR</v>
          </cell>
        </row>
        <row r="115">
          <cell r="A115" t="str">
            <v>@01\QReg.@</v>
          </cell>
          <cell r="B115" t="str">
            <v>AA</v>
          </cell>
          <cell r="C115" t="str">
            <v>7000001117</v>
          </cell>
          <cell r="D115" t="str">
            <v/>
          </cell>
          <cell r="E115" t="str">
            <v/>
          </cell>
          <cell r="F115" t="str">
            <v>Trasf. da Conb. a BIM per scissione</v>
          </cell>
          <cell r="G115" t="str">
            <v/>
          </cell>
          <cell r="H115">
            <v>38656</v>
          </cell>
          <cell r="I115">
            <v>38656</v>
          </cell>
          <cell r="J115">
            <v>-5164.57</v>
          </cell>
          <cell r="K115" t="str">
            <v>EUR</v>
          </cell>
        </row>
        <row r="116">
          <cell r="A116" t="str">
            <v>@01\QReg.@</v>
          </cell>
          <cell r="B116" t="str">
            <v>AA</v>
          </cell>
          <cell r="C116" t="str">
            <v>7000001118</v>
          </cell>
          <cell r="D116" t="str">
            <v/>
          </cell>
          <cell r="E116" t="str">
            <v/>
          </cell>
          <cell r="F116" t="str">
            <v>Trasf. da Conb. a BIM per scissione</v>
          </cell>
          <cell r="G116" t="str">
            <v/>
          </cell>
          <cell r="H116">
            <v>38656</v>
          </cell>
          <cell r="I116">
            <v>38656</v>
          </cell>
          <cell r="J116">
            <v>-61999.62</v>
          </cell>
          <cell r="K116" t="str">
            <v>EUR</v>
          </cell>
        </row>
        <row r="117">
          <cell r="A117" t="str">
            <v>@01\QReg.@</v>
          </cell>
          <cell r="B117" t="str">
            <v>AA</v>
          </cell>
          <cell r="C117" t="str">
            <v>7000001119</v>
          </cell>
          <cell r="D117" t="str">
            <v/>
          </cell>
          <cell r="E117" t="str">
            <v/>
          </cell>
          <cell r="F117" t="str">
            <v>Trasf. da Conb. a BIM per scissione</v>
          </cell>
          <cell r="G117" t="str">
            <v/>
          </cell>
          <cell r="H117">
            <v>38656</v>
          </cell>
          <cell r="I117">
            <v>38656</v>
          </cell>
          <cell r="J117">
            <v>-11319.7</v>
          </cell>
          <cell r="K117" t="str">
            <v>EUR</v>
          </cell>
        </row>
        <row r="118">
          <cell r="A118" t="str">
            <v>@01\QReg.@</v>
          </cell>
          <cell r="B118" t="str">
            <v>AA</v>
          </cell>
          <cell r="C118" t="str">
            <v>7000001120</v>
          </cell>
          <cell r="D118" t="str">
            <v/>
          </cell>
          <cell r="E118" t="str">
            <v/>
          </cell>
          <cell r="F118" t="str">
            <v>Trasf. da Conb. a BIM per scissione</v>
          </cell>
          <cell r="G118" t="str">
            <v/>
          </cell>
          <cell r="H118">
            <v>38656</v>
          </cell>
          <cell r="I118">
            <v>38656</v>
          </cell>
          <cell r="J118">
            <v>-2943.8</v>
          </cell>
          <cell r="K118" t="str">
            <v>EUR</v>
          </cell>
        </row>
        <row r="119">
          <cell r="A119" t="str">
            <v>@01\QReg.@</v>
          </cell>
          <cell r="B119" t="str">
            <v>AA</v>
          </cell>
          <cell r="C119" t="str">
            <v>7000001121</v>
          </cell>
          <cell r="D119" t="str">
            <v/>
          </cell>
          <cell r="E119" t="str">
            <v/>
          </cell>
          <cell r="F119" t="str">
            <v>Trasf. da Conb. a BIM per scissione</v>
          </cell>
          <cell r="G119" t="str">
            <v/>
          </cell>
          <cell r="H119">
            <v>38656</v>
          </cell>
          <cell r="I119">
            <v>38656</v>
          </cell>
          <cell r="J119">
            <v>-1420.26</v>
          </cell>
          <cell r="K119" t="str">
            <v>EUR</v>
          </cell>
        </row>
        <row r="120">
          <cell r="A120" t="str">
            <v>@01\QReg.@</v>
          </cell>
          <cell r="B120" t="str">
            <v>AA</v>
          </cell>
          <cell r="C120" t="str">
            <v>7000001122</v>
          </cell>
          <cell r="D120" t="str">
            <v/>
          </cell>
          <cell r="E120" t="str">
            <v/>
          </cell>
          <cell r="F120" t="str">
            <v>Trasf. da Conb. a BIM per scissione</v>
          </cell>
          <cell r="G120" t="str">
            <v/>
          </cell>
          <cell r="H120">
            <v>38656</v>
          </cell>
          <cell r="I120">
            <v>38656</v>
          </cell>
          <cell r="J120">
            <v>-1962.54</v>
          </cell>
          <cell r="K120" t="str">
            <v>EUR</v>
          </cell>
        </row>
        <row r="121">
          <cell r="A121" t="str">
            <v>@01\QReg.@</v>
          </cell>
          <cell r="B121" t="str">
            <v>AA</v>
          </cell>
          <cell r="C121" t="str">
            <v>7000001123</v>
          </cell>
          <cell r="D121" t="str">
            <v/>
          </cell>
          <cell r="E121" t="str">
            <v/>
          </cell>
          <cell r="F121" t="str">
            <v>Trasf. da Conb. a BIM per scissione</v>
          </cell>
          <cell r="G121" t="str">
            <v/>
          </cell>
          <cell r="H121">
            <v>38656</v>
          </cell>
          <cell r="I121">
            <v>38656</v>
          </cell>
          <cell r="J121">
            <v>-981.27</v>
          </cell>
          <cell r="K121" t="str">
            <v>EUR</v>
          </cell>
        </row>
        <row r="122">
          <cell r="A122" t="str">
            <v>@01\QReg.@</v>
          </cell>
          <cell r="B122" t="str">
            <v>AA</v>
          </cell>
          <cell r="C122" t="str">
            <v>7000001124</v>
          </cell>
          <cell r="D122" t="str">
            <v/>
          </cell>
          <cell r="E122" t="str">
            <v/>
          </cell>
          <cell r="F122" t="str">
            <v>Trasf. da Conb. a BIM per scissione</v>
          </cell>
          <cell r="G122" t="str">
            <v/>
          </cell>
          <cell r="H122">
            <v>38656</v>
          </cell>
          <cell r="I122">
            <v>38656</v>
          </cell>
          <cell r="J122">
            <v>-1136.21</v>
          </cell>
          <cell r="K122" t="str">
            <v>EUR</v>
          </cell>
        </row>
        <row r="123">
          <cell r="A123" t="str">
            <v>@01\QReg.@</v>
          </cell>
          <cell r="B123" t="str">
            <v>AA</v>
          </cell>
          <cell r="C123" t="str">
            <v>7000001125</v>
          </cell>
          <cell r="D123" t="str">
            <v/>
          </cell>
          <cell r="E123" t="str">
            <v/>
          </cell>
          <cell r="F123" t="str">
            <v>Trasf. da Conb. a BIM per scissione</v>
          </cell>
          <cell r="G123" t="str">
            <v/>
          </cell>
          <cell r="H123">
            <v>38656</v>
          </cell>
          <cell r="I123">
            <v>38656</v>
          </cell>
          <cell r="J123">
            <v>-890.37</v>
          </cell>
          <cell r="K123" t="str">
            <v>EUR</v>
          </cell>
        </row>
        <row r="124">
          <cell r="A124" t="str">
            <v>@01\QReg.@</v>
          </cell>
          <cell r="B124" t="str">
            <v>AA</v>
          </cell>
          <cell r="C124" t="str">
            <v>7000001126</v>
          </cell>
          <cell r="D124" t="str">
            <v/>
          </cell>
          <cell r="E124" t="str">
            <v/>
          </cell>
          <cell r="F124" t="str">
            <v>Trasf. da Conb. a BIM per scissione</v>
          </cell>
          <cell r="G124" t="str">
            <v/>
          </cell>
          <cell r="H124">
            <v>38656</v>
          </cell>
          <cell r="I124">
            <v>38656</v>
          </cell>
          <cell r="J124">
            <v>-684.82</v>
          </cell>
          <cell r="K124" t="str">
            <v>EUR</v>
          </cell>
        </row>
        <row r="125">
          <cell r="A125" t="str">
            <v>@01\QReg.@</v>
          </cell>
          <cell r="B125" t="str">
            <v>AA</v>
          </cell>
          <cell r="C125" t="str">
            <v>7000001127</v>
          </cell>
          <cell r="D125" t="str">
            <v/>
          </cell>
          <cell r="E125" t="str">
            <v/>
          </cell>
          <cell r="F125" t="str">
            <v>Trasf. da Conb. a BIM per scissione</v>
          </cell>
          <cell r="G125" t="str">
            <v/>
          </cell>
          <cell r="H125">
            <v>38656</v>
          </cell>
          <cell r="I125">
            <v>38656</v>
          </cell>
          <cell r="J125">
            <v>-4648.1099999999997</v>
          </cell>
          <cell r="K125" t="str">
            <v>EUR</v>
          </cell>
        </row>
        <row r="126">
          <cell r="A126" t="str">
            <v>@01\QReg.@</v>
          </cell>
          <cell r="B126" t="str">
            <v>AA</v>
          </cell>
          <cell r="C126" t="str">
            <v>7000001128</v>
          </cell>
          <cell r="D126" t="str">
            <v/>
          </cell>
          <cell r="E126" t="str">
            <v/>
          </cell>
          <cell r="F126" t="str">
            <v>Trasf. da Conb. a BIM per scissione</v>
          </cell>
          <cell r="G126" t="str">
            <v/>
          </cell>
          <cell r="H126">
            <v>38656</v>
          </cell>
          <cell r="I126">
            <v>38656</v>
          </cell>
          <cell r="J126">
            <v>-671393.97</v>
          </cell>
          <cell r="K126" t="str">
            <v>EUR</v>
          </cell>
        </row>
        <row r="127">
          <cell r="A127" t="str">
            <v>@01\QReg.@</v>
          </cell>
          <cell r="B127" t="str">
            <v>AA</v>
          </cell>
          <cell r="C127" t="str">
            <v>7000001129</v>
          </cell>
          <cell r="D127" t="str">
            <v/>
          </cell>
          <cell r="E127" t="str">
            <v/>
          </cell>
          <cell r="F127" t="str">
            <v>Trasf. da Conb. a BIM per scissione</v>
          </cell>
          <cell r="G127" t="str">
            <v/>
          </cell>
          <cell r="H127">
            <v>38656</v>
          </cell>
          <cell r="I127">
            <v>38656</v>
          </cell>
          <cell r="J127">
            <v>-13874.41</v>
          </cell>
          <cell r="K127" t="str">
            <v>EUR</v>
          </cell>
        </row>
        <row r="128">
          <cell r="A128" t="str">
            <v>@01\QReg.@</v>
          </cell>
          <cell r="B128" t="str">
            <v>AA</v>
          </cell>
          <cell r="C128" t="str">
            <v>7000001130</v>
          </cell>
          <cell r="D128" t="str">
            <v/>
          </cell>
          <cell r="E128" t="str">
            <v/>
          </cell>
          <cell r="F128" t="str">
            <v>Trasf. da Conb. a BIM per scissione</v>
          </cell>
          <cell r="G128" t="str">
            <v/>
          </cell>
          <cell r="H128">
            <v>38656</v>
          </cell>
          <cell r="I128">
            <v>38656</v>
          </cell>
          <cell r="J128">
            <v>-2685.58</v>
          </cell>
          <cell r="K128" t="str">
            <v>EUR</v>
          </cell>
        </row>
        <row r="129">
          <cell r="A129" t="str">
            <v>@01\QReg.@</v>
          </cell>
          <cell r="B129" t="str">
            <v>AA</v>
          </cell>
          <cell r="C129" t="str">
            <v>7000001131</v>
          </cell>
          <cell r="D129" t="str">
            <v/>
          </cell>
          <cell r="E129" t="str">
            <v/>
          </cell>
          <cell r="F129" t="str">
            <v>Trasf. da Conb. a BIM per scissione</v>
          </cell>
          <cell r="G129" t="str">
            <v/>
          </cell>
          <cell r="H129">
            <v>38656</v>
          </cell>
          <cell r="I129">
            <v>38656</v>
          </cell>
          <cell r="J129">
            <v>-8471.9599999999991</v>
          </cell>
          <cell r="K129" t="str">
            <v>EUR</v>
          </cell>
        </row>
        <row r="130">
          <cell r="A130" t="str">
            <v>@01\QReg.@</v>
          </cell>
          <cell r="B130" t="str">
            <v>AA</v>
          </cell>
          <cell r="C130" t="str">
            <v>7000001132</v>
          </cell>
          <cell r="D130" t="str">
            <v/>
          </cell>
          <cell r="E130" t="str">
            <v/>
          </cell>
          <cell r="F130" t="str">
            <v>Trasf. da Conb. a BIM per scissione</v>
          </cell>
          <cell r="G130" t="str">
            <v/>
          </cell>
          <cell r="H130">
            <v>38656</v>
          </cell>
          <cell r="I130">
            <v>38656</v>
          </cell>
          <cell r="J130">
            <v>-46004.71</v>
          </cell>
          <cell r="K130" t="str">
            <v>EUR</v>
          </cell>
        </row>
        <row r="131">
          <cell r="A131" t="str">
            <v>@01\QReg.@</v>
          </cell>
          <cell r="B131" t="str">
            <v>AA</v>
          </cell>
          <cell r="C131" t="str">
            <v>7000001133</v>
          </cell>
          <cell r="D131" t="str">
            <v/>
          </cell>
          <cell r="E131" t="str">
            <v/>
          </cell>
          <cell r="F131" t="str">
            <v>Trasf. da Conb. a BIM per scissione</v>
          </cell>
          <cell r="G131" t="str">
            <v/>
          </cell>
          <cell r="H131">
            <v>38656</v>
          </cell>
          <cell r="I131">
            <v>38656</v>
          </cell>
          <cell r="J131">
            <v>-2633.93</v>
          </cell>
          <cell r="K131" t="str">
            <v>EUR</v>
          </cell>
        </row>
        <row r="132">
          <cell r="A132" t="str">
            <v>@01\QReg.@</v>
          </cell>
          <cell r="B132" t="str">
            <v>AA</v>
          </cell>
          <cell r="C132" t="str">
            <v>7000001134</v>
          </cell>
          <cell r="D132" t="str">
            <v/>
          </cell>
          <cell r="E132" t="str">
            <v/>
          </cell>
          <cell r="F132" t="str">
            <v>Trasf. da Conb. a BIM per scissione</v>
          </cell>
          <cell r="G132" t="str">
            <v/>
          </cell>
          <cell r="H132">
            <v>38656</v>
          </cell>
          <cell r="I132">
            <v>38656</v>
          </cell>
          <cell r="J132">
            <v>-8756.42</v>
          </cell>
          <cell r="K132" t="str">
            <v>EUR</v>
          </cell>
        </row>
        <row r="133">
          <cell r="A133" t="str">
            <v>@01\QReg.@</v>
          </cell>
          <cell r="B133" t="str">
            <v>AA</v>
          </cell>
          <cell r="C133" t="str">
            <v>7000001135</v>
          </cell>
          <cell r="D133" t="str">
            <v/>
          </cell>
          <cell r="E133" t="str">
            <v/>
          </cell>
          <cell r="F133" t="str">
            <v>Trasf. da Conb. a BIM per scissione</v>
          </cell>
          <cell r="G133" t="str">
            <v/>
          </cell>
          <cell r="H133">
            <v>38656</v>
          </cell>
          <cell r="I133">
            <v>38656</v>
          </cell>
          <cell r="J133">
            <v>-15493.71</v>
          </cell>
          <cell r="K133" t="str">
            <v>EUR</v>
          </cell>
        </row>
        <row r="134">
          <cell r="A134" t="str">
            <v>@01\QReg.@</v>
          </cell>
          <cell r="B134" t="str">
            <v>AA</v>
          </cell>
          <cell r="C134" t="str">
            <v>7000001136</v>
          </cell>
          <cell r="D134" t="str">
            <v/>
          </cell>
          <cell r="E134" t="str">
            <v/>
          </cell>
          <cell r="F134" t="str">
            <v>Trasf. da Conb. a BIM per scissione</v>
          </cell>
          <cell r="G134" t="str">
            <v/>
          </cell>
          <cell r="H134">
            <v>38656</v>
          </cell>
          <cell r="I134">
            <v>38656</v>
          </cell>
          <cell r="J134">
            <v>-8739.69</v>
          </cell>
          <cell r="K134" t="str">
            <v>EUR</v>
          </cell>
        </row>
        <row r="135">
          <cell r="A135" t="str">
            <v>@01\QReg.@</v>
          </cell>
          <cell r="B135" t="str">
            <v>AA</v>
          </cell>
          <cell r="C135" t="str">
            <v>7000001137</v>
          </cell>
          <cell r="D135" t="str">
            <v/>
          </cell>
          <cell r="E135" t="str">
            <v/>
          </cell>
          <cell r="F135" t="str">
            <v>Trasf. da Conb. a BIM per scissione</v>
          </cell>
          <cell r="G135" t="str">
            <v/>
          </cell>
          <cell r="H135">
            <v>38656</v>
          </cell>
          <cell r="I135">
            <v>38656</v>
          </cell>
          <cell r="J135">
            <v>-7679.92</v>
          </cell>
          <cell r="K135" t="str">
            <v>EUR</v>
          </cell>
        </row>
        <row r="136">
          <cell r="A136" t="str">
            <v>@01\QReg.@</v>
          </cell>
          <cell r="B136" t="str">
            <v>AA</v>
          </cell>
          <cell r="C136" t="str">
            <v>7000001138</v>
          </cell>
          <cell r="D136" t="str">
            <v/>
          </cell>
          <cell r="E136" t="str">
            <v/>
          </cell>
          <cell r="F136" t="str">
            <v>Trasf. da Conb. a BIM per scissione</v>
          </cell>
          <cell r="G136" t="str">
            <v/>
          </cell>
          <cell r="H136">
            <v>38656</v>
          </cell>
          <cell r="I136">
            <v>38656</v>
          </cell>
          <cell r="J136">
            <v>-13995.98</v>
          </cell>
          <cell r="K136" t="str">
            <v>EUR</v>
          </cell>
        </row>
        <row r="137">
          <cell r="A137" t="str">
            <v>@01\QReg.@</v>
          </cell>
          <cell r="B137" t="str">
            <v>AA</v>
          </cell>
          <cell r="C137" t="str">
            <v>7000001139</v>
          </cell>
          <cell r="D137" t="str">
            <v/>
          </cell>
          <cell r="E137" t="str">
            <v/>
          </cell>
          <cell r="F137" t="str">
            <v>Trasf. da Conb. a BIM per scissione</v>
          </cell>
          <cell r="G137" t="str">
            <v/>
          </cell>
          <cell r="H137">
            <v>38656</v>
          </cell>
          <cell r="I137">
            <v>38656</v>
          </cell>
          <cell r="J137">
            <v>-8626.75</v>
          </cell>
          <cell r="K137" t="str">
            <v>EUR</v>
          </cell>
        </row>
        <row r="138">
          <cell r="A138" t="str">
            <v>@01\QReg.@</v>
          </cell>
          <cell r="B138" t="str">
            <v>AA</v>
          </cell>
          <cell r="C138" t="str">
            <v>7000001140</v>
          </cell>
          <cell r="D138" t="str">
            <v/>
          </cell>
          <cell r="E138" t="str">
            <v/>
          </cell>
          <cell r="F138" t="str">
            <v>Trasf. da Conb. a BIM per scissione</v>
          </cell>
          <cell r="G138" t="str">
            <v/>
          </cell>
          <cell r="H138">
            <v>38656</v>
          </cell>
          <cell r="I138">
            <v>38656</v>
          </cell>
          <cell r="J138">
            <v>-10147.35</v>
          </cell>
          <cell r="K138" t="str">
            <v>EUR</v>
          </cell>
        </row>
        <row r="139">
          <cell r="A139" t="str">
            <v>@01\QReg.@</v>
          </cell>
          <cell r="B139" t="str">
            <v>AA</v>
          </cell>
          <cell r="C139" t="str">
            <v>7000001141</v>
          </cell>
          <cell r="D139" t="str">
            <v/>
          </cell>
          <cell r="E139" t="str">
            <v/>
          </cell>
          <cell r="F139" t="str">
            <v>Trasf. da Conb. a BIM per scissione</v>
          </cell>
          <cell r="G139" t="str">
            <v/>
          </cell>
          <cell r="H139">
            <v>38656</v>
          </cell>
          <cell r="I139">
            <v>38656</v>
          </cell>
          <cell r="J139">
            <v>-2529.81</v>
          </cell>
          <cell r="K139" t="str">
            <v>EUR</v>
          </cell>
        </row>
        <row r="140">
          <cell r="A140" t="str">
            <v>@01\QReg.@</v>
          </cell>
          <cell r="B140" t="str">
            <v>AA</v>
          </cell>
          <cell r="C140" t="str">
            <v>7000001142</v>
          </cell>
          <cell r="D140" t="str">
            <v/>
          </cell>
          <cell r="E140" t="str">
            <v/>
          </cell>
          <cell r="F140" t="str">
            <v>Trasf. da Conb. a BIM per scissione</v>
          </cell>
          <cell r="G140" t="str">
            <v/>
          </cell>
          <cell r="H140">
            <v>38656</v>
          </cell>
          <cell r="I140">
            <v>38656</v>
          </cell>
          <cell r="J140">
            <v>-438.63</v>
          </cell>
          <cell r="K140" t="str">
            <v>EUR</v>
          </cell>
        </row>
        <row r="141">
          <cell r="A141" t="str">
            <v>@01\QReg.@</v>
          </cell>
          <cell r="B141" t="str">
            <v>AA</v>
          </cell>
          <cell r="C141" t="str">
            <v>7000001143</v>
          </cell>
          <cell r="D141" t="str">
            <v/>
          </cell>
          <cell r="E141" t="str">
            <v/>
          </cell>
          <cell r="F141" t="str">
            <v>Trasf. da Conb. a BIM per scissione</v>
          </cell>
          <cell r="G141" t="str">
            <v/>
          </cell>
          <cell r="H141">
            <v>38656</v>
          </cell>
          <cell r="I141">
            <v>38656</v>
          </cell>
          <cell r="J141">
            <v>-7153.15</v>
          </cell>
          <cell r="K141" t="str">
            <v>EUR</v>
          </cell>
        </row>
        <row r="142">
          <cell r="A142" t="str">
            <v>@01\QReg.@</v>
          </cell>
          <cell r="B142" t="str">
            <v>AA</v>
          </cell>
          <cell r="C142" t="str">
            <v>7000001144</v>
          </cell>
          <cell r="D142" t="str">
            <v/>
          </cell>
          <cell r="E142" t="str">
            <v/>
          </cell>
          <cell r="F142" t="str">
            <v>Trasf. da Conb. a BIM per scissione</v>
          </cell>
          <cell r="G142" t="str">
            <v/>
          </cell>
          <cell r="H142">
            <v>38656</v>
          </cell>
          <cell r="I142">
            <v>38656</v>
          </cell>
          <cell r="J142">
            <v>-15306.75</v>
          </cell>
          <cell r="K142" t="str">
            <v>EUR</v>
          </cell>
        </row>
        <row r="143">
          <cell r="A143" t="str">
            <v>@01\QReg.@</v>
          </cell>
          <cell r="B143" t="str">
            <v>AA</v>
          </cell>
          <cell r="C143" t="str">
            <v>7000001145</v>
          </cell>
          <cell r="D143" t="str">
            <v/>
          </cell>
          <cell r="E143" t="str">
            <v/>
          </cell>
          <cell r="F143" t="str">
            <v>Trasf. da Conb. a BIM per scissione</v>
          </cell>
          <cell r="G143" t="str">
            <v/>
          </cell>
          <cell r="H143">
            <v>38656</v>
          </cell>
          <cell r="I143">
            <v>38656</v>
          </cell>
          <cell r="J143">
            <v>-2047.75</v>
          </cell>
          <cell r="K143" t="str">
            <v>EUR</v>
          </cell>
        </row>
        <row r="144">
          <cell r="A144" t="str">
            <v>@01\QReg.@</v>
          </cell>
          <cell r="B144" t="str">
            <v>AA</v>
          </cell>
          <cell r="C144" t="str">
            <v>7000001146</v>
          </cell>
          <cell r="D144" t="str">
            <v/>
          </cell>
          <cell r="E144" t="str">
            <v/>
          </cell>
          <cell r="F144" t="str">
            <v>Trasf. da Conb. a BIM per scissione</v>
          </cell>
          <cell r="G144" t="str">
            <v/>
          </cell>
          <cell r="H144">
            <v>38656</v>
          </cell>
          <cell r="I144">
            <v>38656</v>
          </cell>
          <cell r="J144">
            <v>-11767.47</v>
          </cell>
          <cell r="K144" t="str">
            <v>EUR</v>
          </cell>
        </row>
        <row r="145">
          <cell r="A145" t="str">
            <v>@01\QReg.@</v>
          </cell>
          <cell r="B145" t="str">
            <v>AA</v>
          </cell>
          <cell r="C145" t="str">
            <v>7000001147</v>
          </cell>
          <cell r="D145" t="str">
            <v/>
          </cell>
          <cell r="E145" t="str">
            <v/>
          </cell>
          <cell r="F145" t="str">
            <v>Trasf. da Conb. a BIM per scissione</v>
          </cell>
          <cell r="G145" t="str">
            <v/>
          </cell>
          <cell r="H145">
            <v>38656</v>
          </cell>
          <cell r="I145">
            <v>38656</v>
          </cell>
          <cell r="J145">
            <v>-355.84</v>
          </cell>
          <cell r="K145" t="str">
            <v>EUR</v>
          </cell>
        </row>
        <row r="146">
          <cell r="A146" t="str">
            <v>@01\QReg.@</v>
          </cell>
          <cell r="B146" t="str">
            <v>AA</v>
          </cell>
          <cell r="C146" t="str">
            <v>7000001148</v>
          </cell>
          <cell r="D146" t="str">
            <v/>
          </cell>
          <cell r="E146" t="str">
            <v/>
          </cell>
          <cell r="F146" t="str">
            <v>Trasf. da Conb. a BIM per scissione</v>
          </cell>
          <cell r="G146" t="str">
            <v/>
          </cell>
          <cell r="H146">
            <v>38656</v>
          </cell>
          <cell r="I146">
            <v>38656</v>
          </cell>
          <cell r="J146">
            <v>-970.42</v>
          </cell>
          <cell r="K146" t="str">
            <v>EUR</v>
          </cell>
        </row>
        <row r="147">
          <cell r="A147" t="str">
            <v>@01\QReg.@</v>
          </cell>
          <cell r="B147" t="str">
            <v>AA</v>
          </cell>
          <cell r="C147" t="str">
            <v>7000001149</v>
          </cell>
          <cell r="D147" t="str">
            <v/>
          </cell>
          <cell r="E147" t="str">
            <v/>
          </cell>
          <cell r="F147" t="str">
            <v>Trasf. da Conb. a BIM per scissione</v>
          </cell>
          <cell r="G147" t="str">
            <v/>
          </cell>
          <cell r="H147">
            <v>38656</v>
          </cell>
          <cell r="I147">
            <v>38656</v>
          </cell>
          <cell r="J147">
            <v>-418.33</v>
          </cell>
          <cell r="K147" t="str">
            <v>EUR</v>
          </cell>
        </row>
        <row r="148">
          <cell r="A148" t="str">
            <v>@01\QReg.@</v>
          </cell>
          <cell r="B148" t="str">
            <v>AA</v>
          </cell>
          <cell r="C148" t="str">
            <v>7000001150</v>
          </cell>
          <cell r="D148" t="str">
            <v/>
          </cell>
          <cell r="E148" t="str">
            <v/>
          </cell>
          <cell r="F148" t="str">
            <v>Trasf. da Conb. a BIM per scissione</v>
          </cell>
          <cell r="G148" t="str">
            <v/>
          </cell>
          <cell r="H148">
            <v>38656</v>
          </cell>
          <cell r="I148">
            <v>38656</v>
          </cell>
          <cell r="J148">
            <v>-927.14</v>
          </cell>
          <cell r="K148" t="str">
            <v>EUR</v>
          </cell>
        </row>
        <row r="149">
          <cell r="A149" t="str">
            <v>@01\QReg.@</v>
          </cell>
          <cell r="B149" t="str">
            <v>AA</v>
          </cell>
          <cell r="C149" t="str">
            <v>7000001151</v>
          </cell>
          <cell r="D149" t="str">
            <v/>
          </cell>
          <cell r="E149" t="str">
            <v/>
          </cell>
          <cell r="F149" t="str">
            <v>Trasf. da Conb. a BIM per scissione</v>
          </cell>
          <cell r="G149" t="str">
            <v/>
          </cell>
          <cell r="H149">
            <v>38656</v>
          </cell>
          <cell r="I149">
            <v>38656</v>
          </cell>
          <cell r="J149">
            <v>-41316.550000000003</v>
          </cell>
          <cell r="K149" t="str">
            <v>EUR</v>
          </cell>
        </row>
        <row r="150">
          <cell r="A150" t="str">
            <v>@01\QReg.@</v>
          </cell>
          <cell r="B150" t="str">
            <v>AA</v>
          </cell>
          <cell r="C150" t="str">
            <v>7000001152</v>
          </cell>
          <cell r="D150" t="str">
            <v/>
          </cell>
          <cell r="E150" t="str">
            <v/>
          </cell>
          <cell r="F150" t="str">
            <v>Trasf. da Conb. a BIM per scissione</v>
          </cell>
          <cell r="G150" t="str">
            <v/>
          </cell>
          <cell r="H150">
            <v>38656</v>
          </cell>
          <cell r="I150">
            <v>38656</v>
          </cell>
          <cell r="J150">
            <v>-30987.41</v>
          </cell>
          <cell r="K150" t="str">
            <v>EUR</v>
          </cell>
        </row>
        <row r="151">
          <cell r="A151" t="str">
            <v>@01\QReg.@</v>
          </cell>
          <cell r="B151" t="str">
            <v>AA</v>
          </cell>
          <cell r="C151" t="str">
            <v>7000001153</v>
          </cell>
          <cell r="D151" t="str">
            <v/>
          </cell>
          <cell r="E151" t="str">
            <v/>
          </cell>
          <cell r="F151" t="str">
            <v>Trasf. da Conb. a BIM per scissione</v>
          </cell>
          <cell r="G151" t="str">
            <v/>
          </cell>
          <cell r="H151">
            <v>38656</v>
          </cell>
          <cell r="I151">
            <v>38656</v>
          </cell>
          <cell r="J151">
            <v>-30057.79</v>
          </cell>
          <cell r="K151" t="str">
            <v>EUR</v>
          </cell>
        </row>
        <row r="152">
          <cell r="A152" t="str">
            <v>@01\QReg.@</v>
          </cell>
          <cell r="B152" t="str">
            <v>AA</v>
          </cell>
          <cell r="C152" t="str">
            <v>7000001154</v>
          </cell>
          <cell r="D152" t="str">
            <v/>
          </cell>
          <cell r="E152" t="str">
            <v/>
          </cell>
          <cell r="F152" t="str">
            <v>Trasf. da Conb. a BIM per scissione</v>
          </cell>
          <cell r="G152" t="str">
            <v/>
          </cell>
          <cell r="H152">
            <v>38656</v>
          </cell>
          <cell r="I152">
            <v>38656</v>
          </cell>
          <cell r="J152">
            <v>-981.27</v>
          </cell>
          <cell r="K152" t="str">
            <v>EUR</v>
          </cell>
        </row>
        <row r="153">
          <cell r="A153" t="str">
            <v>@01\QReg.@</v>
          </cell>
          <cell r="B153" t="str">
            <v>AA</v>
          </cell>
          <cell r="C153" t="str">
            <v>7000001155</v>
          </cell>
          <cell r="D153" t="str">
            <v/>
          </cell>
          <cell r="E153" t="str">
            <v/>
          </cell>
          <cell r="F153" t="str">
            <v>Trasf. da Conb. a BIM per scissione</v>
          </cell>
          <cell r="G153" t="str">
            <v/>
          </cell>
          <cell r="H153">
            <v>38656</v>
          </cell>
          <cell r="I153">
            <v>38656</v>
          </cell>
          <cell r="J153">
            <v>-9089.64</v>
          </cell>
          <cell r="K153" t="str">
            <v>EUR</v>
          </cell>
        </row>
        <row r="154">
          <cell r="A154" t="str">
            <v>@01\QReg.@</v>
          </cell>
          <cell r="B154" t="str">
            <v>AA</v>
          </cell>
          <cell r="C154" t="str">
            <v>7000001156</v>
          </cell>
          <cell r="D154" t="str">
            <v/>
          </cell>
          <cell r="E154" t="str">
            <v/>
          </cell>
          <cell r="F154" t="str">
            <v>Trasf. da Conb. a BIM per scissione</v>
          </cell>
          <cell r="G154" t="str">
            <v/>
          </cell>
          <cell r="H154">
            <v>38656</v>
          </cell>
          <cell r="I154">
            <v>38656</v>
          </cell>
          <cell r="J154">
            <v>-46.12</v>
          </cell>
          <cell r="K154" t="str">
            <v>EUR</v>
          </cell>
        </row>
        <row r="155">
          <cell r="A155" t="str">
            <v>@01\QReg.@</v>
          </cell>
          <cell r="B155" t="str">
            <v>AA</v>
          </cell>
          <cell r="C155" t="str">
            <v>7000001157</v>
          </cell>
          <cell r="D155" t="str">
            <v/>
          </cell>
          <cell r="E155" t="str">
            <v/>
          </cell>
          <cell r="F155" t="str">
            <v>Trasf. da Conb. a BIM per scissione</v>
          </cell>
          <cell r="G155" t="str">
            <v/>
          </cell>
          <cell r="H155">
            <v>38656</v>
          </cell>
          <cell r="I155">
            <v>38656</v>
          </cell>
          <cell r="J155">
            <v>-35305.22</v>
          </cell>
          <cell r="K155" t="str">
            <v>EUR</v>
          </cell>
        </row>
        <row r="156">
          <cell r="A156" t="str">
            <v>@01\QReg.@</v>
          </cell>
          <cell r="B156" t="str">
            <v>AA</v>
          </cell>
          <cell r="C156" t="str">
            <v>7000001158</v>
          </cell>
          <cell r="D156" t="str">
            <v/>
          </cell>
          <cell r="E156" t="str">
            <v/>
          </cell>
          <cell r="F156" t="str">
            <v>Trasf. da Conb. a BIM per scissione</v>
          </cell>
          <cell r="G156" t="str">
            <v/>
          </cell>
          <cell r="H156">
            <v>38656</v>
          </cell>
          <cell r="I156">
            <v>38656</v>
          </cell>
          <cell r="J156">
            <v>-7746.85</v>
          </cell>
          <cell r="K156" t="str">
            <v>EUR</v>
          </cell>
        </row>
        <row r="157">
          <cell r="A157" t="str">
            <v>@01\QReg.@</v>
          </cell>
          <cell r="B157" t="str">
            <v>AA</v>
          </cell>
          <cell r="C157" t="str">
            <v>7000001159</v>
          </cell>
          <cell r="D157" t="str">
            <v/>
          </cell>
          <cell r="E157" t="str">
            <v/>
          </cell>
          <cell r="F157" t="str">
            <v>Trasf. da Conb. a BIM per scissione</v>
          </cell>
          <cell r="G157" t="str">
            <v/>
          </cell>
          <cell r="H157">
            <v>38656</v>
          </cell>
          <cell r="I157">
            <v>38656</v>
          </cell>
          <cell r="J157">
            <v>-2633.93</v>
          </cell>
          <cell r="K157" t="str">
            <v>EUR</v>
          </cell>
        </row>
        <row r="158">
          <cell r="A158" t="str">
            <v>@01\QReg.@</v>
          </cell>
          <cell r="B158" t="str">
            <v>AA</v>
          </cell>
          <cell r="C158" t="str">
            <v>7000001160</v>
          </cell>
          <cell r="D158" t="str">
            <v/>
          </cell>
          <cell r="E158" t="str">
            <v/>
          </cell>
          <cell r="F158" t="str">
            <v>Trasf. da Conb. a BIM per scissione</v>
          </cell>
          <cell r="G158" t="str">
            <v/>
          </cell>
          <cell r="H158">
            <v>38656</v>
          </cell>
          <cell r="I158">
            <v>38656</v>
          </cell>
          <cell r="J158">
            <v>-3511.91</v>
          </cell>
          <cell r="K158" t="str">
            <v>EUR</v>
          </cell>
        </row>
        <row r="159">
          <cell r="A159" t="str">
            <v>@01\QReg.@</v>
          </cell>
          <cell r="B159" t="str">
            <v>AA</v>
          </cell>
          <cell r="C159" t="str">
            <v>7000001161</v>
          </cell>
          <cell r="D159" t="str">
            <v/>
          </cell>
          <cell r="E159" t="str">
            <v/>
          </cell>
          <cell r="F159" t="str">
            <v>Trasf. da Conb. a BIM per scissione</v>
          </cell>
          <cell r="G159" t="str">
            <v/>
          </cell>
          <cell r="H159">
            <v>38656</v>
          </cell>
          <cell r="I159">
            <v>38656</v>
          </cell>
          <cell r="J159">
            <v>-965.1</v>
          </cell>
          <cell r="K159" t="str">
            <v>EUR</v>
          </cell>
        </row>
        <row r="160">
          <cell r="A160" t="str">
            <v>@01\QReg.@</v>
          </cell>
          <cell r="B160" t="str">
            <v>AA</v>
          </cell>
          <cell r="C160" t="str">
            <v>7000001162</v>
          </cell>
          <cell r="D160" t="str">
            <v/>
          </cell>
          <cell r="E160" t="str">
            <v/>
          </cell>
          <cell r="F160" t="str">
            <v>Trasf. da Conb. a BIM per scissione</v>
          </cell>
          <cell r="G160" t="str">
            <v/>
          </cell>
          <cell r="H160">
            <v>38656</v>
          </cell>
          <cell r="I160">
            <v>38656</v>
          </cell>
          <cell r="J160">
            <v>-663.65</v>
          </cell>
          <cell r="K160" t="str">
            <v>EUR</v>
          </cell>
        </row>
        <row r="161">
          <cell r="A161" t="str">
            <v>@01\QReg.@</v>
          </cell>
          <cell r="B161" t="str">
            <v>AA</v>
          </cell>
          <cell r="C161" t="str">
            <v>7000001163</v>
          </cell>
          <cell r="D161" t="str">
            <v/>
          </cell>
          <cell r="E161" t="str">
            <v/>
          </cell>
          <cell r="F161" t="str">
            <v>Trasf. da Conb. a BIM per scissione</v>
          </cell>
          <cell r="G161" t="str">
            <v/>
          </cell>
          <cell r="H161">
            <v>38656</v>
          </cell>
          <cell r="I161">
            <v>38656</v>
          </cell>
          <cell r="J161">
            <v>-2488.41</v>
          </cell>
          <cell r="K161" t="str">
            <v>EUR</v>
          </cell>
        </row>
        <row r="162">
          <cell r="A162" t="str">
            <v>@01\QReg.@</v>
          </cell>
          <cell r="B162" t="str">
            <v>AA</v>
          </cell>
          <cell r="C162" t="str">
            <v>7000001164</v>
          </cell>
          <cell r="D162" t="str">
            <v/>
          </cell>
          <cell r="E162" t="str">
            <v/>
          </cell>
          <cell r="F162" t="str">
            <v>Trasf. da Conb. a BIM per scissione</v>
          </cell>
          <cell r="G162" t="str">
            <v/>
          </cell>
          <cell r="H162">
            <v>38656</v>
          </cell>
          <cell r="I162">
            <v>38656</v>
          </cell>
          <cell r="J162">
            <v>-1011.74</v>
          </cell>
          <cell r="K162" t="str">
            <v>EUR</v>
          </cell>
        </row>
        <row r="163">
          <cell r="A163" t="str">
            <v>@01\QReg.@</v>
          </cell>
          <cell r="B163" t="str">
            <v>AA</v>
          </cell>
          <cell r="C163" t="str">
            <v>7000001165</v>
          </cell>
          <cell r="D163" t="str">
            <v/>
          </cell>
          <cell r="E163" t="str">
            <v/>
          </cell>
          <cell r="F163" t="str">
            <v>Trasf. da Conb. a BIM per scissione</v>
          </cell>
          <cell r="G163" t="str">
            <v/>
          </cell>
          <cell r="H163">
            <v>38656</v>
          </cell>
          <cell r="I163">
            <v>38656</v>
          </cell>
          <cell r="J163">
            <v>-51645.69</v>
          </cell>
          <cell r="K163" t="str">
            <v>EUR</v>
          </cell>
        </row>
        <row r="164">
          <cell r="A164" t="str">
            <v>@01\QReg.@</v>
          </cell>
          <cell r="B164" t="str">
            <v>AA</v>
          </cell>
          <cell r="C164" t="str">
            <v>7000001166</v>
          </cell>
          <cell r="D164" t="str">
            <v/>
          </cell>
          <cell r="E164" t="str">
            <v/>
          </cell>
          <cell r="F164" t="str">
            <v>Trasf. da Conb. a BIM per scissione</v>
          </cell>
          <cell r="G164" t="str">
            <v/>
          </cell>
          <cell r="H164">
            <v>38656</v>
          </cell>
          <cell r="I164">
            <v>38656</v>
          </cell>
          <cell r="J164">
            <v>-12552.15</v>
          </cell>
          <cell r="K164" t="str">
            <v>EUR</v>
          </cell>
        </row>
        <row r="165">
          <cell r="A165" t="str">
            <v>@01\QReg.@</v>
          </cell>
          <cell r="B165" t="str">
            <v>AA</v>
          </cell>
          <cell r="C165" t="str">
            <v>7000001167</v>
          </cell>
          <cell r="D165" t="str">
            <v/>
          </cell>
          <cell r="E165" t="str">
            <v/>
          </cell>
          <cell r="F165" t="str">
            <v>Trasf. da Conb. a BIM per scissione</v>
          </cell>
          <cell r="G165" t="str">
            <v/>
          </cell>
          <cell r="H165">
            <v>38656</v>
          </cell>
          <cell r="I165">
            <v>38656</v>
          </cell>
          <cell r="J165">
            <v>-4648.1099999999997</v>
          </cell>
          <cell r="K165" t="str">
            <v>EUR</v>
          </cell>
        </row>
        <row r="166">
          <cell r="A166" t="str">
            <v>@01\QReg.@</v>
          </cell>
          <cell r="B166" t="str">
            <v>AA</v>
          </cell>
          <cell r="C166" t="str">
            <v>7000001168</v>
          </cell>
          <cell r="D166" t="str">
            <v/>
          </cell>
          <cell r="E166" t="str">
            <v/>
          </cell>
          <cell r="F166" t="str">
            <v>Trasf. da Conb. a BIM per scissione</v>
          </cell>
          <cell r="G166" t="str">
            <v/>
          </cell>
          <cell r="H166">
            <v>38656</v>
          </cell>
          <cell r="I166">
            <v>38656</v>
          </cell>
          <cell r="J166">
            <v>-30516.41</v>
          </cell>
          <cell r="K166" t="str">
            <v>EUR</v>
          </cell>
        </row>
        <row r="167">
          <cell r="A167" t="str">
            <v>@01\QReg.@</v>
          </cell>
          <cell r="B167" t="str">
            <v>AA</v>
          </cell>
          <cell r="C167" t="str">
            <v>7000001169</v>
          </cell>
          <cell r="D167" t="str">
            <v/>
          </cell>
          <cell r="E167" t="str">
            <v/>
          </cell>
          <cell r="F167" t="str">
            <v>Trasf. da Conb. a BIM per scissione</v>
          </cell>
          <cell r="G167" t="str">
            <v/>
          </cell>
          <cell r="H167">
            <v>38656</v>
          </cell>
          <cell r="I167">
            <v>38656</v>
          </cell>
          <cell r="J167">
            <v>-98126.81</v>
          </cell>
          <cell r="K167" t="str">
            <v>EUR</v>
          </cell>
        </row>
        <row r="168">
          <cell r="A168" t="str">
            <v>@01\QReg.@</v>
          </cell>
          <cell r="B168" t="str">
            <v>AA</v>
          </cell>
          <cell r="C168" t="str">
            <v>7000001170</v>
          </cell>
          <cell r="D168" t="str">
            <v/>
          </cell>
          <cell r="E168" t="str">
            <v/>
          </cell>
          <cell r="F168" t="str">
            <v>Trasf. da Conb. a BIM per scissione</v>
          </cell>
          <cell r="G168" t="str">
            <v/>
          </cell>
          <cell r="H168">
            <v>38656</v>
          </cell>
          <cell r="I168">
            <v>38656</v>
          </cell>
          <cell r="J168">
            <v>-8038.65</v>
          </cell>
          <cell r="K168" t="str">
            <v>EUR</v>
          </cell>
        </row>
        <row r="169">
          <cell r="A169" t="str">
            <v>@01\QReg.@</v>
          </cell>
          <cell r="B169" t="str">
            <v>AA</v>
          </cell>
          <cell r="C169" t="str">
            <v>7000001171</v>
          </cell>
          <cell r="D169" t="str">
            <v/>
          </cell>
          <cell r="E169" t="str">
            <v/>
          </cell>
          <cell r="F169" t="str">
            <v>Trasf. da Conb. a BIM per scissione</v>
          </cell>
          <cell r="G169" t="str">
            <v/>
          </cell>
          <cell r="H169">
            <v>38656</v>
          </cell>
          <cell r="I169">
            <v>38656</v>
          </cell>
          <cell r="J169">
            <v>-33239.01</v>
          </cell>
          <cell r="K169" t="str">
            <v>EUR</v>
          </cell>
        </row>
        <row r="170">
          <cell r="A170" t="str">
            <v>@01\QReg.@</v>
          </cell>
          <cell r="B170" t="str">
            <v>AA</v>
          </cell>
          <cell r="C170" t="str">
            <v>7000001172</v>
          </cell>
          <cell r="D170" t="str">
            <v/>
          </cell>
          <cell r="E170" t="str">
            <v/>
          </cell>
          <cell r="F170" t="str">
            <v>Trasf. da Conb. a BIM per scissione</v>
          </cell>
          <cell r="G170" t="str">
            <v/>
          </cell>
          <cell r="H170">
            <v>38656</v>
          </cell>
          <cell r="I170">
            <v>38656</v>
          </cell>
          <cell r="J170">
            <v>-3111.65</v>
          </cell>
          <cell r="K170" t="str">
            <v>EUR</v>
          </cell>
        </row>
        <row r="171">
          <cell r="A171" t="str">
            <v>@01\QReg.@</v>
          </cell>
          <cell r="B171" t="str">
            <v>AA</v>
          </cell>
          <cell r="C171" t="str">
            <v>7000001173</v>
          </cell>
          <cell r="D171" t="str">
            <v/>
          </cell>
          <cell r="E171" t="str">
            <v/>
          </cell>
          <cell r="F171" t="str">
            <v>Trasf. da Conb. a BIM per scissione</v>
          </cell>
          <cell r="G171" t="str">
            <v/>
          </cell>
          <cell r="H171">
            <v>38656</v>
          </cell>
          <cell r="I171">
            <v>38656</v>
          </cell>
          <cell r="J171">
            <v>-111.41</v>
          </cell>
          <cell r="K171" t="str">
            <v>EUR</v>
          </cell>
        </row>
        <row r="172">
          <cell r="A172" t="str">
            <v>@01\QReg.@</v>
          </cell>
          <cell r="B172" t="str">
            <v>AA</v>
          </cell>
          <cell r="C172" t="str">
            <v>7000001174</v>
          </cell>
          <cell r="D172" t="str">
            <v/>
          </cell>
          <cell r="E172" t="str">
            <v/>
          </cell>
          <cell r="F172" t="str">
            <v>Trasf. da Conb. a BIM per scissione</v>
          </cell>
          <cell r="G172" t="str">
            <v/>
          </cell>
          <cell r="H172">
            <v>38656</v>
          </cell>
          <cell r="I172">
            <v>38656</v>
          </cell>
          <cell r="J172">
            <v>-2107.14</v>
          </cell>
          <cell r="K172" t="str">
            <v>EUR</v>
          </cell>
        </row>
        <row r="173">
          <cell r="A173" t="str">
            <v>@01\QReg.@</v>
          </cell>
          <cell r="B173" t="str">
            <v>AA</v>
          </cell>
          <cell r="C173" t="str">
            <v>7000001175</v>
          </cell>
          <cell r="D173" t="str">
            <v/>
          </cell>
          <cell r="E173" t="str">
            <v/>
          </cell>
          <cell r="F173" t="str">
            <v>Trasf. da Conb. a BIM per scissione</v>
          </cell>
          <cell r="G173" t="str">
            <v/>
          </cell>
          <cell r="H173">
            <v>38656</v>
          </cell>
          <cell r="I173">
            <v>38656</v>
          </cell>
          <cell r="J173">
            <v>-1105.22</v>
          </cell>
          <cell r="K173" t="str">
            <v>EUR</v>
          </cell>
        </row>
        <row r="174">
          <cell r="A174" t="str">
            <v>@01\QReg.@</v>
          </cell>
          <cell r="B174" t="str">
            <v>AA</v>
          </cell>
          <cell r="C174" t="str">
            <v>7000001176</v>
          </cell>
          <cell r="D174" t="str">
            <v/>
          </cell>
          <cell r="E174" t="str">
            <v/>
          </cell>
          <cell r="F174" t="str">
            <v>Trasf. da Conb. a BIM per scissione</v>
          </cell>
          <cell r="G174" t="str">
            <v/>
          </cell>
          <cell r="H174">
            <v>38656</v>
          </cell>
          <cell r="I174">
            <v>38656</v>
          </cell>
          <cell r="J174">
            <v>-5267.86</v>
          </cell>
          <cell r="K174" t="str">
            <v>EUR</v>
          </cell>
        </row>
        <row r="175">
          <cell r="A175" t="str">
            <v>@01\QReg.@</v>
          </cell>
          <cell r="B175" t="str">
            <v>AA</v>
          </cell>
          <cell r="C175" t="str">
            <v>7000001177</v>
          </cell>
          <cell r="D175" t="str">
            <v/>
          </cell>
          <cell r="E175" t="str">
            <v/>
          </cell>
          <cell r="F175" t="str">
            <v>Trasf. da Conb. a BIM per scissione</v>
          </cell>
          <cell r="G175" t="str">
            <v/>
          </cell>
          <cell r="H175">
            <v>38656</v>
          </cell>
          <cell r="I175">
            <v>38656</v>
          </cell>
          <cell r="J175">
            <v>-5394.47</v>
          </cell>
          <cell r="K175" t="str">
            <v>EUR</v>
          </cell>
        </row>
        <row r="176">
          <cell r="A176" t="str">
            <v>@01\QReg.@</v>
          </cell>
          <cell r="B176" t="str">
            <v>AA</v>
          </cell>
          <cell r="C176" t="str">
            <v>7000001178</v>
          </cell>
          <cell r="D176" t="str">
            <v/>
          </cell>
          <cell r="E176" t="str">
            <v/>
          </cell>
          <cell r="F176" t="str">
            <v>Trasf. da Conb. a BIM per scissione</v>
          </cell>
          <cell r="G176" t="str">
            <v/>
          </cell>
          <cell r="H176">
            <v>38656</v>
          </cell>
          <cell r="I176">
            <v>38656</v>
          </cell>
          <cell r="J176">
            <v>-5080.99</v>
          </cell>
          <cell r="K176" t="str">
            <v>EUR</v>
          </cell>
        </row>
        <row r="177">
          <cell r="A177" t="str">
            <v>@01\QReg.@</v>
          </cell>
          <cell r="B177" t="str">
            <v>AA</v>
          </cell>
          <cell r="C177" t="str">
            <v>7000001179</v>
          </cell>
          <cell r="D177" t="str">
            <v/>
          </cell>
          <cell r="E177" t="str">
            <v/>
          </cell>
          <cell r="F177" t="str">
            <v>Trasf. da Conb. a BIM per scissione</v>
          </cell>
          <cell r="G177" t="str">
            <v/>
          </cell>
          <cell r="H177">
            <v>38656</v>
          </cell>
          <cell r="I177">
            <v>38656</v>
          </cell>
          <cell r="J177">
            <v>-3521.72</v>
          </cell>
          <cell r="K177" t="str">
            <v>EUR</v>
          </cell>
        </row>
        <row r="178">
          <cell r="A178" t="str">
            <v>@01\QReg.@</v>
          </cell>
          <cell r="B178" t="str">
            <v>AA</v>
          </cell>
          <cell r="C178" t="str">
            <v>7000001180</v>
          </cell>
          <cell r="D178" t="str">
            <v/>
          </cell>
          <cell r="E178" t="str">
            <v/>
          </cell>
          <cell r="F178" t="str">
            <v>Trasf. da Conb. a BIM per scissione</v>
          </cell>
          <cell r="G178" t="str">
            <v/>
          </cell>
          <cell r="H178">
            <v>38656</v>
          </cell>
          <cell r="I178">
            <v>38656</v>
          </cell>
          <cell r="J178">
            <v>-11878.51</v>
          </cell>
          <cell r="K178" t="str">
            <v>EUR</v>
          </cell>
        </row>
        <row r="179">
          <cell r="A179" t="str">
            <v>@01\QReg.@</v>
          </cell>
          <cell r="B179" t="str">
            <v>AA</v>
          </cell>
          <cell r="C179" t="str">
            <v>7000001181</v>
          </cell>
          <cell r="D179" t="str">
            <v/>
          </cell>
          <cell r="E179" t="str">
            <v/>
          </cell>
          <cell r="F179" t="str">
            <v>Trasf. da Conb. a BIM per scissione</v>
          </cell>
          <cell r="G179" t="str">
            <v/>
          </cell>
          <cell r="H179">
            <v>38656</v>
          </cell>
          <cell r="I179">
            <v>38656</v>
          </cell>
          <cell r="J179">
            <v>-1616.88</v>
          </cell>
          <cell r="K179" t="str">
            <v>EUR</v>
          </cell>
        </row>
        <row r="180">
          <cell r="A180" t="str">
            <v>@01\QReg.@</v>
          </cell>
          <cell r="B180" t="str">
            <v>AA</v>
          </cell>
          <cell r="C180" t="str">
            <v>7000001182</v>
          </cell>
          <cell r="D180" t="str">
            <v/>
          </cell>
          <cell r="E180" t="str">
            <v/>
          </cell>
          <cell r="F180" t="str">
            <v>Trasf. da Conb. a BIM per scissione</v>
          </cell>
          <cell r="G180" t="str">
            <v/>
          </cell>
          <cell r="H180">
            <v>38656</v>
          </cell>
          <cell r="I180">
            <v>38656</v>
          </cell>
          <cell r="J180">
            <v>-790.18</v>
          </cell>
          <cell r="K180" t="str">
            <v>EUR</v>
          </cell>
        </row>
        <row r="181">
          <cell r="A181" t="str">
            <v>@01\QReg.@</v>
          </cell>
          <cell r="B181" t="str">
            <v>AA</v>
          </cell>
          <cell r="C181" t="str">
            <v>7000001183</v>
          </cell>
          <cell r="D181" t="str">
            <v/>
          </cell>
          <cell r="E181" t="str">
            <v/>
          </cell>
          <cell r="F181" t="str">
            <v>Trasf. da Conb. a BIM per scissione</v>
          </cell>
          <cell r="G181" t="str">
            <v/>
          </cell>
          <cell r="H181">
            <v>38656</v>
          </cell>
          <cell r="I181">
            <v>38656</v>
          </cell>
          <cell r="J181">
            <v>-12429.57</v>
          </cell>
          <cell r="K181" t="str">
            <v>EUR</v>
          </cell>
        </row>
        <row r="182">
          <cell r="A182" t="str">
            <v>@01\QReg.@</v>
          </cell>
          <cell r="B182" t="str">
            <v>AA</v>
          </cell>
          <cell r="C182" t="str">
            <v>7000001184</v>
          </cell>
          <cell r="D182" t="str">
            <v/>
          </cell>
          <cell r="E182" t="str">
            <v/>
          </cell>
          <cell r="F182" t="str">
            <v>Trasf. da Conb. a BIM per scissione</v>
          </cell>
          <cell r="G182" t="str">
            <v/>
          </cell>
          <cell r="H182">
            <v>38656</v>
          </cell>
          <cell r="I182">
            <v>38656</v>
          </cell>
          <cell r="J182">
            <v>-8263.31</v>
          </cell>
          <cell r="K182" t="str">
            <v>EUR</v>
          </cell>
        </row>
        <row r="183">
          <cell r="A183" t="str">
            <v>@01\QReg.@</v>
          </cell>
          <cell r="B183" t="str">
            <v>AA</v>
          </cell>
          <cell r="C183" t="str">
            <v>7000001185</v>
          </cell>
          <cell r="D183" t="str">
            <v/>
          </cell>
          <cell r="E183" t="str">
            <v/>
          </cell>
          <cell r="F183" t="str">
            <v>Trasf. da Conb. a BIM per scissione</v>
          </cell>
          <cell r="G183" t="str">
            <v/>
          </cell>
          <cell r="H183">
            <v>38656</v>
          </cell>
          <cell r="I183">
            <v>38656</v>
          </cell>
          <cell r="J183">
            <v>-3873.43</v>
          </cell>
          <cell r="K183" t="str">
            <v>EUR</v>
          </cell>
        </row>
        <row r="184">
          <cell r="A184" t="str">
            <v>@01\QReg.@</v>
          </cell>
          <cell r="B184" t="str">
            <v>AA</v>
          </cell>
          <cell r="C184" t="str">
            <v>7000001186</v>
          </cell>
          <cell r="D184" t="str">
            <v/>
          </cell>
          <cell r="E184" t="str">
            <v/>
          </cell>
          <cell r="F184" t="str">
            <v>Trasf. da Conb. a BIM per scissione</v>
          </cell>
          <cell r="G184" t="str">
            <v/>
          </cell>
          <cell r="H184">
            <v>38656</v>
          </cell>
          <cell r="I184">
            <v>38656</v>
          </cell>
          <cell r="J184">
            <v>-185.92</v>
          </cell>
          <cell r="K184" t="str">
            <v>EUR</v>
          </cell>
        </row>
        <row r="185">
          <cell r="A185" t="str">
            <v>@01\QReg.@</v>
          </cell>
          <cell r="B185" t="str">
            <v>AA</v>
          </cell>
          <cell r="C185" t="str">
            <v>7000001187</v>
          </cell>
          <cell r="D185" t="str">
            <v/>
          </cell>
          <cell r="E185" t="str">
            <v/>
          </cell>
          <cell r="F185" t="str">
            <v>Trasf. da Conb. a BIM per scissione</v>
          </cell>
          <cell r="G185" t="str">
            <v/>
          </cell>
          <cell r="H185">
            <v>38656</v>
          </cell>
          <cell r="I185">
            <v>38656</v>
          </cell>
          <cell r="J185">
            <v>-15493.71</v>
          </cell>
          <cell r="K185" t="str">
            <v>EUR</v>
          </cell>
        </row>
        <row r="186">
          <cell r="A186" t="str">
            <v>@01\QReg.@</v>
          </cell>
          <cell r="B186" t="str">
            <v>AA</v>
          </cell>
          <cell r="C186" t="str">
            <v>7000001188</v>
          </cell>
          <cell r="D186" t="str">
            <v/>
          </cell>
          <cell r="E186" t="str">
            <v/>
          </cell>
          <cell r="F186" t="str">
            <v>Trasf. da Conb. a BIM per scissione</v>
          </cell>
          <cell r="G186" t="str">
            <v/>
          </cell>
          <cell r="H186">
            <v>38656</v>
          </cell>
          <cell r="I186">
            <v>38656</v>
          </cell>
          <cell r="J186">
            <v>-5164.57</v>
          </cell>
          <cell r="K186" t="str">
            <v>EUR</v>
          </cell>
        </row>
        <row r="187">
          <cell r="A187" t="str">
            <v>@01\QReg.@</v>
          </cell>
          <cell r="B187" t="str">
            <v>AA</v>
          </cell>
          <cell r="C187" t="str">
            <v>7000001189</v>
          </cell>
          <cell r="D187" t="str">
            <v/>
          </cell>
          <cell r="E187" t="str">
            <v/>
          </cell>
          <cell r="F187" t="str">
            <v>Trasf. da Conb. a BIM per scissione</v>
          </cell>
          <cell r="G187" t="str">
            <v/>
          </cell>
          <cell r="H187">
            <v>38656</v>
          </cell>
          <cell r="I187">
            <v>38656</v>
          </cell>
          <cell r="J187">
            <v>-1136.21</v>
          </cell>
          <cell r="K187" t="str">
            <v>EUR</v>
          </cell>
        </row>
        <row r="188">
          <cell r="A188" t="str">
            <v>@01\QReg.@</v>
          </cell>
          <cell r="B188" t="str">
            <v>AA</v>
          </cell>
          <cell r="C188" t="str">
            <v>7000001190</v>
          </cell>
          <cell r="D188" t="str">
            <v/>
          </cell>
          <cell r="E188" t="str">
            <v/>
          </cell>
          <cell r="F188" t="str">
            <v>Trasf. da Conb. a BIM per scissione</v>
          </cell>
          <cell r="G188" t="str">
            <v/>
          </cell>
          <cell r="H188">
            <v>38656</v>
          </cell>
          <cell r="I188">
            <v>38656</v>
          </cell>
          <cell r="J188">
            <v>-3394.67</v>
          </cell>
          <cell r="K188" t="str">
            <v>EUR</v>
          </cell>
        </row>
        <row r="189">
          <cell r="A189" t="str">
            <v>@01\QReg.@</v>
          </cell>
          <cell r="B189" t="str">
            <v>AA</v>
          </cell>
          <cell r="C189" t="str">
            <v>7000001191</v>
          </cell>
          <cell r="D189" t="str">
            <v/>
          </cell>
          <cell r="E189" t="str">
            <v/>
          </cell>
          <cell r="F189" t="str">
            <v>Trasf. da Conb. a BIM per scissione</v>
          </cell>
          <cell r="G189" t="str">
            <v/>
          </cell>
          <cell r="H189">
            <v>38656</v>
          </cell>
          <cell r="I189">
            <v>38656</v>
          </cell>
          <cell r="J189">
            <v>-1580.36</v>
          </cell>
          <cell r="K189" t="str">
            <v>EUR</v>
          </cell>
        </row>
        <row r="190">
          <cell r="A190" t="str">
            <v>@01\QReg.@</v>
          </cell>
          <cell r="B190" t="str">
            <v>AA</v>
          </cell>
          <cell r="C190" t="str">
            <v>7000001192</v>
          </cell>
          <cell r="D190" t="str">
            <v/>
          </cell>
          <cell r="E190" t="str">
            <v/>
          </cell>
          <cell r="F190" t="str">
            <v>Trasf. da Conb. a BIM per scissione</v>
          </cell>
          <cell r="G190" t="str">
            <v/>
          </cell>
          <cell r="H190">
            <v>38656</v>
          </cell>
          <cell r="I190">
            <v>38656</v>
          </cell>
          <cell r="J190">
            <v>-6584.83</v>
          </cell>
          <cell r="K190" t="str">
            <v>EUR</v>
          </cell>
        </row>
        <row r="191">
          <cell r="A191" t="str">
            <v>@01\QReg.@</v>
          </cell>
          <cell r="B191" t="str">
            <v>AA</v>
          </cell>
          <cell r="C191" t="str">
            <v>7000001193</v>
          </cell>
          <cell r="D191" t="str">
            <v/>
          </cell>
          <cell r="E191" t="str">
            <v/>
          </cell>
          <cell r="F191" t="str">
            <v>Trasf. da Conb. a BIM per scissione</v>
          </cell>
          <cell r="G191" t="str">
            <v/>
          </cell>
          <cell r="H191">
            <v>38656</v>
          </cell>
          <cell r="I191">
            <v>38656</v>
          </cell>
          <cell r="J191">
            <v>-2225.9299999999998</v>
          </cell>
          <cell r="K191" t="str">
            <v>EUR</v>
          </cell>
        </row>
        <row r="192">
          <cell r="A192" t="str">
            <v>@01\QReg.@</v>
          </cell>
          <cell r="B192" t="str">
            <v>AA</v>
          </cell>
          <cell r="C192" t="str">
            <v>7000001194</v>
          </cell>
          <cell r="D192" t="str">
            <v/>
          </cell>
          <cell r="E192" t="str">
            <v/>
          </cell>
          <cell r="F192" t="str">
            <v>Trasf. da Conb. a BIM per scissione</v>
          </cell>
          <cell r="G192" t="str">
            <v/>
          </cell>
          <cell r="H192">
            <v>38656</v>
          </cell>
          <cell r="I192">
            <v>38656</v>
          </cell>
          <cell r="J192">
            <v>-7746.85</v>
          </cell>
          <cell r="K192" t="str">
            <v>EUR</v>
          </cell>
        </row>
        <row r="193">
          <cell r="A193" t="str">
            <v>@01\QReg.@</v>
          </cell>
          <cell r="B193" t="str">
            <v>AA</v>
          </cell>
          <cell r="C193" t="str">
            <v>7000001195</v>
          </cell>
          <cell r="D193" t="str">
            <v/>
          </cell>
          <cell r="E193" t="str">
            <v/>
          </cell>
          <cell r="F193" t="str">
            <v>Trasf. da Conb. a BIM per scissione</v>
          </cell>
          <cell r="G193" t="str">
            <v/>
          </cell>
          <cell r="H193">
            <v>38656</v>
          </cell>
          <cell r="I193">
            <v>38656</v>
          </cell>
          <cell r="J193">
            <v>-1053.93</v>
          </cell>
          <cell r="K193" t="str">
            <v>EUR</v>
          </cell>
        </row>
        <row r="194">
          <cell r="A194" t="str">
            <v>@01\QReg.@</v>
          </cell>
          <cell r="B194" t="str">
            <v>AA</v>
          </cell>
          <cell r="C194" t="str">
            <v>7000001196</v>
          </cell>
          <cell r="D194" t="str">
            <v/>
          </cell>
          <cell r="E194" t="str">
            <v/>
          </cell>
          <cell r="F194" t="str">
            <v>Trasf. da Conb. a BIM per scissione</v>
          </cell>
          <cell r="G194" t="str">
            <v/>
          </cell>
          <cell r="H194">
            <v>38656</v>
          </cell>
          <cell r="I194">
            <v>38656</v>
          </cell>
          <cell r="J194">
            <v>-22724.1</v>
          </cell>
          <cell r="K194" t="str">
            <v>EUR</v>
          </cell>
        </row>
        <row r="195">
          <cell r="A195" t="str">
            <v>@01\QReg.@</v>
          </cell>
          <cell r="B195" t="str">
            <v>AA</v>
          </cell>
          <cell r="C195" t="str">
            <v>7000001197</v>
          </cell>
          <cell r="D195" t="str">
            <v/>
          </cell>
          <cell r="E195" t="str">
            <v/>
          </cell>
          <cell r="F195" t="str">
            <v>Trasf. da Conb. a BIM per scissione</v>
          </cell>
          <cell r="G195" t="str">
            <v/>
          </cell>
          <cell r="H195">
            <v>38656</v>
          </cell>
          <cell r="I195">
            <v>38656</v>
          </cell>
          <cell r="J195">
            <v>-61974.83</v>
          </cell>
          <cell r="K195" t="str">
            <v>EUR</v>
          </cell>
        </row>
        <row r="196">
          <cell r="A196" t="str">
            <v>@01\QReg.@</v>
          </cell>
          <cell r="B196" t="str">
            <v>AA</v>
          </cell>
          <cell r="C196" t="str">
            <v>7000001198</v>
          </cell>
          <cell r="D196" t="str">
            <v/>
          </cell>
          <cell r="E196" t="str">
            <v/>
          </cell>
          <cell r="F196" t="str">
            <v>Trasf. da Conb. a BIM per scissione</v>
          </cell>
          <cell r="G196" t="str">
            <v/>
          </cell>
          <cell r="H196">
            <v>38656</v>
          </cell>
          <cell r="I196">
            <v>38656</v>
          </cell>
          <cell r="J196">
            <v>-1316.97</v>
          </cell>
          <cell r="K196" t="str">
            <v>EUR</v>
          </cell>
        </row>
        <row r="197">
          <cell r="A197" t="str">
            <v>@01\QReg.@</v>
          </cell>
          <cell r="B197" t="str">
            <v>AA</v>
          </cell>
          <cell r="C197" t="str">
            <v>7000001199</v>
          </cell>
          <cell r="D197" t="str">
            <v/>
          </cell>
          <cell r="E197" t="str">
            <v/>
          </cell>
          <cell r="F197" t="str">
            <v>Trasf. da Conb. a BIM per scissione</v>
          </cell>
          <cell r="G197" t="str">
            <v/>
          </cell>
          <cell r="H197">
            <v>38656</v>
          </cell>
          <cell r="I197">
            <v>38656</v>
          </cell>
          <cell r="J197">
            <v>-7746.85</v>
          </cell>
          <cell r="K197" t="str">
            <v>EUR</v>
          </cell>
        </row>
        <row r="198">
          <cell r="A198" t="str">
            <v>@01\QReg.@</v>
          </cell>
          <cell r="B198" t="str">
            <v>AA</v>
          </cell>
          <cell r="C198" t="str">
            <v>7000001200</v>
          </cell>
          <cell r="D198" t="str">
            <v/>
          </cell>
          <cell r="E198" t="str">
            <v/>
          </cell>
          <cell r="F198" t="str">
            <v>Trasf. da Conb. a BIM per scissione</v>
          </cell>
          <cell r="G198" t="str">
            <v/>
          </cell>
          <cell r="H198">
            <v>38656</v>
          </cell>
          <cell r="I198">
            <v>38656</v>
          </cell>
          <cell r="J198">
            <v>-357.39</v>
          </cell>
          <cell r="K198" t="str">
            <v>EUR</v>
          </cell>
        </row>
        <row r="199">
          <cell r="A199" t="str">
            <v>@01\QReg.@</v>
          </cell>
          <cell r="B199" t="str">
            <v>AA</v>
          </cell>
          <cell r="C199" t="str">
            <v>7000001201</v>
          </cell>
          <cell r="D199" t="str">
            <v/>
          </cell>
          <cell r="E199" t="str">
            <v/>
          </cell>
          <cell r="F199" t="str">
            <v>Trasf. da Conb. a BIM per scissione</v>
          </cell>
          <cell r="G199" t="str">
            <v/>
          </cell>
          <cell r="H199">
            <v>38656</v>
          </cell>
          <cell r="I199">
            <v>38656</v>
          </cell>
          <cell r="J199">
            <v>-1859.26</v>
          </cell>
          <cell r="K199" t="str">
            <v>EUR</v>
          </cell>
        </row>
        <row r="200">
          <cell r="A200" t="str">
            <v>@01\QReg.@</v>
          </cell>
          <cell r="B200" t="str">
            <v>AA</v>
          </cell>
          <cell r="C200" t="str">
            <v>7000001202</v>
          </cell>
          <cell r="D200" t="str">
            <v/>
          </cell>
          <cell r="E200" t="str">
            <v/>
          </cell>
          <cell r="F200" t="str">
            <v>Trasf. da Conb. a BIM per scissione</v>
          </cell>
          <cell r="G200" t="str">
            <v/>
          </cell>
          <cell r="H200">
            <v>38656</v>
          </cell>
          <cell r="I200">
            <v>38656</v>
          </cell>
          <cell r="J200">
            <v>-15493.71</v>
          </cell>
          <cell r="K200" t="str">
            <v>EUR</v>
          </cell>
        </row>
        <row r="201">
          <cell r="A201" t="str">
            <v>@01\QReg.@</v>
          </cell>
          <cell r="B201" t="str">
            <v>AA</v>
          </cell>
          <cell r="C201" t="str">
            <v>7000001203</v>
          </cell>
          <cell r="D201" t="str">
            <v/>
          </cell>
          <cell r="E201" t="str">
            <v/>
          </cell>
          <cell r="F201" t="str">
            <v>Trasf. da Conb. a BIM per scissione</v>
          </cell>
          <cell r="G201" t="str">
            <v/>
          </cell>
          <cell r="H201">
            <v>38656</v>
          </cell>
          <cell r="I201">
            <v>38656</v>
          </cell>
          <cell r="J201">
            <v>-1580.36</v>
          </cell>
          <cell r="K201" t="str">
            <v>EUR</v>
          </cell>
        </row>
        <row r="202">
          <cell r="A202" t="str">
            <v>@01\QReg.@</v>
          </cell>
          <cell r="B202" t="str">
            <v>AA</v>
          </cell>
          <cell r="C202" t="str">
            <v>7000001204</v>
          </cell>
          <cell r="D202" t="str">
            <v/>
          </cell>
          <cell r="E202" t="str">
            <v/>
          </cell>
          <cell r="F202" t="str">
            <v>Trasf. da Conb. a BIM per scissione</v>
          </cell>
          <cell r="G202" t="str">
            <v/>
          </cell>
          <cell r="H202">
            <v>38656</v>
          </cell>
          <cell r="I202">
            <v>38656</v>
          </cell>
          <cell r="J202">
            <v>-1762.25</v>
          </cell>
          <cell r="K202" t="str">
            <v>EUR</v>
          </cell>
        </row>
        <row r="203">
          <cell r="A203" t="str">
            <v>@01\QReg.@</v>
          </cell>
          <cell r="B203" t="str">
            <v>AA</v>
          </cell>
          <cell r="C203" t="str">
            <v>7000001205</v>
          </cell>
          <cell r="D203" t="str">
            <v/>
          </cell>
          <cell r="E203" t="str">
            <v/>
          </cell>
          <cell r="F203" t="str">
            <v>Trasf. da Conb. a BIM per scissione</v>
          </cell>
          <cell r="G203" t="str">
            <v/>
          </cell>
          <cell r="H203">
            <v>38656</v>
          </cell>
          <cell r="I203">
            <v>38656</v>
          </cell>
          <cell r="J203">
            <v>-2978.92</v>
          </cell>
          <cell r="K203" t="str">
            <v>EUR</v>
          </cell>
        </row>
        <row r="204">
          <cell r="A204" t="str">
            <v>@01\QReg.@</v>
          </cell>
          <cell r="B204" t="str">
            <v>AA</v>
          </cell>
          <cell r="C204" t="str">
            <v>7000001206</v>
          </cell>
          <cell r="D204" t="str">
            <v/>
          </cell>
          <cell r="E204" t="str">
            <v/>
          </cell>
          <cell r="F204" t="str">
            <v>Trasf. da Conb. a BIM per scissione</v>
          </cell>
          <cell r="G204" t="str">
            <v/>
          </cell>
          <cell r="H204">
            <v>38656</v>
          </cell>
          <cell r="I204">
            <v>38656</v>
          </cell>
          <cell r="J204">
            <v>-8750.85</v>
          </cell>
          <cell r="K204" t="str">
            <v>EUR</v>
          </cell>
        </row>
        <row r="205">
          <cell r="A205" t="str">
            <v>@01\QReg.@</v>
          </cell>
          <cell r="B205" t="str">
            <v>AA</v>
          </cell>
          <cell r="C205" t="str">
            <v>7000001207</v>
          </cell>
          <cell r="D205" t="str">
            <v/>
          </cell>
          <cell r="E205" t="str">
            <v/>
          </cell>
          <cell r="F205" t="str">
            <v>Trasf. da Conb. a BIM per scissione</v>
          </cell>
          <cell r="G205" t="str">
            <v/>
          </cell>
          <cell r="H205">
            <v>38656</v>
          </cell>
          <cell r="I205">
            <v>38656</v>
          </cell>
          <cell r="J205">
            <v>-6197.48</v>
          </cell>
          <cell r="K205" t="str">
            <v>EUR</v>
          </cell>
        </row>
        <row r="206">
          <cell r="A206" t="str">
            <v>@01\QReg.@</v>
          </cell>
          <cell r="B206" t="str">
            <v>AA</v>
          </cell>
          <cell r="C206" t="str">
            <v>7000001208</v>
          </cell>
          <cell r="D206" t="str">
            <v/>
          </cell>
          <cell r="E206" t="str">
            <v/>
          </cell>
          <cell r="F206" t="str">
            <v>Trasf. da Conb. a BIM per scissione</v>
          </cell>
          <cell r="G206" t="str">
            <v/>
          </cell>
          <cell r="H206">
            <v>38656</v>
          </cell>
          <cell r="I206">
            <v>38656</v>
          </cell>
          <cell r="J206">
            <v>-1146.97</v>
          </cell>
          <cell r="K206" t="str">
            <v>EUR</v>
          </cell>
        </row>
        <row r="207">
          <cell r="A207" t="str">
            <v>@01\QReg.@</v>
          </cell>
          <cell r="B207" t="str">
            <v>AA</v>
          </cell>
          <cell r="C207" t="str">
            <v>7000001209</v>
          </cell>
          <cell r="D207" t="str">
            <v/>
          </cell>
          <cell r="E207" t="str">
            <v/>
          </cell>
          <cell r="F207" t="str">
            <v>Trasf. da Conb. a BIM per scissione</v>
          </cell>
          <cell r="G207" t="str">
            <v/>
          </cell>
          <cell r="H207">
            <v>38656</v>
          </cell>
          <cell r="I207">
            <v>38656</v>
          </cell>
          <cell r="J207">
            <v>-7265.52</v>
          </cell>
          <cell r="K207" t="str">
            <v>EUR</v>
          </cell>
        </row>
        <row r="208">
          <cell r="A208" t="str">
            <v>@01\QReg.@</v>
          </cell>
          <cell r="B208" t="str">
            <v>AA</v>
          </cell>
          <cell r="C208" t="str">
            <v>7000001210</v>
          </cell>
          <cell r="D208" t="str">
            <v/>
          </cell>
          <cell r="E208" t="str">
            <v/>
          </cell>
          <cell r="F208" t="str">
            <v>Trasf. da Conb. a BIM per scissione</v>
          </cell>
          <cell r="G208" t="str">
            <v/>
          </cell>
          <cell r="H208">
            <v>38656</v>
          </cell>
          <cell r="I208">
            <v>38656</v>
          </cell>
          <cell r="J208">
            <v>-266.43</v>
          </cell>
          <cell r="K208" t="str">
            <v>EUR</v>
          </cell>
        </row>
        <row r="209">
          <cell r="A209" t="str">
            <v>@01\QReg.@</v>
          </cell>
          <cell r="B209" t="str">
            <v>AA</v>
          </cell>
          <cell r="C209" t="str">
            <v>7000001211</v>
          </cell>
          <cell r="D209" t="str">
            <v/>
          </cell>
          <cell r="E209" t="str">
            <v/>
          </cell>
          <cell r="F209" t="str">
            <v>Trasf. da Conb. a BIM per scissione</v>
          </cell>
          <cell r="G209" t="str">
            <v/>
          </cell>
          <cell r="H209">
            <v>38656</v>
          </cell>
          <cell r="I209">
            <v>38656</v>
          </cell>
          <cell r="J209">
            <v>-6461.39</v>
          </cell>
          <cell r="K209" t="str">
            <v>EUR</v>
          </cell>
        </row>
        <row r="210">
          <cell r="A210" t="str">
            <v>@01\QReg.@</v>
          </cell>
          <cell r="B210" t="str">
            <v>AA</v>
          </cell>
          <cell r="C210" t="str">
            <v>7000001212</v>
          </cell>
          <cell r="D210" t="str">
            <v/>
          </cell>
          <cell r="E210" t="str">
            <v/>
          </cell>
          <cell r="F210" t="str">
            <v>Trasf. da Conb. a BIM per scissione</v>
          </cell>
          <cell r="G210" t="str">
            <v/>
          </cell>
          <cell r="H210">
            <v>38656</v>
          </cell>
          <cell r="I210">
            <v>38656</v>
          </cell>
          <cell r="J210">
            <v>-1471.9</v>
          </cell>
          <cell r="K210" t="str">
            <v>EUR</v>
          </cell>
        </row>
        <row r="211">
          <cell r="A211" t="str">
            <v>@01\QReg.@</v>
          </cell>
          <cell r="B211" t="str">
            <v>AA</v>
          </cell>
          <cell r="C211" t="str">
            <v>7000001213</v>
          </cell>
          <cell r="D211" t="str">
            <v/>
          </cell>
          <cell r="E211" t="str">
            <v/>
          </cell>
          <cell r="F211" t="str">
            <v>Trasf. da Conb. a BIM per scissione</v>
          </cell>
          <cell r="G211" t="str">
            <v/>
          </cell>
          <cell r="H211">
            <v>38656</v>
          </cell>
          <cell r="I211">
            <v>38656</v>
          </cell>
          <cell r="J211">
            <v>-5164.57</v>
          </cell>
          <cell r="K211" t="str">
            <v>EUR</v>
          </cell>
        </row>
        <row r="212">
          <cell r="A212" t="str">
            <v>@01\QReg.@</v>
          </cell>
          <cell r="B212" t="str">
            <v>AA</v>
          </cell>
          <cell r="C212" t="str">
            <v>7000001214</v>
          </cell>
          <cell r="D212" t="str">
            <v/>
          </cell>
          <cell r="E212" t="str">
            <v/>
          </cell>
          <cell r="F212" t="str">
            <v>Trasf. da Conb. a BIM per scissione</v>
          </cell>
          <cell r="G212" t="str">
            <v/>
          </cell>
          <cell r="H212">
            <v>38656</v>
          </cell>
          <cell r="I212">
            <v>38656</v>
          </cell>
          <cell r="J212">
            <v>-278.89</v>
          </cell>
          <cell r="K212" t="str">
            <v>EUR</v>
          </cell>
        </row>
        <row r="213">
          <cell r="A213" t="str">
            <v>@01\QReg.@</v>
          </cell>
          <cell r="B213" t="str">
            <v>AA</v>
          </cell>
          <cell r="C213" t="str">
            <v>7000001215</v>
          </cell>
          <cell r="D213" t="str">
            <v/>
          </cell>
          <cell r="E213" t="str">
            <v/>
          </cell>
          <cell r="F213" t="str">
            <v>Trasf. da Conb. a BIM per scissione</v>
          </cell>
          <cell r="G213" t="str">
            <v/>
          </cell>
          <cell r="H213">
            <v>38656</v>
          </cell>
          <cell r="I213">
            <v>38656</v>
          </cell>
          <cell r="J213">
            <v>-9296.2199999999993</v>
          </cell>
          <cell r="K213" t="str">
            <v>EUR</v>
          </cell>
        </row>
        <row r="214">
          <cell r="A214" t="str">
            <v>@01\QReg.@</v>
          </cell>
          <cell r="B214" t="str">
            <v>AA</v>
          </cell>
          <cell r="C214" t="str">
            <v>7000001216</v>
          </cell>
          <cell r="D214" t="str">
            <v/>
          </cell>
          <cell r="E214" t="str">
            <v/>
          </cell>
          <cell r="F214" t="str">
            <v>Trasf. da Conb. a BIM per scissione</v>
          </cell>
          <cell r="G214" t="str">
            <v/>
          </cell>
          <cell r="H214">
            <v>38656</v>
          </cell>
          <cell r="I214">
            <v>38656</v>
          </cell>
          <cell r="J214">
            <v>-3845.01</v>
          </cell>
          <cell r="K214" t="str">
            <v>EUR</v>
          </cell>
        </row>
        <row r="215">
          <cell r="A215" t="str">
            <v>@01\QReg.@</v>
          </cell>
          <cell r="B215" t="str">
            <v>AA</v>
          </cell>
          <cell r="C215" t="str">
            <v>7000001217</v>
          </cell>
          <cell r="D215" t="str">
            <v/>
          </cell>
          <cell r="E215" t="str">
            <v/>
          </cell>
          <cell r="F215" t="str">
            <v>Trasf. da Conb. a BIM per scissione</v>
          </cell>
          <cell r="G215" t="str">
            <v/>
          </cell>
          <cell r="H215">
            <v>38656</v>
          </cell>
          <cell r="I215">
            <v>38656</v>
          </cell>
          <cell r="J215">
            <v>-3389.51</v>
          </cell>
          <cell r="K215" t="str">
            <v>EUR</v>
          </cell>
        </row>
        <row r="216">
          <cell r="A216" t="str">
            <v>@01\QReg.@</v>
          </cell>
          <cell r="B216" t="str">
            <v>AA</v>
          </cell>
          <cell r="C216" t="str">
            <v>7000001218</v>
          </cell>
          <cell r="D216" t="str">
            <v/>
          </cell>
          <cell r="E216" t="str">
            <v/>
          </cell>
          <cell r="F216" t="str">
            <v>Trasf. da Conb. a BIM per scissione</v>
          </cell>
          <cell r="G216" t="str">
            <v/>
          </cell>
          <cell r="H216">
            <v>38656</v>
          </cell>
          <cell r="I216">
            <v>38656</v>
          </cell>
          <cell r="J216">
            <v>-1108.83</v>
          </cell>
          <cell r="K216" t="str">
            <v>EUR</v>
          </cell>
        </row>
        <row r="217">
          <cell r="A217" t="str">
            <v>@01\QReg.@</v>
          </cell>
          <cell r="B217" t="str">
            <v>AA</v>
          </cell>
          <cell r="C217" t="str">
            <v>7000001219</v>
          </cell>
          <cell r="D217" t="str">
            <v/>
          </cell>
          <cell r="E217" t="str">
            <v/>
          </cell>
          <cell r="F217" t="str">
            <v>Trasf. da Conb. a BIM per scissione</v>
          </cell>
          <cell r="G217" t="str">
            <v/>
          </cell>
          <cell r="H217">
            <v>38656</v>
          </cell>
          <cell r="I217">
            <v>38656</v>
          </cell>
          <cell r="J217">
            <v>-3021.27</v>
          </cell>
          <cell r="K217" t="str">
            <v>EUR</v>
          </cell>
        </row>
        <row r="218">
          <cell r="A218" t="str">
            <v>@01\QReg.@</v>
          </cell>
          <cell r="B218" t="str">
            <v>AA</v>
          </cell>
          <cell r="C218" t="str">
            <v>7000001220</v>
          </cell>
          <cell r="D218" t="str">
            <v/>
          </cell>
          <cell r="E218" t="str">
            <v/>
          </cell>
          <cell r="F218" t="str">
            <v>Trasf. da Conb. a BIM per scissione</v>
          </cell>
          <cell r="G218" t="str">
            <v/>
          </cell>
          <cell r="H218">
            <v>38656</v>
          </cell>
          <cell r="I218">
            <v>38656</v>
          </cell>
          <cell r="J218">
            <v>-1032.9100000000001</v>
          </cell>
          <cell r="K218" t="str">
            <v>EUR</v>
          </cell>
        </row>
        <row r="219">
          <cell r="A219" t="str">
            <v>@01\QReg.@</v>
          </cell>
          <cell r="B219" t="str">
            <v>AA</v>
          </cell>
          <cell r="C219" t="str">
            <v>7000001221</v>
          </cell>
          <cell r="D219" t="str">
            <v/>
          </cell>
          <cell r="E219" t="str">
            <v/>
          </cell>
          <cell r="F219" t="str">
            <v>Trasf. da Conb. a BIM per scissione</v>
          </cell>
          <cell r="G219" t="str">
            <v/>
          </cell>
          <cell r="H219">
            <v>38656</v>
          </cell>
          <cell r="I219">
            <v>38656</v>
          </cell>
          <cell r="J219">
            <v>-3746.38</v>
          </cell>
          <cell r="K219" t="str">
            <v>EUR</v>
          </cell>
        </row>
        <row r="220">
          <cell r="A220" t="str">
            <v>@01\QReg.@</v>
          </cell>
          <cell r="B220" t="str">
            <v>AA</v>
          </cell>
          <cell r="C220" t="str">
            <v>7000001222</v>
          </cell>
          <cell r="D220" t="str">
            <v/>
          </cell>
          <cell r="E220" t="str">
            <v/>
          </cell>
          <cell r="F220" t="str">
            <v>Trasf. da Conb. a BIM per scissione</v>
          </cell>
          <cell r="G220" t="str">
            <v/>
          </cell>
          <cell r="H220">
            <v>38656</v>
          </cell>
          <cell r="I220">
            <v>38656</v>
          </cell>
          <cell r="J220">
            <v>-103291.38</v>
          </cell>
          <cell r="K220" t="str">
            <v>EUR</v>
          </cell>
        </row>
        <row r="221">
          <cell r="A221" t="str">
            <v>@01\QReg.@</v>
          </cell>
          <cell r="B221" t="str">
            <v>AA</v>
          </cell>
          <cell r="C221" t="str">
            <v>7000001223</v>
          </cell>
          <cell r="D221" t="str">
            <v/>
          </cell>
          <cell r="E221" t="str">
            <v/>
          </cell>
          <cell r="F221" t="str">
            <v>Trasf. da Conb. a BIM per scissione</v>
          </cell>
          <cell r="G221" t="str">
            <v/>
          </cell>
          <cell r="H221">
            <v>38656</v>
          </cell>
          <cell r="I221">
            <v>38656</v>
          </cell>
          <cell r="J221">
            <v>-15217.51</v>
          </cell>
          <cell r="K221" t="str">
            <v>EUR</v>
          </cell>
        </row>
        <row r="222">
          <cell r="A222" t="str">
            <v>@01\QReg.@</v>
          </cell>
          <cell r="B222" t="str">
            <v>AA</v>
          </cell>
          <cell r="C222" t="str">
            <v>7000001224</v>
          </cell>
          <cell r="D222" t="str">
            <v/>
          </cell>
          <cell r="E222" t="str">
            <v/>
          </cell>
          <cell r="F222" t="str">
            <v>Trasf. da Conb. a BIM per scissione</v>
          </cell>
          <cell r="G222" t="str">
            <v/>
          </cell>
          <cell r="H222">
            <v>38656</v>
          </cell>
          <cell r="I222">
            <v>38656</v>
          </cell>
          <cell r="J222">
            <v>-671.39</v>
          </cell>
          <cell r="K222" t="str">
            <v>EUR</v>
          </cell>
        </row>
        <row r="223">
          <cell r="A223" t="str">
            <v>@01\QReg.@</v>
          </cell>
          <cell r="B223" t="str">
            <v>AA</v>
          </cell>
          <cell r="C223" t="str">
            <v>7000001225</v>
          </cell>
          <cell r="D223" t="str">
            <v/>
          </cell>
          <cell r="E223" t="str">
            <v/>
          </cell>
          <cell r="F223" t="str">
            <v>Trasf. da Conb. a BIM per scissione</v>
          </cell>
          <cell r="G223" t="str">
            <v/>
          </cell>
          <cell r="H223">
            <v>38656</v>
          </cell>
          <cell r="I223">
            <v>38656</v>
          </cell>
          <cell r="J223">
            <v>-23240.560000000001</v>
          </cell>
          <cell r="K223" t="str">
            <v>EUR</v>
          </cell>
        </row>
        <row r="224">
          <cell r="A224" t="str">
            <v>@01\QReg.@</v>
          </cell>
          <cell r="B224" t="str">
            <v>AA</v>
          </cell>
          <cell r="C224" t="str">
            <v>7000001226</v>
          </cell>
          <cell r="D224" t="str">
            <v/>
          </cell>
          <cell r="E224" t="str">
            <v/>
          </cell>
          <cell r="F224" t="str">
            <v>Trasf. da Conb. a BIM per scissione</v>
          </cell>
          <cell r="G224" t="str">
            <v/>
          </cell>
          <cell r="H224">
            <v>38656</v>
          </cell>
          <cell r="I224">
            <v>38656</v>
          </cell>
          <cell r="J224">
            <v>-10329.14</v>
          </cell>
          <cell r="K224" t="str">
            <v>EUR</v>
          </cell>
        </row>
        <row r="225">
          <cell r="A225" t="str">
            <v>@01\QReg.@</v>
          </cell>
          <cell r="B225" t="str">
            <v>AA</v>
          </cell>
          <cell r="C225" t="str">
            <v>7000001227</v>
          </cell>
          <cell r="D225" t="str">
            <v/>
          </cell>
          <cell r="E225" t="str">
            <v/>
          </cell>
          <cell r="F225" t="str">
            <v>Trasf. da Conb. a BIM per scissione</v>
          </cell>
          <cell r="G225" t="str">
            <v/>
          </cell>
          <cell r="H225">
            <v>38656</v>
          </cell>
          <cell r="I225">
            <v>38656</v>
          </cell>
          <cell r="J225">
            <v>-4229.78</v>
          </cell>
          <cell r="K225" t="str">
            <v>EUR</v>
          </cell>
        </row>
        <row r="226">
          <cell r="A226" t="str">
            <v>@01\QReg.@</v>
          </cell>
          <cell r="B226" t="str">
            <v>AA</v>
          </cell>
          <cell r="C226" t="str">
            <v>7000001228</v>
          </cell>
          <cell r="D226" t="str">
            <v/>
          </cell>
          <cell r="E226" t="str">
            <v/>
          </cell>
          <cell r="F226" t="str">
            <v>Trasf. da Conb. a BIM per scissione</v>
          </cell>
          <cell r="G226" t="str">
            <v/>
          </cell>
          <cell r="H226">
            <v>38656</v>
          </cell>
          <cell r="I226">
            <v>38656</v>
          </cell>
          <cell r="J226">
            <v>-1163.33</v>
          </cell>
          <cell r="K226" t="str">
            <v>EUR</v>
          </cell>
        </row>
        <row r="227">
          <cell r="A227" t="str">
            <v>@01\QReg.@</v>
          </cell>
          <cell r="B227" t="str">
            <v>AA</v>
          </cell>
          <cell r="C227" t="str">
            <v>7000001229</v>
          </cell>
          <cell r="D227" t="str">
            <v/>
          </cell>
          <cell r="E227" t="str">
            <v/>
          </cell>
          <cell r="F227" t="str">
            <v>Trasf. da Conb. a BIM per scissione</v>
          </cell>
          <cell r="G227" t="str">
            <v/>
          </cell>
          <cell r="H227">
            <v>38656</v>
          </cell>
          <cell r="I227">
            <v>38656</v>
          </cell>
          <cell r="J227">
            <v>-5200.5600000000004</v>
          </cell>
          <cell r="K227" t="str">
            <v>EUR</v>
          </cell>
        </row>
        <row r="228">
          <cell r="A228" t="str">
            <v>@01\QReg.@</v>
          </cell>
          <cell r="B228" t="str">
            <v>AA</v>
          </cell>
          <cell r="C228" t="str">
            <v>7000001230</v>
          </cell>
          <cell r="D228" t="str">
            <v/>
          </cell>
          <cell r="E228" t="str">
            <v/>
          </cell>
          <cell r="F228" t="str">
            <v>Trasf. da Conb. a BIM per scissione</v>
          </cell>
          <cell r="G228" t="str">
            <v/>
          </cell>
          <cell r="H228">
            <v>38656</v>
          </cell>
          <cell r="I228">
            <v>38656</v>
          </cell>
          <cell r="J228">
            <v>-1107.8</v>
          </cell>
          <cell r="K228" t="str">
            <v>EUR</v>
          </cell>
        </row>
        <row r="229">
          <cell r="A229" t="str">
            <v>@01\QReg.@</v>
          </cell>
          <cell r="B229" t="str">
            <v>AA</v>
          </cell>
          <cell r="C229" t="str">
            <v>7000001231</v>
          </cell>
          <cell r="D229" t="str">
            <v/>
          </cell>
          <cell r="E229" t="str">
            <v/>
          </cell>
          <cell r="F229" t="str">
            <v>Trasf. da Conb. a BIM per scissione</v>
          </cell>
          <cell r="G229" t="str">
            <v/>
          </cell>
          <cell r="H229">
            <v>38656</v>
          </cell>
          <cell r="I229">
            <v>38656</v>
          </cell>
          <cell r="J229">
            <v>-3038.83</v>
          </cell>
          <cell r="K229" t="str">
            <v>EUR</v>
          </cell>
        </row>
        <row r="230">
          <cell r="A230" t="str">
            <v>@01\QReg.@</v>
          </cell>
          <cell r="B230" t="str">
            <v>AA</v>
          </cell>
          <cell r="C230" t="str">
            <v>7000001232</v>
          </cell>
          <cell r="D230" t="str">
            <v/>
          </cell>
          <cell r="E230" t="str">
            <v/>
          </cell>
          <cell r="F230" t="str">
            <v>Trasf. da Conb. a BIM per scissione</v>
          </cell>
          <cell r="G230" t="str">
            <v/>
          </cell>
          <cell r="H230">
            <v>38656</v>
          </cell>
          <cell r="I230">
            <v>38656</v>
          </cell>
          <cell r="J230">
            <v>-934.89</v>
          </cell>
          <cell r="K230" t="str">
            <v>EUR</v>
          </cell>
        </row>
        <row r="231">
          <cell r="A231" t="str">
            <v>@01\QReg.@</v>
          </cell>
          <cell r="B231" t="str">
            <v>AA</v>
          </cell>
          <cell r="C231" t="str">
            <v>7000001233</v>
          </cell>
          <cell r="D231" t="str">
            <v/>
          </cell>
          <cell r="E231" t="str">
            <v/>
          </cell>
          <cell r="F231" t="str">
            <v>Trasf. da Conb. a BIM per scissione</v>
          </cell>
          <cell r="G231" t="str">
            <v/>
          </cell>
          <cell r="H231">
            <v>38656</v>
          </cell>
          <cell r="I231">
            <v>38656</v>
          </cell>
          <cell r="J231">
            <v>-2238.0300000000002</v>
          </cell>
          <cell r="K231" t="str">
            <v>EUR</v>
          </cell>
        </row>
        <row r="232">
          <cell r="A232" t="str">
            <v>@01\QReg.@</v>
          </cell>
          <cell r="B232" t="str">
            <v>AA</v>
          </cell>
          <cell r="C232" t="str">
            <v>7000001234</v>
          </cell>
          <cell r="D232" t="str">
            <v/>
          </cell>
          <cell r="E232" t="str">
            <v/>
          </cell>
          <cell r="F232" t="str">
            <v>Trasf. da Conb. a BIM per scissione</v>
          </cell>
          <cell r="G232" t="str">
            <v/>
          </cell>
          <cell r="H232">
            <v>38656</v>
          </cell>
          <cell r="I232">
            <v>38656</v>
          </cell>
          <cell r="J232">
            <v>-1331.76</v>
          </cell>
          <cell r="K232" t="str">
            <v>EUR</v>
          </cell>
        </row>
        <row r="233">
          <cell r="A233" t="str">
            <v>@01\QReg.@</v>
          </cell>
          <cell r="B233" t="str">
            <v>AA</v>
          </cell>
          <cell r="C233" t="str">
            <v>7000001235</v>
          </cell>
          <cell r="D233" t="str">
            <v/>
          </cell>
          <cell r="E233" t="str">
            <v/>
          </cell>
          <cell r="F233" t="str">
            <v>Trasf. da Conb. a BIM per scissione</v>
          </cell>
          <cell r="G233" t="str">
            <v/>
          </cell>
          <cell r="H233">
            <v>38656</v>
          </cell>
          <cell r="I233">
            <v>38656</v>
          </cell>
          <cell r="J233">
            <v>-1609.28</v>
          </cell>
          <cell r="K233" t="str">
            <v>EUR</v>
          </cell>
        </row>
        <row r="234">
          <cell r="A234" t="str">
            <v>@01\QReg.@</v>
          </cell>
          <cell r="B234" t="str">
            <v>AA</v>
          </cell>
          <cell r="C234" t="str">
            <v>7000001236</v>
          </cell>
          <cell r="D234" t="str">
            <v/>
          </cell>
          <cell r="E234" t="str">
            <v/>
          </cell>
          <cell r="F234" t="str">
            <v>Trasf. da Conb. a BIM per scissione</v>
          </cell>
          <cell r="G234" t="str">
            <v/>
          </cell>
          <cell r="H234">
            <v>38656</v>
          </cell>
          <cell r="I234">
            <v>38656</v>
          </cell>
          <cell r="J234">
            <v>-1162.03</v>
          </cell>
          <cell r="K234" t="str">
            <v>EUR</v>
          </cell>
        </row>
        <row r="235">
          <cell r="A235" t="str">
            <v>@01\QReg.@</v>
          </cell>
          <cell r="B235" t="str">
            <v>AA</v>
          </cell>
          <cell r="C235" t="str">
            <v>7000001237</v>
          </cell>
          <cell r="D235" t="str">
            <v/>
          </cell>
          <cell r="E235" t="str">
            <v/>
          </cell>
          <cell r="F235" t="str">
            <v>Trasf. da Conb. a BIM per scissione</v>
          </cell>
          <cell r="G235" t="str">
            <v/>
          </cell>
          <cell r="H235">
            <v>38656</v>
          </cell>
          <cell r="I235">
            <v>38656</v>
          </cell>
          <cell r="J235">
            <v>-999.34</v>
          </cell>
          <cell r="K235" t="str">
            <v>EUR</v>
          </cell>
        </row>
        <row r="236">
          <cell r="A236" t="str">
            <v>@01\QReg.@</v>
          </cell>
          <cell r="B236" t="str">
            <v>AA</v>
          </cell>
          <cell r="C236" t="str">
            <v>7000001238</v>
          </cell>
          <cell r="D236" t="str">
            <v/>
          </cell>
          <cell r="E236" t="str">
            <v/>
          </cell>
          <cell r="F236" t="str">
            <v>Trasf. da Conb. a BIM per scissione</v>
          </cell>
          <cell r="G236" t="str">
            <v/>
          </cell>
          <cell r="H236">
            <v>38656</v>
          </cell>
          <cell r="I236">
            <v>38656</v>
          </cell>
          <cell r="J236">
            <v>-6135.51</v>
          </cell>
          <cell r="K236" t="str">
            <v>EUR</v>
          </cell>
        </row>
        <row r="237">
          <cell r="A237" t="str">
            <v>@01\QReg.@</v>
          </cell>
          <cell r="B237" t="str">
            <v>AA</v>
          </cell>
          <cell r="C237" t="str">
            <v>7000001239</v>
          </cell>
          <cell r="D237" t="str">
            <v/>
          </cell>
          <cell r="E237" t="str">
            <v/>
          </cell>
          <cell r="F237" t="str">
            <v>Trasf. da Conb. a BIM per scissione</v>
          </cell>
          <cell r="G237" t="str">
            <v/>
          </cell>
          <cell r="H237">
            <v>38656</v>
          </cell>
          <cell r="I237">
            <v>38656</v>
          </cell>
          <cell r="J237">
            <v>-1262.74</v>
          </cell>
          <cell r="K237" t="str">
            <v>EUR</v>
          </cell>
        </row>
        <row r="238">
          <cell r="A238" t="str">
            <v>@01\QReg.@</v>
          </cell>
          <cell r="B238" t="str">
            <v>AA</v>
          </cell>
          <cell r="C238" t="str">
            <v>7000001240</v>
          </cell>
          <cell r="D238" t="str">
            <v/>
          </cell>
          <cell r="E238" t="str">
            <v/>
          </cell>
          <cell r="F238" t="str">
            <v>Trasf. da Conb. a BIM per scissione</v>
          </cell>
          <cell r="G238" t="str">
            <v/>
          </cell>
          <cell r="H238">
            <v>38656</v>
          </cell>
          <cell r="I238">
            <v>38656</v>
          </cell>
          <cell r="J238">
            <v>-1224</v>
          </cell>
          <cell r="K238" t="str">
            <v>EUR</v>
          </cell>
        </row>
        <row r="239">
          <cell r="A239" t="str">
            <v>@01\QReg.@</v>
          </cell>
          <cell r="B239" t="str">
            <v>AA</v>
          </cell>
          <cell r="C239" t="str">
            <v>7000001241</v>
          </cell>
          <cell r="D239" t="str">
            <v/>
          </cell>
          <cell r="E239" t="str">
            <v/>
          </cell>
          <cell r="F239" t="str">
            <v>Trasf. da Conb. a BIM per scissione</v>
          </cell>
          <cell r="G239" t="str">
            <v/>
          </cell>
          <cell r="H239">
            <v>38656</v>
          </cell>
          <cell r="I239">
            <v>38656</v>
          </cell>
          <cell r="J239">
            <v>-952.35</v>
          </cell>
          <cell r="K239" t="str">
            <v>EUR</v>
          </cell>
        </row>
        <row r="240">
          <cell r="A240" t="str">
            <v>@01\QReg.@</v>
          </cell>
          <cell r="B240" t="str">
            <v>AA</v>
          </cell>
          <cell r="C240" t="str">
            <v>7000001242</v>
          </cell>
          <cell r="D240" t="str">
            <v/>
          </cell>
          <cell r="E240" t="str">
            <v/>
          </cell>
          <cell r="F240" t="str">
            <v>Trasf. da Conb. a BIM per scissione</v>
          </cell>
          <cell r="G240" t="str">
            <v/>
          </cell>
          <cell r="H240">
            <v>38656</v>
          </cell>
          <cell r="I240">
            <v>38656</v>
          </cell>
          <cell r="J240">
            <v>-1471.9</v>
          </cell>
          <cell r="K240" t="str">
            <v>EUR</v>
          </cell>
        </row>
        <row r="241">
          <cell r="A241" t="str">
            <v>@01\QReg.@</v>
          </cell>
          <cell r="B241" t="str">
            <v>AA</v>
          </cell>
          <cell r="C241" t="str">
            <v>7000001243</v>
          </cell>
          <cell r="D241" t="str">
            <v/>
          </cell>
          <cell r="E241" t="str">
            <v/>
          </cell>
          <cell r="F241" t="str">
            <v>Trasf. da Conb. a BIM per scissione</v>
          </cell>
          <cell r="G241" t="str">
            <v/>
          </cell>
          <cell r="H241">
            <v>38656</v>
          </cell>
          <cell r="I241">
            <v>38656</v>
          </cell>
          <cell r="J241">
            <v>-3331.15</v>
          </cell>
          <cell r="K241" t="str">
            <v>EUR</v>
          </cell>
        </row>
        <row r="242">
          <cell r="A242" t="str">
            <v>@01\QReg.@</v>
          </cell>
          <cell r="B242" t="str">
            <v>AA</v>
          </cell>
          <cell r="C242" t="str">
            <v>7000001244</v>
          </cell>
          <cell r="D242" t="str">
            <v/>
          </cell>
          <cell r="E242" t="str">
            <v/>
          </cell>
          <cell r="F242" t="str">
            <v>Trasf. da Conb. a BIM per scissione</v>
          </cell>
          <cell r="G242" t="str">
            <v/>
          </cell>
          <cell r="H242">
            <v>38656</v>
          </cell>
          <cell r="I242">
            <v>38656</v>
          </cell>
          <cell r="J242">
            <v>-2205.27</v>
          </cell>
          <cell r="K242" t="str">
            <v>EUR</v>
          </cell>
        </row>
        <row r="243">
          <cell r="A243" t="str">
            <v>@01\QReg.@</v>
          </cell>
          <cell r="B243" t="str">
            <v>AA</v>
          </cell>
          <cell r="C243" t="str">
            <v>7000001245</v>
          </cell>
          <cell r="D243" t="str">
            <v/>
          </cell>
          <cell r="E243" t="str">
            <v/>
          </cell>
          <cell r="F243" t="str">
            <v>Trasf. da Conb. a BIM per scissione</v>
          </cell>
          <cell r="G243" t="str">
            <v/>
          </cell>
          <cell r="H243">
            <v>38656</v>
          </cell>
          <cell r="I243">
            <v>38656</v>
          </cell>
          <cell r="J243">
            <v>-9193.66</v>
          </cell>
          <cell r="K243" t="str">
            <v>EUR</v>
          </cell>
        </row>
        <row r="244">
          <cell r="A244" t="str">
            <v>@01\QReg.@</v>
          </cell>
          <cell r="B244" t="str">
            <v>AA</v>
          </cell>
          <cell r="C244" t="str">
            <v>7000001246</v>
          </cell>
          <cell r="D244" t="str">
            <v/>
          </cell>
          <cell r="E244" t="str">
            <v/>
          </cell>
          <cell r="F244" t="str">
            <v>Trasf. da Conb. a BIM per scissione</v>
          </cell>
          <cell r="G244" t="str">
            <v/>
          </cell>
          <cell r="H244">
            <v>38656</v>
          </cell>
          <cell r="I244">
            <v>38656</v>
          </cell>
          <cell r="J244">
            <v>-11516.99</v>
          </cell>
          <cell r="K244" t="str">
            <v>EUR</v>
          </cell>
        </row>
        <row r="245">
          <cell r="A245" t="str">
            <v>@01\QReg.@</v>
          </cell>
          <cell r="B245" t="str">
            <v>AA</v>
          </cell>
          <cell r="C245" t="str">
            <v>7000001247</v>
          </cell>
          <cell r="D245" t="str">
            <v/>
          </cell>
          <cell r="E245" t="str">
            <v/>
          </cell>
          <cell r="F245" t="str">
            <v>Trasf. da Conb. a BIM per scissione</v>
          </cell>
          <cell r="G245" t="str">
            <v/>
          </cell>
          <cell r="H245">
            <v>38656</v>
          </cell>
          <cell r="I245">
            <v>38656</v>
          </cell>
          <cell r="J245">
            <v>-2001.63</v>
          </cell>
          <cell r="K245" t="str">
            <v>EUR</v>
          </cell>
        </row>
        <row r="246">
          <cell r="A246" t="str">
            <v>@01\QReg.@</v>
          </cell>
          <cell r="B246" t="str">
            <v>AA</v>
          </cell>
          <cell r="C246" t="str">
            <v>7000001248</v>
          </cell>
          <cell r="D246" t="str">
            <v/>
          </cell>
          <cell r="E246" t="str">
            <v/>
          </cell>
          <cell r="F246" t="str">
            <v>Trasf. da Conb. a BIM per scissione</v>
          </cell>
          <cell r="G246" t="str">
            <v/>
          </cell>
          <cell r="H246">
            <v>38656</v>
          </cell>
          <cell r="I246">
            <v>38656</v>
          </cell>
          <cell r="J246">
            <v>-4648.1099999999997</v>
          </cell>
          <cell r="K246" t="str">
            <v>EUR</v>
          </cell>
        </row>
        <row r="247">
          <cell r="A247" t="str">
            <v>@01\QReg.@</v>
          </cell>
          <cell r="B247" t="str">
            <v>AA</v>
          </cell>
          <cell r="C247" t="str">
            <v>7000001249</v>
          </cell>
          <cell r="D247" t="str">
            <v/>
          </cell>
          <cell r="E247" t="str">
            <v/>
          </cell>
          <cell r="F247" t="str">
            <v>Trasf. da Conb. a BIM per scissione</v>
          </cell>
          <cell r="G247" t="str">
            <v/>
          </cell>
          <cell r="H247">
            <v>38656</v>
          </cell>
          <cell r="I247">
            <v>38656</v>
          </cell>
          <cell r="J247">
            <v>-520.59</v>
          </cell>
          <cell r="K247" t="str">
            <v>EUR</v>
          </cell>
        </row>
        <row r="248">
          <cell r="A248" t="str">
            <v>@01\QReg.@</v>
          </cell>
          <cell r="B248" t="str">
            <v>AA</v>
          </cell>
          <cell r="C248" t="str">
            <v>7000001250</v>
          </cell>
          <cell r="D248" t="str">
            <v/>
          </cell>
          <cell r="E248" t="str">
            <v/>
          </cell>
          <cell r="F248" t="str">
            <v>Trasf. da Conb. a BIM per scissione</v>
          </cell>
          <cell r="G248" t="str">
            <v/>
          </cell>
          <cell r="H248">
            <v>38656</v>
          </cell>
          <cell r="I248">
            <v>38656</v>
          </cell>
          <cell r="J248">
            <v>-516.46</v>
          </cell>
          <cell r="K248" t="str">
            <v>EUR</v>
          </cell>
        </row>
        <row r="249">
          <cell r="A249" t="str">
            <v>@01\QReg.@</v>
          </cell>
          <cell r="B249" t="str">
            <v>AA</v>
          </cell>
          <cell r="C249" t="str">
            <v>7000001251</v>
          </cell>
          <cell r="D249" t="str">
            <v/>
          </cell>
          <cell r="E249" t="str">
            <v/>
          </cell>
          <cell r="F249" t="str">
            <v>Trasf. da Conb. a BIM per scissione</v>
          </cell>
          <cell r="G249" t="str">
            <v/>
          </cell>
          <cell r="H249">
            <v>38656</v>
          </cell>
          <cell r="I249">
            <v>38656</v>
          </cell>
          <cell r="J249">
            <v>-2530.64</v>
          </cell>
          <cell r="K249" t="str">
            <v>EUR</v>
          </cell>
        </row>
        <row r="250">
          <cell r="A250" t="str">
            <v>@01\QReg.@</v>
          </cell>
          <cell r="B250" t="str">
            <v>AA</v>
          </cell>
          <cell r="C250" t="str">
            <v>7000001252</v>
          </cell>
          <cell r="D250" t="str">
            <v/>
          </cell>
          <cell r="E250" t="str">
            <v/>
          </cell>
          <cell r="F250" t="str">
            <v>Trasf. da Conb. a BIM per scissione</v>
          </cell>
          <cell r="G250" t="str">
            <v/>
          </cell>
          <cell r="H250">
            <v>38656</v>
          </cell>
          <cell r="I250">
            <v>38656</v>
          </cell>
          <cell r="J250">
            <v>-3827.07</v>
          </cell>
          <cell r="K250" t="str">
            <v>EUR</v>
          </cell>
        </row>
        <row r="251">
          <cell r="A251" t="str">
            <v>@01\QReg.@</v>
          </cell>
          <cell r="B251" t="str">
            <v>AA</v>
          </cell>
          <cell r="C251" t="str">
            <v>7000001253</v>
          </cell>
          <cell r="D251" t="str">
            <v/>
          </cell>
          <cell r="E251" t="str">
            <v/>
          </cell>
          <cell r="F251" t="str">
            <v>Trasf. da Conb. a BIM per scissione</v>
          </cell>
          <cell r="G251" t="str">
            <v/>
          </cell>
          <cell r="H251">
            <v>38656</v>
          </cell>
          <cell r="I251">
            <v>38656</v>
          </cell>
          <cell r="J251">
            <v>-990.56</v>
          </cell>
          <cell r="K251" t="str">
            <v>EUR</v>
          </cell>
        </row>
        <row r="252">
          <cell r="A252" t="str">
            <v>@01\QReg.@</v>
          </cell>
          <cell r="B252" t="str">
            <v>AA</v>
          </cell>
          <cell r="C252" t="str">
            <v>7000001254</v>
          </cell>
          <cell r="D252" t="str">
            <v/>
          </cell>
          <cell r="E252" t="str">
            <v/>
          </cell>
          <cell r="F252" t="str">
            <v>Trasf. da Conb. a BIM per scissione</v>
          </cell>
          <cell r="G252" t="str">
            <v/>
          </cell>
          <cell r="H252">
            <v>38656</v>
          </cell>
          <cell r="I252">
            <v>38656</v>
          </cell>
          <cell r="J252">
            <v>-3356.97</v>
          </cell>
          <cell r="K252" t="str">
            <v>EUR</v>
          </cell>
        </row>
        <row r="253">
          <cell r="A253" t="str">
            <v>@01\QReg.@</v>
          </cell>
          <cell r="B253" t="str">
            <v>AA</v>
          </cell>
          <cell r="C253" t="str">
            <v>7000001255</v>
          </cell>
          <cell r="D253" t="str">
            <v/>
          </cell>
          <cell r="E253" t="str">
            <v/>
          </cell>
          <cell r="F253" t="str">
            <v>Trasf. da Conb. a BIM per scissione</v>
          </cell>
          <cell r="G253" t="str">
            <v/>
          </cell>
          <cell r="H253">
            <v>38656</v>
          </cell>
          <cell r="I253">
            <v>38656</v>
          </cell>
          <cell r="J253">
            <v>-6345.96</v>
          </cell>
          <cell r="K253" t="str">
            <v>EUR</v>
          </cell>
        </row>
        <row r="254">
          <cell r="A254" t="str">
            <v>@01\QReg.@</v>
          </cell>
          <cell r="B254" t="str">
            <v>AA</v>
          </cell>
          <cell r="C254" t="str">
            <v>7000001256</v>
          </cell>
          <cell r="D254" t="str">
            <v/>
          </cell>
          <cell r="E254" t="str">
            <v/>
          </cell>
          <cell r="F254" t="str">
            <v>Trasf. da Conb. a BIM per scissione</v>
          </cell>
          <cell r="G254" t="str">
            <v/>
          </cell>
          <cell r="H254">
            <v>38656</v>
          </cell>
          <cell r="I254">
            <v>38656</v>
          </cell>
          <cell r="J254">
            <v>-4131.66</v>
          </cell>
          <cell r="K254" t="str">
            <v>EUR</v>
          </cell>
        </row>
        <row r="255">
          <cell r="A255" t="str">
            <v>@01\QReg.@</v>
          </cell>
          <cell r="B255" t="str">
            <v>AA</v>
          </cell>
          <cell r="C255" t="str">
            <v>7000001257</v>
          </cell>
          <cell r="D255" t="str">
            <v/>
          </cell>
          <cell r="E255" t="str">
            <v/>
          </cell>
          <cell r="F255" t="str">
            <v>Trasf. da Conb. a BIM per scissione</v>
          </cell>
          <cell r="G255" t="str">
            <v/>
          </cell>
          <cell r="H255">
            <v>38656</v>
          </cell>
          <cell r="I255">
            <v>38656</v>
          </cell>
          <cell r="J255">
            <v>-36732.6</v>
          </cell>
          <cell r="K255" t="str">
            <v>EUR</v>
          </cell>
        </row>
        <row r="256">
          <cell r="A256" t="str">
            <v>@01\QReg.@</v>
          </cell>
          <cell r="B256" t="str">
            <v>AA</v>
          </cell>
          <cell r="C256" t="str">
            <v>7000001258</v>
          </cell>
          <cell r="D256" t="str">
            <v/>
          </cell>
          <cell r="E256" t="str">
            <v/>
          </cell>
          <cell r="F256" t="str">
            <v>Trasf. da Conb. a BIM per scissione</v>
          </cell>
          <cell r="G256" t="str">
            <v/>
          </cell>
          <cell r="H256">
            <v>38656</v>
          </cell>
          <cell r="I256">
            <v>38656</v>
          </cell>
          <cell r="J256">
            <v>-46481.120000000003</v>
          </cell>
          <cell r="K256" t="str">
            <v>EUR</v>
          </cell>
        </row>
        <row r="257">
          <cell r="A257" t="str">
            <v>@01\QReg.@</v>
          </cell>
          <cell r="B257" t="str">
            <v>AA</v>
          </cell>
          <cell r="C257" t="str">
            <v>7000001259</v>
          </cell>
          <cell r="D257" t="str">
            <v/>
          </cell>
          <cell r="E257" t="str">
            <v/>
          </cell>
          <cell r="F257" t="str">
            <v>Trasf. da Conb. a BIM per scissione</v>
          </cell>
          <cell r="G257" t="str">
            <v/>
          </cell>
          <cell r="H257">
            <v>38656</v>
          </cell>
          <cell r="I257">
            <v>38656</v>
          </cell>
          <cell r="J257">
            <v>-4498.34</v>
          </cell>
          <cell r="K257" t="str">
            <v>EUR</v>
          </cell>
        </row>
        <row r="258">
          <cell r="A258" t="str">
            <v>@01\QReg.@</v>
          </cell>
          <cell r="B258" t="str">
            <v>AA</v>
          </cell>
          <cell r="C258" t="str">
            <v>7000001260</v>
          </cell>
          <cell r="D258" t="str">
            <v/>
          </cell>
          <cell r="E258" t="str">
            <v/>
          </cell>
          <cell r="F258" t="str">
            <v>Trasf. da Conb. a BIM per scissione</v>
          </cell>
          <cell r="G258" t="str">
            <v/>
          </cell>
          <cell r="H258">
            <v>38656</v>
          </cell>
          <cell r="I258">
            <v>38656</v>
          </cell>
          <cell r="J258">
            <v>-25822.84</v>
          </cell>
          <cell r="K258" t="str">
            <v>EUR</v>
          </cell>
        </row>
        <row r="259">
          <cell r="A259" t="str">
            <v>@01\QReg.@</v>
          </cell>
          <cell r="B259" t="str">
            <v>AA</v>
          </cell>
          <cell r="C259" t="str">
            <v>7000001261</v>
          </cell>
          <cell r="D259" t="str">
            <v/>
          </cell>
          <cell r="E259" t="str">
            <v/>
          </cell>
          <cell r="F259" t="str">
            <v>Trasf. da Conb. a BIM per scissione</v>
          </cell>
          <cell r="G259" t="str">
            <v/>
          </cell>
          <cell r="H259">
            <v>38656</v>
          </cell>
          <cell r="I259">
            <v>38656</v>
          </cell>
          <cell r="J259">
            <v>-1032.9100000000001</v>
          </cell>
          <cell r="K259" t="str">
            <v>EUR</v>
          </cell>
        </row>
        <row r="260">
          <cell r="A260" t="str">
            <v>@01\QReg.@</v>
          </cell>
          <cell r="B260" t="str">
            <v>AA</v>
          </cell>
          <cell r="C260" t="str">
            <v>7000001262</v>
          </cell>
          <cell r="D260" t="str">
            <v/>
          </cell>
          <cell r="E260" t="str">
            <v/>
          </cell>
          <cell r="F260" t="str">
            <v>Trasf. da Conb. a BIM per scissione</v>
          </cell>
          <cell r="G260" t="str">
            <v/>
          </cell>
          <cell r="H260">
            <v>38656</v>
          </cell>
          <cell r="I260">
            <v>38656</v>
          </cell>
          <cell r="J260">
            <v>-522.14</v>
          </cell>
          <cell r="K260" t="str">
            <v>EUR</v>
          </cell>
        </row>
        <row r="261">
          <cell r="A261" t="str">
            <v>@01\QReg.@</v>
          </cell>
          <cell r="B261" t="str">
            <v>AA</v>
          </cell>
          <cell r="C261" t="str">
            <v>7000001263</v>
          </cell>
          <cell r="D261" t="str">
            <v/>
          </cell>
          <cell r="E261" t="str">
            <v/>
          </cell>
          <cell r="F261" t="str">
            <v>Trasf. da Conb. a BIM per scissione</v>
          </cell>
          <cell r="G261" t="str">
            <v/>
          </cell>
          <cell r="H261">
            <v>38656</v>
          </cell>
          <cell r="I261">
            <v>38656</v>
          </cell>
          <cell r="J261">
            <v>-2324.06</v>
          </cell>
          <cell r="K261" t="str">
            <v>EUR</v>
          </cell>
        </row>
        <row r="262">
          <cell r="A262" t="str">
            <v>@01\QReg.@</v>
          </cell>
          <cell r="B262" t="str">
            <v>AA</v>
          </cell>
          <cell r="C262" t="str">
            <v>7000001264</v>
          </cell>
          <cell r="D262" t="str">
            <v/>
          </cell>
          <cell r="E262" t="str">
            <v/>
          </cell>
          <cell r="F262" t="str">
            <v>Trasf. da Conb. a BIM per scissione</v>
          </cell>
          <cell r="G262" t="str">
            <v/>
          </cell>
          <cell r="H262">
            <v>38656</v>
          </cell>
          <cell r="I262">
            <v>38656</v>
          </cell>
          <cell r="J262">
            <v>-538465.32999999996</v>
          </cell>
          <cell r="K262" t="str">
            <v>EUR</v>
          </cell>
        </row>
        <row r="263">
          <cell r="A263" t="str">
            <v>@01\QReg.@</v>
          </cell>
          <cell r="B263" t="str">
            <v>AA</v>
          </cell>
          <cell r="C263" t="str">
            <v>7000001265</v>
          </cell>
          <cell r="D263" t="str">
            <v/>
          </cell>
          <cell r="E263" t="str">
            <v/>
          </cell>
          <cell r="F263" t="str">
            <v>Trasf. da Conb. a BIM per scissione</v>
          </cell>
          <cell r="G263" t="str">
            <v/>
          </cell>
          <cell r="H263">
            <v>38656</v>
          </cell>
          <cell r="I263">
            <v>38656</v>
          </cell>
          <cell r="J263">
            <v>-9425.34</v>
          </cell>
          <cell r="K263" t="str">
            <v>EUR</v>
          </cell>
        </row>
        <row r="264">
          <cell r="A264" t="str">
            <v>@01\QReg.@</v>
          </cell>
          <cell r="B264" t="str">
            <v>AA</v>
          </cell>
          <cell r="C264" t="str">
            <v>7000001266</v>
          </cell>
          <cell r="D264" t="str">
            <v/>
          </cell>
          <cell r="E264" t="str">
            <v/>
          </cell>
          <cell r="F264" t="str">
            <v>Trasf. da Conb. a BIM per scissione</v>
          </cell>
          <cell r="G264" t="str">
            <v/>
          </cell>
          <cell r="H264">
            <v>38656</v>
          </cell>
          <cell r="I264">
            <v>38656</v>
          </cell>
          <cell r="J264">
            <v>-154937.07</v>
          </cell>
          <cell r="K264" t="str">
            <v>EUR</v>
          </cell>
        </row>
        <row r="265">
          <cell r="A265" t="str">
            <v>@01\QReg.@</v>
          </cell>
          <cell r="B265" t="str">
            <v>AA</v>
          </cell>
          <cell r="C265" t="str">
            <v>7000001267</v>
          </cell>
          <cell r="D265" t="str">
            <v/>
          </cell>
          <cell r="E265" t="str">
            <v/>
          </cell>
          <cell r="F265" t="str">
            <v>Trasf. da Conb. a BIM per scissione</v>
          </cell>
          <cell r="G265" t="str">
            <v/>
          </cell>
          <cell r="H265">
            <v>38656</v>
          </cell>
          <cell r="I265">
            <v>38656</v>
          </cell>
          <cell r="J265">
            <v>-1239.5</v>
          </cell>
          <cell r="K265" t="str">
            <v>EUR</v>
          </cell>
        </row>
        <row r="266">
          <cell r="A266" t="str">
            <v>@01\QReg.@</v>
          </cell>
          <cell r="B266" t="str">
            <v>AA</v>
          </cell>
          <cell r="C266" t="str">
            <v>7000001268</v>
          </cell>
          <cell r="D266" t="str">
            <v/>
          </cell>
          <cell r="E266" t="str">
            <v/>
          </cell>
          <cell r="F266" t="str">
            <v>Trasf. da Conb. a BIM per scissione</v>
          </cell>
          <cell r="G266" t="str">
            <v/>
          </cell>
          <cell r="H266">
            <v>38656</v>
          </cell>
          <cell r="I266">
            <v>38656</v>
          </cell>
          <cell r="J266">
            <v>-1291142.25</v>
          </cell>
          <cell r="K266" t="str">
            <v>EUR</v>
          </cell>
        </row>
        <row r="267">
          <cell r="A267" t="str">
            <v>@01\QReg.@</v>
          </cell>
          <cell r="B267" t="str">
            <v>AA</v>
          </cell>
          <cell r="C267" t="str">
            <v>7000001269</v>
          </cell>
          <cell r="D267" t="str">
            <v/>
          </cell>
          <cell r="E267" t="str">
            <v/>
          </cell>
          <cell r="F267" t="str">
            <v>Trasf. da Conb. a BIM per scissione</v>
          </cell>
          <cell r="G267" t="str">
            <v/>
          </cell>
          <cell r="H267">
            <v>38656</v>
          </cell>
          <cell r="I267">
            <v>38656</v>
          </cell>
          <cell r="J267">
            <v>-4884.13</v>
          </cell>
          <cell r="K267" t="str">
            <v>EUR</v>
          </cell>
        </row>
        <row r="268">
          <cell r="A268" t="str">
            <v>@01\QReg.@</v>
          </cell>
          <cell r="B268" t="str">
            <v>AA</v>
          </cell>
          <cell r="C268" t="str">
            <v>7000001270</v>
          </cell>
          <cell r="D268" t="str">
            <v/>
          </cell>
          <cell r="E268" t="str">
            <v/>
          </cell>
          <cell r="F268" t="str">
            <v>Trasf. da Conb. a BIM per scissione</v>
          </cell>
          <cell r="G268" t="str">
            <v/>
          </cell>
          <cell r="H268">
            <v>38656</v>
          </cell>
          <cell r="I268">
            <v>38656</v>
          </cell>
          <cell r="J268">
            <v>-1549.37</v>
          </cell>
          <cell r="K268" t="str">
            <v>EUR</v>
          </cell>
        </row>
        <row r="269">
          <cell r="A269" t="str">
            <v>@01\QReg.@</v>
          </cell>
          <cell r="B269" t="str">
            <v>AA</v>
          </cell>
          <cell r="C269" t="str">
            <v>7000001271</v>
          </cell>
          <cell r="D269" t="str">
            <v/>
          </cell>
          <cell r="E269" t="str">
            <v/>
          </cell>
          <cell r="F269" t="str">
            <v>Trasf. da Conb. a BIM per scissione</v>
          </cell>
          <cell r="G269" t="str">
            <v/>
          </cell>
          <cell r="H269">
            <v>38656</v>
          </cell>
          <cell r="I269">
            <v>38656</v>
          </cell>
          <cell r="J269">
            <v>-1291.1400000000001</v>
          </cell>
          <cell r="K269" t="str">
            <v>EUR</v>
          </cell>
        </row>
        <row r="270">
          <cell r="A270" t="str">
            <v>@01\QReg.@</v>
          </cell>
          <cell r="B270" t="str">
            <v>AA</v>
          </cell>
          <cell r="C270" t="str">
            <v>7000001272</v>
          </cell>
          <cell r="D270" t="str">
            <v/>
          </cell>
          <cell r="E270" t="str">
            <v/>
          </cell>
          <cell r="F270" t="str">
            <v>Trasf. da Conb. a BIM per scissione</v>
          </cell>
          <cell r="G270" t="str">
            <v/>
          </cell>
          <cell r="H270">
            <v>38656</v>
          </cell>
          <cell r="I270">
            <v>38656</v>
          </cell>
          <cell r="J270">
            <v>-15174.9</v>
          </cell>
          <cell r="K270" t="str">
            <v>EUR</v>
          </cell>
        </row>
        <row r="271">
          <cell r="A271" t="str">
            <v>@01\QReg.@</v>
          </cell>
          <cell r="B271" t="str">
            <v>AA</v>
          </cell>
          <cell r="C271" t="str">
            <v>7000001273</v>
          </cell>
          <cell r="D271" t="str">
            <v/>
          </cell>
          <cell r="E271" t="str">
            <v/>
          </cell>
          <cell r="F271" t="str">
            <v>Trasf. da Conb. a BIM per scissione</v>
          </cell>
          <cell r="G271" t="str">
            <v/>
          </cell>
          <cell r="H271">
            <v>38656</v>
          </cell>
          <cell r="I271">
            <v>38656</v>
          </cell>
          <cell r="J271">
            <v>-3178.48</v>
          </cell>
          <cell r="K271" t="str">
            <v>EUR</v>
          </cell>
        </row>
        <row r="272">
          <cell r="A272" t="str">
            <v>@01\QReg.@</v>
          </cell>
          <cell r="B272" t="str">
            <v>AA</v>
          </cell>
          <cell r="C272" t="str">
            <v>7000001274</v>
          </cell>
          <cell r="D272" t="str">
            <v/>
          </cell>
          <cell r="E272" t="str">
            <v/>
          </cell>
          <cell r="F272" t="str">
            <v>Trasf. da Conb. a BIM per scissione</v>
          </cell>
          <cell r="G272" t="str">
            <v/>
          </cell>
          <cell r="H272">
            <v>38656</v>
          </cell>
          <cell r="I272">
            <v>38656</v>
          </cell>
          <cell r="J272">
            <v>-3160.72</v>
          </cell>
          <cell r="K272" t="str">
            <v>EUR</v>
          </cell>
        </row>
        <row r="273">
          <cell r="A273" t="str">
            <v>@01\QReg.@</v>
          </cell>
          <cell r="B273" t="str">
            <v>AA</v>
          </cell>
          <cell r="C273" t="str">
            <v>7000001275</v>
          </cell>
          <cell r="D273" t="str">
            <v/>
          </cell>
          <cell r="E273" t="str">
            <v/>
          </cell>
          <cell r="F273" t="str">
            <v>Trasf. da Conb. a BIM per scissione</v>
          </cell>
          <cell r="G273" t="str">
            <v/>
          </cell>
          <cell r="H273">
            <v>38656</v>
          </cell>
          <cell r="I273">
            <v>38656</v>
          </cell>
          <cell r="J273">
            <v>-10019.26</v>
          </cell>
          <cell r="K273" t="str">
            <v>EUR</v>
          </cell>
        </row>
        <row r="274">
          <cell r="A274" t="str">
            <v>@01\QReg.@</v>
          </cell>
          <cell r="B274" t="str">
            <v>AA</v>
          </cell>
          <cell r="C274" t="str">
            <v>7000001276</v>
          </cell>
          <cell r="D274" t="str">
            <v/>
          </cell>
          <cell r="E274" t="str">
            <v/>
          </cell>
          <cell r="F274" t="str">
            <v>Trasf. da Conb. a BIM per scissione</v>
          </cell>
          <cell r="G274" t="str">
            <v/>
          </cell>
          <cell r="H274">
            <v>38656</v>
          </cell>
          <cell r="I274">
            <v>38656</v>
          </cell>
          <cell r="J274">
            <v>-1084.56</v>
          </cell>
          <cell r="K274" t="str">
            <v>EUR</v>
          </cell>
        </row>
        <row r="275">
          <cell r="A275" t="str">
            <v>@01\QReg.@</v>
          </cell>
          <cell r="B275" t="str">
            <v>AA</v>
          </cell>
          <cell r="C275" t="str">
            <v>7000001277</v>
          </cell>
          <cell r="D275" t="str">
            <v/>
          </cell>
          <cell r="E275" t="str">
            <v/>
          </cell>
          <cell r="F275" t="str">
            <v>Trasf. da Conb. a BIM per scissione</v>
          </cell>
          <cell r="G275" t="str">
            <v/>
          </cell>
          <cell r="H275">
            <v>38656</v>
          </cell>
          <cell r="I275">
            <v>38656</v>
          </cell>
          <cell r="J275">
            <v>-18592.45</v>
          </cell>
          <cell r="K275" t="str">
            <v>EUR</v>
          </cell>
        </row>
        <row r="276">
          <cell r="A276" t="str">
            <v>@01\QReg.@</v>
          </cell>
          <cell r="B276" t="str">
            <v>AA</v>
          </cell>
          <cell r="C276" t="str">
            <v>7000001278</v>
          </cell>
          <cell r="D276" t="str">
            <v/>
          </cell>
          <cell r="E276" t="str">
            <v/>
          </cell>
          <cell r="F276" t="str">
            <v>Trasf. da Conb. a BIM per scissione</v>
          </cell>
          <cell r="G276" t="str">
            <v/>
          </cell>
          <cell r="H276">
            <v>38656</v>
          </cell>
          <cell r="I276">
            <v>38656</v>
          </cell>
          <cell r="J276">
            <v>-2971.9</v>
          </cell>
          <cell r="K276" t="str">
            <v>EUR</v>
          </cell>
        </row>
        <row r="277">
          <cell r="A277" t="str">
            <v>@01\QReg.@</v>
          </cell>
          <cell r="B277" t="str">
            <v>AA</v>
          </cell>
          <cell r="C277" t="str">
            <v>7000001279</v>
          </cell>
          <cell r="D277" t="str">
            <v/>
          </cell>
          <cell r="E277" t="str">
            <v/>
          </cell>
          <cell r="F277" t="str">
            <v>Trasf. da Conb. a BIM per scissione</v>
          </cell>
          <cell r="G277" t="str">
            <v/>
          </cell>
          <cell r="H277">
            <v>38656</v>
          </cell>
          <cell r="I277">
            <v>38656</v>
          </cell>
          <cell r="J277">
            <v>-129451.1</v>
          </cell>
          <cell r="K277" t="str">
            <v>EUR</v>
          </cell>
        </row>
        <row r="278">
          <cell r="A278" t="str">
            <v>@01\QReg.@</v>
          </cell>
          <cell r="B278" t="str">
            <v>AA</v>
          </cell>
          <cell r="C278" t="str">
            <v>7000001280</v>
          </cell>
          <cell r="D278" t="str">
            <v/>
          </cell>
          <cell r="E278" t="str">
            <v/>
          </cell>
          <cell r="F278" t="str">
            <v>Trasf. da Conb. a BIM per scissione</v>
          </cell>
          <cell r="G278" t="str">
            <v/>
          </cell>
          <cell r="H278">
            <v>38656</v>
          </cell>
          <cell r="I278">
            <v>38656</v>
          </cell>
          <cell r="J278">
            <v>-6714.54</v>
          </cell>
          <cell r="K278" t="str">
            <v>EUR</v>
          </cell>
        </row>
        <row r="279">
          <cell r="A279" t="str">
            <v>@01\QReg.@</v>
          </cell>
          <cell r="B279" t="str">
            <v>AA</v>
          </cell>
          <cell r="C279" t="str">
            <v>7000001281</v>
          </cell>
          <cell r="D279" t="str">
            <v/>
          </cell>
          <cell r="E279" t="str">
            <v/>
          </cell>
          <cell r="F279" t="str">
            <v>Trasf. da Conb. a BIM per scissione</v>
          </cell>
          <cell r="G279" t="str">
            <v/>
          </cell>
          <cell r="H279">
            <v>38656</v>
          </cell>
          <cell r="I279">
            <v>38656</v>
          </cell>
          <cell r="J279">
            <v>-3154</v>
          </cell>
          <cell r="K279" t="str">
            <v>EUR</v>
          </cell>
        </row>
        <row r="280">
          <cell r="A280" t="str">
            <v>@01\QReg.@</v>
          </cell>
          <cell r="B280" t="str">
            <v>AA</v>
          </cell>
          <cell r="C280" t="str">
            <v>7000001282</v>
          </cell>
          <cell r="D280" t="str">
            <v/>
          </cell>
          <cell r="E280" t="str">
            <v/>
          </cell>
          <cell r="F280" t="str">
            <v>Trasf. da Conb. a BIM per scissione</v>
          </cell>
          <cell r="G280" t="str">
            <v/>
          </cell>
          <cell r="H280">
            <v>38656</v>
          </cell>
          <cell r="I280">
            <v>38656</v>
          </cell>
          <cell r="J280">
            <v>-8883.06</v>
          </cell>
          <cell r="K280" t="str">
            <v>EUR</v>
          </cell>
        </row>
        <row r="281">
          <cell r="A281" t="str">
            <v>@01\QReg.@</v>
          </cell>
          <cell r="B281" t="str">
            <v>AA</v>
          </cell>
          <cell r="C281" t="str">
            <v>7000001283</v>
          </cell>
          <cell r="D281" t="str">
            <v/>
          </cell>
          <cell r="E281" t="str">
            <v/>
          </cell>
          <cell r="F281" t="str">
            <v>Trasf. da Conb. a BIM per scissione</v>
          </cell>
          <cell r="G281" t="str">
            <v/>
          </cell>
          <cell r="H281">
            <v>38656</v>
          </cell>
          <cell r="I281">
            <v>38656</v>
          </cell>
          <cell r="J281">
            <v>-4303.63</v>
          </cell>
          <cell r="K281" t="str">
            <v>EUR</v>
          </cell>
        </row>
        <row r="282">
          <cell r="A282" t="str">
            <v>@01\QReg.@</v>
          </cell>
          <cell r="B282" t="str">
            <v>AA</v>
          </cell>
          <cell r="C282" t="str">
            <v>7000001284</v>
          </cell>
          <cell r="D282" t="str">
            <v/>
          </cell>
          <cell r="E282" t="str">
            <v/>
          </cell>
          <cell r="F282" t="str">
            <v>Trasf. da Conb. a BIM per scissione</v>
          </cell>
          <cell r="G282" t="str">
            <v/>
          </cell>
          <cell r="H282">
            <v>38656</v>
          </cell>
          <cell r="I282">
            <v>38656</v>
          </cell>
          <cell r="J282">
            <v>-5633.93</v>
          </cell>
          <cell r="K282" t="str">
            <v>EUR</v>
          </cell>
        </row>
        <row r="283">
          <cell r="A283" t="str">
            <v>@01\QReg.@</v>
          </cell>
          <cell r="B283" t="str">
            <v>AA</v>
          </cell>
          <cell r="C283" t="str">
            <v>7000001285</v>
          </cell>
          <cell r="D283" t="str">
            <v/>
          </cell>
          <cell r="E283" t="str">
            <v/>
          </cell>
          <cell r="F283" t="str">
            <v>Trasf. da Conb. a BIM per scissione</v>
          </cell>
          <cell r="G283" t="str">
            <v/>
          </cell>
          <cell r="H283">
            <v>38656</v>
          </cell>
          <cell r="I283">
            <v>38656</v>
          </cell>
          <cell r="J283">
            <v>-285.68</v>
          </cell>
          <cell r="K283" t="str">
            <v>EUR</v>
          </cell>
        </row>
        <row r="284">
          <cell r="A284" t="str">
            <v>@01\QReg.@</v>
          </cell>
          <cell r="B284" t="str">
            <v>AA</v>
          </cell>
          <cell r="C284" t="str">
            <v>7000001286</v>
          </cell>
          <cell r="D284" t="str">
            <v/>
          </cell>
          <cell r="E284" t="str">
            <v/>
          </cell>
          <cell r="F284" t="str">
            <v>Trasf. da Conb. a BIM per scissione</v>
          </cell>
          <cell r="G284" t="str">
            <v/>
          </cell>
          <cell r="H284">
            <v>38656</v>
          </cell>
          <cell r="I284">
            <v>38656</v>
          </cell>
          <cell r="J284">
            <v>-3491.25</v>
          </cell>
          <cell r="K284" t="str">
            <v>EUR</v>
          </cell>
        </row>
        <row r="285">
          <cell r="A285" t="str">
            <v>@01\QReg.@</v>
          </cell>
          <cell r="B285" t="str">
            <v>AA</v>
          </cell>
          <cell r="C285" t="str">
            <v>7000001287</v>
          </cell>
          <cell r="D285" t="str">
            <v/>
          </cell>
          <cell r="E285" t="str">
            <v/>
          </cell>
          <cell r="F285" t="str">
            <v>Trasf. da Conb. a BIM per scissione</v>
          </cell>
          <cell r="G285" t="str">
            <v/>
          </cell>
          <cell r="H285">
            <v>38656</v>
          </cell>
          <cell r="I285">
            <v>38656</v>
          </cell>
          <cell r="J285">
            <v>-2223.86</v>
          </cell>
          <cell r="K285" t="str">
            <v>EUR</v>
          </cell>
        </row>
        <row r="286">
          <cell r="A286" t="str">
            <v>@01\QReg.@</v>
          </cell>
          <cell r="B286" t="str">
            <v>AA</v>
          </cell>
          <cell r="C286" t="str">
            <v>7000001288</v>
          </cell>
          <cell r="D286" t="str">
            <v/>
          </cell>
          <cell r="E286" t="str">
            <v/>
          </cell>
          <cell r="F286" t="str">
            <v>Trasf. da Conb. a BIM per scissione</v>
          </cell>
          <cell r="G286" t="str">
            <v/>
          </cell>
          <cell r="H286">
            <v>38656</v>
          </cell>
          <cell r="I286">
            <v>38656</v>
          </cell>
          <cell r="J286">
            <v>-3486.08</v>
          </cell>
          <cell r="K286" t="str">
            <v>EUR</v>
          </cell>
        </row>
        <row r="287">
          <cell r="A287" t="str">
            <v>@01\QReg.@</v>
          </cell>
          <cell r="B287" t="str">
            <v>AA</v>
          </cell>
          <cell r="C287" t="str">
            <v>7000001289</v>
          </cell>
          <cell r="D287" t="str">
            <v/>
          </cell>
          <cell r="E287" t="str">
            <v/>
          </cell>
          <cell r="F287" t="str">
            <v>Trasf. da Conb. a BIM per scissione</v>
          </cell>
          <cell r="G287" t="str">
            <v/>
          </cell>
          <cell r="H287">
            <v>38656</v>
          </cell>
          <cell r="I287">
            <v>38656</v>
          </cell>
          <cell r="J287">
            <v>-70940.52</v>
          </cell>
          <cell r="K287" t="str">
            <v>EUR</v>
          </cell>
        </row>
        <row r="288">
          <cell r="A288" t="str">
            <v>@01\QReg.@</v>
          </cell>
          <cell r="B288" t="str">
            <v>AA</v>
          </cell>
          <cell r="C288" t="str">
            <v>7000001290</v>
          </cell>
          <cell r="D288" t="str">
            <v/>
          </cell>
          <cell r="E288" t="str">
            <v/>
          </cell>
          <cell r="F288" t="str">
            <v>Trasf. da Conb. a BIM per scissione</v>
          </cell>
          <cell r="G288" t="str">
            <v/>
          </cell>
          <cell r="H288">
            <v>38656</v>
          </cell>
          <cell r="I288">
            <v>38656</v>
          </cell>
          <cell r="J288">
            <v>-428.87</v>
          </cell>
          <cell r="K288" t="str">
            <v>EUR</v>
          </cell>
        </row>
        <row r="289">
          <cell r="A289" t="str">
            <v>@01\QReg.@</v>
          </cell>
          <cell r="B289" t="str">
            <v>AA</v>
          </cell>
          <cell r="C289" t="str">
            <v>7000001291</v>
          </cell>
          <cell r="D289" t="str">
            <v/>
          </cell>
          <cell r="E289" t="str">
            <v/>
          </cell>
          <cell r="F289" t="str">
            <v>Trasf. da Conb. a BIM per scissione</v>
          </cell>
          <cell r="G289" t="str">
            <v/>
          </cell>
          <cell r="H289">
            <v>38656</v>
          </cell>
          <cell r="I289">
            <v>38656</v>
          </cell>
          <cell r="J289">
            <v>-7901.79</v>
          </cell>
          <cell r="K289" t="str">
            <v>EUR</v>
          </cell>
        </row>
        <row r="290">
          <cell r="A290" t="str">
            <v>@01\QReg.@</v>
          </cell>
          <cell r="B290" t="str">
            <v>AA</v>
          </cell>
          <cell r="C290" t="str">
            <v>7000001292</v>
          </cell>
          <cell r="D290" t="str">
            <v/>
          </cell>
          <cell r="E290" t="str">
            <v/>
          </cell>
          <cell r="F290" t="str">
            <v>Trasf. da Conb. a BIM per scissione</v>
          </cell>
          <cell r="G290" t="str">
            <v/>
          </cell>
          <cell r="H290">
            <v>38656</v>
          </cell>
          <cell r="I290">
            <v>38656</v>
          </cell>
          <cell r="J290">
            <v>-73344.94</v>
          </cell>
          <cell r="K290" t="str">
            <v>EUR</v>
          </cell>
        </row>
        <row r="291">
          <cell r="A291" t="str">
            <v>@01\QReg.@</v>
          </cell>
          <cell r="B291" t="str">
            <v>AA</v>
          </cell>
          <cell r="C291" t="str">
            <v>7000001293</v>
          </cell>
          <cell r="D291" t="str">
            <v/>
          </cell>
          <cell r="E291" t="str">
            <v/>
          </cell>
          <cell r="F291" t="str">
            <v>Trasf. da Conb. a BIM per scissione</v>
          </cell>
          <cell r="G291" t="str">
            <v/>
          </cell>
          <cell r="H291">
            <v>38656</v>
          </cell>
          <cell r="I291">
            <v>38656</v>
          </cell>
          <cell r="J291">
            <v>-497657.87</v>
          </cell>
          <cell r="K291" t="str">
            <v>EUR</v>
          </cell>
        </row>
        <row r="292">
          <cell r="A292" t="str">
            <v>@01\QReg.@</v>
          </cell>
          <cell r="B292" t="str">
            <v>AA</v>
          </cell>
          <cell r="C292" t="str">
            <v>7000001294</v>
          </cell>
          <cell r="D292" t="str">
            <v/>
          </cell>
          <cell r="E292" t="str">
            <v/>
          </cell>
          <cell r="F292" t="str">
            <v>Trasf. da Conb. a BIM per scissione</v>
          </cell>
          <cell r="G292" t="str">
            <v/>
          </cell>
          <cell r="H292">
            <v>38656</v>
          </cell>
          <cell r="I292">
            <v>38656</v>
          </cell>
          <cell r="J292">
            <v>-12486.94</v>
          </cell>
          <cell r="K292" t="str">
            <v>EUR</v>
          </cell>
        </row>
        <row r="293">
          <cell r="A293" t="str">
            <v>@01\QReg.@</v>
          </cell>
          <cell r="B293" t="str">
            <v>AA</v>
          </cell>
          <cell r="C293" t="str">
            <v>7000001295</v>
          </cell>
          <cell r="D293" t="str">
            <v/>
          </cell>
          <cell r="E293" t="str">
            <v/>
          </cell>
          <cell r="F293" t="str">
            <v>Trasf. da Conb. a BIM per scissione</v>
          </cell>
          <cell r="G293" t="str">
            <v/>
          </cell>
          <cell r="H293">
            <v>38656</v>
          </cell>
          <cell r="I293">
            <v>38656</v>
          </cell>
          <cell r="J293">
            <v>-18437.509999999998</v>
          </cell>
          <cell r="K293" t="str">
            <v>EUR</v>
          </cell>
        </row>
        <row r="294">
          <cell r="A294" t="str">
            <v>@01\QReg.@</v>
          </cell>
          <cell r="B294" t="str">
            <v>AA</v>
          </cell>
          <cell r="C294" t="str">
            <v>7000001296</v>
          </cell>
          <cell r="D294" t="str">
            <v/>
          </cell>
          <cell r="E294" t="str">
            <v/>
          </cell>
          <cell r="F294" t="str">
            <v>Trasf. da Conb. a BIM per scissione</v>
          </cell>
          <cell r="G294" t="str">
            <v/>
          </cell>
          <cell r="H294">
            <v>38656</v>
          </cell>
          <cell r="I294">
            <v>38656</v>
          </cell>
          <cell r="J294">
            <v>-154.94</v>
          </cell>
          <cell r="K294" t="str">
            <v>EUR</v>
          </cell>
        </row>
        <row r="295">
          <cell r="A295" t="str">
            <v>@01\QReg.@</v>
          </cell>
          <cell r="B295" t="str">
            <v>AA</v>
          </cell>
          <cell r="C295" t="str">
            <v>7000001297</v>
          </cell>
          <cell r="D295" t="str">
            <v/>
          </cell>
          <cell r="E295" t="str">
            <v/>
          </cell>
          <cell r="F295" t="str">
            <v>Trasf. da Conb. a BIM per scissione</v>
          </cell>
          <cell r="G295" t="str">
            <v/>
          </cell>
          <cell r="H295">
            <v>38656</v>
          </cell>
          <cell r="I295">
            <v>38656</v>
          </cell>
          <cell r="J295">
            <v>-402.84</v>
          </cell>
          <cell r="K295" t="str">
            <v>EUR</v>
          </cell>
        </row>
        <row r="296">
          <cell r="A296" t="str">
            <v>@01\QReg.@</v>
          </cell>
          <cell r="B296" t="str">
            <v>AA</v>
          </cell>
          <cell r="C296" t="str">
            <v>7000001298</v>
          </cell>
          <cell r="D296" t="str">
            <v/>
          </cell>
          <cell r="E296" t="str">
            <v/>
          </cell>
          <cell r="F296" t="str">
            <v>Trasf. da Conb. a BIM per scissione</v>
          </cell>
          <cell r="G296" t="str">
            <v/>
          </cell>
          <cell r="H296">
            <v>38656</v>
          </cell>
          <cell r="I296">
            <v>38656</v>
          </cell>
          <cell r="J296">
            <v>-105.58</v>
          </cell>
          <cell r="K296" t="str">
            <v>EUR</v>
          </cell>
        </row>
        <row r="297">
          <cell r="A297" t="str">
            <v>@01\QReg.@</v>
          </cell>
          <cell r="B297" t="str">
            <v>AA</v>
          </cell>
          <cell r="C297" t="str">
            <v>7000001299</v>
          </cell>
          <cell r="D297" t="str">
            <v/>
          </cell>
          <cell r="E297" t="str">
            <v/>
          </cell>
          <cell r="F297" t="str">
            <v>Trasf. da Conb. a BIM per scissione</v>
          </cell>
          <cell r="G297" t="str">
            <v/>
          </cell>
          <cell r="H297">
            <v>38656</v>
          </cell>
          <cell r="I297">
            <v>38656</v>
          </cell>
          <cell r="J297">
            <v>-1011.65</v>
          </cell>
          <cell r="K297" t="str">
            <v>EUR</v>
          </cell>
        </row>
        <row r="298">
          <cell r="A298" t="str">
            <v>@01\QReg.@</v>
          </cell>
          <cell r="B298" t="str">
            <v>AA</v>
          </cell>
          <cell r="C298" t="str">
            <v>7000001300</v>
          </cell>
          <cell r="D298" t="str">
            <v/>
          </cell>
          <cell r="E298" t="str">
            <v/>
          </cell>
          <cell r="F298" t="str">
            <v>Trasf. da Conb. a BIM per scissione</v>
          </cell>
          <cell r="G298" t="str">
            <v/>
          </cell>
          <cell r="H298">
            <v>38656</v>
          </cell>
          <cell r="I298">
            <v>38656</v>
          </cell>
          <cell r="J298">
            <v>-368.21</v>
          </cell>
          <cell r="K298" t="str">
            <v>EUR</v>
          </cell>
        </row>
        <row r="299">
          <cell r="A299" t="str">
            <v>@01\QReg.@</v>
          </cell>
          <cell r="B299" t="str">
            <v>AA</v>
          </cell>
          <cell r="C299" t="str">
            <v>7000001301</v>
          </cell>
          <cell r="D299" t="str">
            <v/>
          </cell>
          <cell r="E299" t="str">
            <v/>
          </cell>
          <cell r="F299" t="str">
            <v>Trasf. da Conb. a BIM per scissione</v>
          </cell>
          <cell r="G299" t="str">
            <v/>
          </cell>
          <cell r="H299">
            <v>38656</v>
          </cell>
          <cell r="I299">
            <v>38656</v>
          </cell>
          <cell r="J299">
            <v>-6812.4</v>
          </cell>
          <cell r="K299" t="str">
            <v>EUR</v>
          </cell>
        </row>
        <row r="300">
          <cell r="A300" t="str">
            <v>@01\QReg.@</v>
          </cell>
          <cell r="B300" t="str">
            <v>AA</v>
          </cell>
          <cell r="C300" t="str">
            <v>7000001302</v>
          </cell>
          <cell r="D300" t="str">
            <v/>
          </cell>
          <cell r="E300" t="str">
            <v/>
          </cell>
          <cell r="F300" t="str">
            <v>Trasf. da Conb. a BIM per scissione</v>
          </cell>
          <cell r="G300" t="str">
            <v/>
          </cell>
          <cell r="H300">
            <v>38656</v>
          </cell>
          <cell r="I300">
            <v>38656</v>
          </cell>
          <cell r="J300">
            <v>-807.06</v>
          </cell>
          <cell r="K300" t="str">
            <v>EUR</v>
          </cell>
        </row>
        <row r="301">
          <cell r="A301" t="str">
            <v>@01\QReg.@</v>
          </cell>
          <cell r="B301" t="str">
            <v>AA</v>
          </cell>
          <cell r="C301" t="str">
            <v>7000001303</v>
          </cell>
          <cell r="D301" t="str">
            <v/>
          </cell>
          <cell r="E301" t="str">
            <v/>
          </cell>
          <cell r="F301" t="str">
            <v>Trasf. da Conb. a BIM per scissione</v>
          </cell>
          <cell r="G301" t="str">
            <v/>
          </cell>
          <cell r="H301">
            <v>38656</v>
          </cell>
          <cell r="I301">
            <v>38656</v>
          </cell>
          <cell r="J301">
            <v>-13169.65</v>
          </cell>
          <cell r="K301" t="str">
            <v>EUR</v>
          </cell>
        </row>
        <row r="302">
          <cell r="A302" t="str">
            <v>@01\QReg.@</v>
          </cell>
          <cell r="B302" t="str">
            <v>AA</v>
          </cell>
          <cell r="C302" t="str">
            <v>7000001304</v>
          </cell>
          <cell r="D302" t="str">
            <v/>
          </cell>
          <cell r="E302" t="str">
            <v/>
          </cell>
          <cell r="F302" t="str">
            <v>Trasf. da Conb. a BIM per scissione</v>
          </cell>
          <cell r="G302" t="str">
            <v/>
          </cell>
          <cell r="H302">
            <v>38656</v>
          </cell>
          <cell r="I302">
            <v>38656</v>
          </cell>
          <cell r="J302">
            <v>-28305.81</v>
          </cell>
          <cell r="K302" t="str">
            <v>EUR</v>
          </cell>
        </row>
        <row r="303">
          <cell r="A303" t="str">
            <v>@01\QReg.@</v>
          </cell>
          <cell r="B303" t="str">
            <v>AA</v>
          </cell>
          <cell r="C303" t="str">
            <v>7000001305</v>
          </cell>
          <cell r="D303" t="str">
            <v/>
          </cell>
          <cell r="E303" t="str">
            <v/>
          </cell>
          <cell r="F303" t="str">
            <v>Trasf. da Conb. a BIM per scissione</v>
          </cell>
          <cell r="G303" t="str">
            <v/>
          </cell>
          <cell r="H303">
            <v>38656</v>
          </cell>
          <cell r="I303">
            <v>38656</v>
          </cell>
          <cell r="J303">
            <v>-13169.65</v>
          </cell>
          <cell r="K303" t="str">
            <v>EUR</v>
          </cell>
        </row>
        <row r="304">
          <cell r="A304" t="str">
            <v>@01\QReg.@</v>
          </cell>
          <cell r="B304" t="str">
            <v>AA</v>
          </cell>
          <cell r="C304" t="str">
            <v>7000001306</v>
          </cell>
          <cell r="D304" t="str">
            <v/>
          </cell>
          <cell r="E304" t="str">
            <v/>
          </cell>
          <cell r="F304" t="str">
            <v>Trasf. da Conb. a BIM per scissione</v>
          </cell>
          <cell r="G304" t="str">
            <v/>
          </cell>
          <cell r="H304">
            <v>38656</v>
          </cell>
          <cell r="I304">
            <v>38656</v>
          </cell>
          <cell r="J304">
            <v>-73920.31</v>
          </cell>
          <cell r="K304" t="str">
            <v>EUR</v>
          </cell>
        </row>
        <row r="305">
          <cell r="A305" t="str">
            <v>@01\QReg.@</v>
          </cell>
          <cell r="B305" t="str">
            <v>AA</v>
          </cell>
          <cell r="C305" t="str">
            <v>7000001307</v>
          </cell>
          <cell r="D305" t="str">
            <v/>
          </cell>
          <cell r="E305" t="str">
            <v/>
          </cell>
          <cell r="F305" t="str">
            <v>Trasf. da Conb. a BIM per scissione</v>
          </cell>
          <cell r="G305" t="str">
            <v/>
          </cell>
          <cell r="H305">
            <v>38656</v>
          </cell>
          <cell r="I305">
            <v>38656</v>
          </cell>
          <cell r="J305">
            <v>-40402.26</v>
          </cell>
          <cell r="K305" t="str">
            <v>EUR</v>
          </cell>
        </row>
        <row r="306">
          <cell r="A306" t="str">
            <v>@01\QReg.@</v>
          </cell>
          <cell r="B306" t="str">
            <v>AA</v>
          </cell>
          <cell r="C306" t="str">
            <v>7000001308</v>
          </cell>
          <cell r="D306" t="str">
            <v/>
          </cell>
          <cell r="E306" t="str">
            <v/>
          </cell>
          <cell r="F306" t="str">
            <v>Trasf. da Conb. a BIM per scissione</v>
          </cell>
          <cell r="G306" t="str">
            <v/>
          </cell>
          <cell r="H306">
            <v>38656</v>
          </cell>
          <cell r="I306">
            <v>38656</v>
          </cell>
          <cell r="J306">
            <v>-455.21</v>
          </cell>
          <cell r="K306" t="str">
            <v>EUR</v>
          </cell>
        </row>
        <row r="307">
          <cell r="A307" t="str">
            <v>@01\QReg.@</v>
          </cell>
          <cell r="B307" t="str">
            <v>AA</v>
          </cell>
          <cell r="C307" t="str">
            <v>7000001309</v>
          </cell>
          <cell r="D307" t="str">
            <v/>
          </cell>
          <cell r="E307" t="str">
            <v/>
          </cell>
          <cell r="F307" t="str">
            <v>Trasf. da Conb. a BIM per scissione</v>
          </cell>
          <cell r="G307" t="str">
            <v/>
          </cell>
          <cell r="H307">
            <v>38656</v>
          </cell>
          <cell r="I307">
            <v>38656</v>
          </cell>
          <cell r="J307">
            <v>-41518.71</v>
          </cell>
          <cell r="K307" t="str">
            <v>EUR</v>
          </cell>
        </row>
        <row r="308">
          <cell r="A308" t="str">
            <v>@01\QReg.@</v>
          </cell>
          <cell r="B308" t="str">
            <v>AA</v>
          </cell>
          <cell r="C308" t="str">
            <v>7000001310</v>
          </cell>
          <cell r="D308" t="str">
            <v/>
          </cell>
          <cell r="E308" t="str">
            <v/>
          </cell>
          <cell r="F308" t="str">
            <v>Trasf. da Conb. a BIM per scissione</v>
          </cell>
          <cell r="G308" t="str">
            <v/>
          </cell>
          <cell r="H308">
            <v>38656</v>
          </cell>
          <cell r="I308">
            <v>38656</v>
          </cell>
          <cell r="J308">
            <v>-347.06</v>
          </cell>
          <cell r="K308" t="str">
            <v>EUR</v>
          </cell>
        </row>
        <row r="309">
          <cell r="A309" t="str">
            <v>@01\QReg.@</v>
          </cell>
          <cell r="B309" t="str">
            <v>AA</v>
          </cell>
          <cell r="C309" t="str">
            <v>7000001311</v>
          </cell>
          <cell r="D309" t="str">
            <v/>
          </cell>
          <cell r="E309" t="str">
            <v/>
          </cell>
          <cell r="F309" t="str">
            <v>Trasf. da Conb. a BIM per scissione</v>
          </cell>
          <cell r="G309" t="str">
            <v/>
          </cell>
          <cell r="H309">
            <v>38656</v>
          </cell>
          <cell r="I309">
            <v>38656</v>
          </cell>
          <cell r="J309">
            <v>-1549.37</v>
          </cell>
          <cell r="K309" t="str">
            <v>EUR</v>
          </cell>
        </row>
        <row r="310">
          <cell r="A310" t="str">
            <v>@01\QReg.@</v>
          </cell>
          <cell r="B310" t="str">
            <v>AA</v>
          </cell>
          <cell r="C310" t="str">
            <v>7000001312</v>
          </cell>
          <cell r="D310" t="str">
            <v/>
          </cell>
          <cell r="E310" t="str">
            <v/>
          </cell>
          <cell r="F310" t="str">
            <v>Trasf. da Conb. a BIM per scissione</v>
          </cell>
          <cell r="G310" t="str">
            <v/>
          </cell>
          <cell r="H310">
            <v>38656</v>
          </cell>
          <cell r="I310">
            <v>38656</v>
          </cell>
          <cell r="J310">
            <v>-21357.71</v>
          </cell>
          <cell r="K310" t="str">
            <v>EUR</v>
          </cell>
        </row>
        <row r="311">
          <cell r="A311" t="str">
            <v>@01\QReg.@</v>
          </cell>
          <cell r="B311" t="str">
            <v>AA</v>
          </cell>
          <cell r="C311" t="str">
            <v>7000001313</v>
          </cell>
          <cell r="D311" t="str">
            <v/>
          </cell>
          <cell r="E311" t="str">
            <v/>
          </cell>
          <cell r="F311" t="str">
            <v>Trasf. da Conb. a BIM per scissione</v>
          </cell>
          <cell r="G311" t="str">
            <v/>
          </cell>
          <cell r="H311">
            <v>38656</v>
          </cell>
          <cell r="I311">
            <v>38656</v>
          </cell>
          <cell r="J311">
            <v>-2026.58</v>
          </cell>
          <cell r="K311" t="str">
            <v>EUR</v>
          </cell>
        </row>
        <row r="312">
          <cell r="A312" t="str">
            <v>@01\QReg.@</v>
          </cell>
          <cell r="B312" t="str">
            <v>AA</v>
          </cell>
          <cell r="C312" t="str">
            <v>7000001314</v>
          </cell>
          <cell r="D312" t="str">
            <v/>
          </cell>
          <cell r="E312" t="str">
            <v/>
          </cell>
          <cell r="F312" t="str">
            <v>Trasf. da Conb. a BIM per scissione</v>
          </cell>
          <cell r="G312" t="str">
            <v/>
          </cell>
          <cell r="H312">
            <v>38656</v>
          </cell>
          <cell r="I312">
            <v>38656</v>
          </cell>
          <cell r="J312">
            <v>-2107.14</v>
          </cell>
          <cell r="K312" t="str">
            <v>EUR</v>
          </cell>
        </row>
        <row r="313">
          <cell r="A313" t="str">
            <v>@01\QReg.@</v>
          </cell>
          <cell r="B313" t="str">
            <v>AA</v>
          </cell>
          <cell r="C313" t="str">
            <v>7000001315</v>
          </cell>
          <cell r="D313" t="str">
            <v/>
          </cell>
          <cell r="E313" t="str">
            <v/>
          </cell>
          <cell r="F313" t="str">
            <v>Trasf. da Conb. a BIM per scissione</v>
          </cell>
          <cell r="G313" t="str">
            <v/>
          </cell>
          <cell r="H313">
            <v>38656</v>
          </cell>
          <cell r="I313">
            <v>38656</v>
          </cell>
          <cell r="J313">
            <v>-4164.71</v>
          </cell>
          <cell r="K313" t="str">
            <v>EUR</v>
          </cell>
        </row>
        <row r="314">
          <cell r="A314" t="str">
            <v>@01\QReg.@</v>
          </cell>
          <cell r="B314" t="str">
            <v>AA</v>
          </cell>
          <cell r="C314" t="str">
            <v>7000001316</v>
          </cell>
          <cell r="D314" t="str">
            <v/>
          </cell>
          <cell r="E314" t="str">
            <v/>
          </cell>
          <cell r="F314" t="str">
            <v>Trasf. da Conb. a BIM per scissione</v>
          </cell>
          <cell r="G314" t="str">
            <v/>
          </cell>
          <cell r="H314">
            <v>38656</v>
          </cell>
          <cell r="I314">
            <v>38656</v>
          </cell>
          <cell r="J314">
            <v>-13923.68</v>
          </cell>
          <cell r="K314" t="str">
            <v>EUR</v>
          </cell>
        </row>
        <row r="315">
          <cell r="A315" t="str">
            <v>@01\QReg.@</v>
          </cell>
          <cell r="B315" t="str">
            <v>AA</v>
          </cell>
          <cell r="C315" t="str">
            <v>7000001317</v>
          </cell>
          <cell r="D315" t="str">
            <v/>
          </cell>
          <cell r="E315" t="str">
            <v/>
          </cell>
          <cell r="F315" t="str">
            <v>Trasf. da Conb. a BIM per scissione</v>
          </cell>
          <cell r="G315" t="str">
            <v/>
          </cell>
          <cell r="H315">
            <v>38656</v>
          </cell>
          <cell r="I315">
            <v>38656</v>
          </cell>
          <cell r="J315">
            <v>-968356.69</v>
          </cell>
          <cell r="K315" t="str">
            <v>EUR</v>
          </cell>
        </row>
        <row r="316">
          <cell r="A316" t="str">
            <v>@01\QReg.@</v>
          </cell>
          <cell r="B316" t="str">
            <v>AA</v>
          </cell>
          <cell r="C316" t="str">
            <v>7000001318</v>
          </cell>
          <cell r="D316" t="str">
            <v/>
          </cell>
          <cell r="E316" t="str">
            <v/>
          </cell>
          <cell r="F316" t="str">
            <v>Trasf. da Conb. a BIM per scissione</v>
          </cell>
          <cell r="G316" t="str">
            <v/>
          </cell>
          <cell r="H316">
            <v>38656</v>
          </cell>
          <cell r="I316">
            <v>38656</v>
          </cell>
          <cell r="J316">
            <v>-526.79</v>
          </cell>
          <cell r="K316" t="str">
            <v>EUR</v>
          </cell>
        </row>
        <row r="317">
          <cell r="A317" t="str">
            <v>@01\QReg.@</v>
          </cell>
          <cell r="B317" t="str">
            <v>AA</v>
          </cell>
          <cell r="C317" t="str">
            <v>7000001319</v>
          </cell>
          <cell r="D317" t="str">
            <v/>
          </cell>
          <cell r="E317" t="str">
            <v/>
          </cell>
          <cell r="F317" t="str">
            <v>Trasf. da Conb. a BIM per scissione</v>
          </cell>
          <cell r="G317" t="str">
            <v/>
          </cell>
          <cell r="H317">
            <v>38656</v>
          </cell>
          <cell r="I317">
            <v>38656</v>
          </cell>
          <cell r="J317">
            <v>-17804.13</v>
          </cell>
          <cell r="K317" t="str">
            <v>EUR</v>
          </cell>
        </row>
        <row r="318">
          <cell r="A318" t="str">
            <v>@01\QReg.@</v>
          </cell>
          <cell r="B318" t="str">
            <v>AA</v>
          </cell>
          <cell r="C318" t="str">
            <v>7000001320</v>
          </cell>
          <cell r="D318" t="str">
            <v/>
          </cell>
          <cell r="E318" t="str">
            <v/>
          </cell>
          <cell r="F318" t="str">
            <v>Trasf. da Conb. a BIM per scissione</v>
          </cell>
          <cell r="G318" t="str">
            <v/>
          </cell>
          <cell r="H318">
            <v>38656</v>
          </cell>
          <cell r="I318">
            <v>38656</v>
          </cell>
          <cell r="J318">
            <v>-632.14</v>
          </cell>
          <cell r="K318" t="str">
            <v>EUR</v>
          </cell>
        </row>
        <row r="319">
          <cell r="A319" t="str">
            <v>@01\QReg.@</v>
          </cell>
          <cell r="B319" t="str">
            <v>AA</v>
          </cell>
          <cell r="C319" t="str">
            <v>7000001321</v>
          </cell>
          <cell r="D319" t="str">
            <v/>
          </cell>
          <cell r="E319" t="str">
            <v/>
          </cell>
          <cell r="F319" t="str">
            <v>Trasf. da Conb. a BIM per scissione</v>
          </cell>
          <cell r="G319" t="str">
            <v/>
          </cell>
          <cell r="H319">
            <v>38656</v>
          </cell>
          <cell r="I319">
            <v>38656</v>
          </cell>
          <cell r="J319">
            <v>-1032.9100000000001</v>
          </cell>
          <cell r="K319" t="str">
            <v>EUR</v>
          </cell>
        </row>
        <row r="320">
          <cell r="A320" t="str">
            <v>@01\QReg.@</v>
          </cell>
          <cell r="B320" t="str">
            <v>AA</v>
          </cell>
          <cell r="C320" t="str">
            <v>7000001322</v>
          </cell>
          <cell r="D320" t="str">
            <v/>
          </cell>
          <cell r="E320" t="str">
            <v/>
          </cell>
          <cell r="F320" t="str">
            <v>Trasf. da Conb. a BIM per scissione</v>
          </cell>
          <cell r="G320" t="str">
            <v/>
          </cell>
          <cell r="H320">
            <v>38656</v>
          </cell>
          <cell r="I320">
            <v>38656</v>
          </cell>
          <cell r="J320">
            <v>-710128.24</v>
          </cell>
          <cell r="K320" t="str">
            <v>EUR</v>
          </cell>
        </row>
        <row r="321">
          <cell r="A321" t="str">
            <v>@01\QReg.@</v>
          </cell>
          <cell r="B321" t="str">
            <v>AA</v>
          </cell>
          <cell r="C321" t="str">
            <v>7000001323</v>
          </cell>
          <cell r="D321" t="str">
            <v/>
          </cell>
          <cell r="E321" t="str">
            <v/>
          </cell>
          <cell r="F321" t="str">
            <v>Trasf. da Conb. a BIM per scissione</v>
          </cell>
          <cell r="G321" t="str">
            <v/>
          </cell>
          <cell r="H321">
            <v>38656</v>
          </cell>
          <cell r="I321">
            <v>38656</v>
          </cell>
          <cell r="J321">
            <v>-3413.66</v>
          </cell>
          <cell r="K321" t="str">
            <v>EUR</v>
          </cell>
        </row>
        <row r="322">
          <cell r="A322" t="str">
            <v>@01\QReg.@</v>
          </cell>
          <cell r="B322" t="str">
            <v>AA</v>
          </cell>
          <cell r="C322" t="str">
            <v>7000001324</v>
          </cell>
          <cell r="D322" t="str">
            <v/>
          </cell>
          <cell r="E322" t="str">
            <v/>
          </cell>
          <cell r="F322" t="str">
            <v>Trasf. da Conb. a BIM per scissione</v>
          </cell>
          <cell r="G322" t="str">
            <v/>
          </cell>
          <cell r="H322">
            <v>38656</v>
          </cell>
          <cell r="I322">
            <v>38656</v>
          </cell>
          <cell r="J322">
            <v>-28405.13</v>
          </cell>
          <cell r="K322" t="str">
            <v>EUR</v>
          </cell>
        </row>
        <row r="323">
          <cell r="A323" t="str">
            <v>@01\QReg.@</v>
          </cell>
          <cell r="B323" t="str">
            <v>AA</v>
          </cell>
          <cell r="C323" t="str">
            <v>7000001325</v>
          </cell>
          <cell r="D323" t="str">
            <v/>
          </cell>
          <cell r="E323" t="str">
            <v/>
          </cell>
          <cell r="F323" t="str">
            <v>Trasf. da Conb. a BIM per scissione</v>
          </cell>
          <cell r="G323" t="str">
            <v/>
          </cell>
          <cell r="H323">
            <v>38656</v>
          </cell>
          <cell r="I323">
            <v>38656</v>
          </cell>
          <cell r="J323">
            <v>-10329.14</v>
          </cell>
          <cell r="K323" t="str">
            <v>EUR</v>
          </cell>
        </row>
        <row r="324">
          <cell r="A324" t="str">
            <v>@01\QReg.@</v>
          </cell>
          <cell r="B324" t="str">
            <v>AA</v>
          </cell>
          <cell r="C324" t="str">
            <v>7000001326</v>
          </cell>
          <cell r="D324" t="str">
            <v/>
          </cell>
          <cell r="E324" t="str">
            <v/>
          </cell>
          <cell r="F324" t="str">
            <v>Trasf. da Conb. a BIM per scissione</v>
          </cell>
          <cell r="G324" t="str">
            <v/>
          </cell>
          <cell r="H324">
            <v>38656</v>
          </cell>
          <cell r="I324">
            <v>38656</v>
          </cell>
          <cell r="J324">
            <v>-21691.19</v>
          </cell>
          <cell r="K324" t="str">
            <v>EUR</v>
          </cell>
        </row>
        <row r="325">
          <cell r="A325" t="str">
            <v>@01\QReg.@</v>
          </cell>
          <cell r="B325" t="str">
            <v>AA</v>
          </cell>
          <cell r="C325" t="str">
            <v>7000001327</v>
          </cell>
          <cell r="D325" t="str">
            <v/>
          </cell>
          <cell r="E325" t="str">
            <v/>
          </cell>
          <cell r="F325" t="str">
            <v>Trasf. da Conb. a BIM per scissione</v>
          </cell>
          <cell r="G325" t="str">
            <v/>
          </cell>
          <cell r="H325">
            <v>38656</v>
          </cell>
          <cell r="I325">
            <v>38656</v>
          </cell>
          <cell r="J325">
            <v>-4440.5</v>
          </cell>
          <cell r="K325" t="str">
            <v>EUR</v>
          </cell>
        </row>
        <row r="326">
          <cell r="A326" t="str">
            <v>@01\QReg.@</v>
          </cell>
          <cell r="B326" t="str">
            <v>AA</v>
          </cell>
          <cell r="C326" t="str">
            <v>7000001328</v>
          </cell>
          <cell r="D326" t="str">
            <v/>
          </cell>
          <cell r="E326" t="str">
            <v/>
          </cell>
          <cell r="F326" t="str">
            <v>Trasf. da Conb. a BIM per scissione</v>
          </cell>
          <cell r="G326" t="str">
            <v/>
          </cell>
          <cell r="H326">
            <v>38656</v>
          </cell>
          <cell r="I326">
            <v>38656</v>
          </cell>
          <cell r="J326">
            <v>-526.79</v>
          </cell>
          <cell r="K326" t="str">
            <v>EUR</v>
          </cell>
        </row>
        <row r="327">
          <cell r="A327" t="str">
            <v>@01\QReg.@</v>
          </cell>
          <cell r="B327" t="str">
            <v>AA</v>
          </cell>
          <cell r="C327" t="str">
            <v>7000001329</v>
          </cell>
          <cell r="D327" t="str">
            <v/>
          </cell>
          <cell r="E327" t="str">
            <v/>
          </cell>
          <cell r="F327" t="str">
            <v>Trasf. da Conb. a BIM per scissione</v>
          </cell>
          <cell r="G327" t="str">
            <v/>
          </cell>
          <cell r="H327">
            <v>38656</v>
          </cell>
          <cell r="I327">
            <v>38656</v>
          </cell>
          <cell r="J327">
            <v>-657.14</v>
          </cell>
          <cell r="K327" t="str">
            <v>EUR</v>
          </cell>
        </row>
        <row r="328">
          <cell r="A328" t="str">
            <v>@01\QReg.@</v>
          </cell>
          <cell r="B328" t="str">
            <v>AA</v>
          </cell>
          <cell r="C328" t="str">
            <v>7000001330</v>
          </cell>
          <cell r="D328" t="str">
            <v/>
          </cell>
          <cell r="E328" t="str">
            <v/>
          </cell>
          <cell r="F328" t="str">
            <v>Trasf. da Conb. a BIM per scissione</v>
          </cell>
          <cell r="G328" t="str">
            <v/>
          </cell>
          <cell r="H328">
            <v>38656</v>
          </cell>
          <cell r="I328">
            <v>38656</v>
          </cell>
          <cell r="J328">
            <v>-15493.71</v>
          </cell>
          <cell r="K328" t="str">
            <v>EUR</v>
          </cell>
        </row>
        <row r="329">
          <cell r="A329" t="str">
            <v>@01\QReg.@</v>
          </cell>
          <cell r="B329" t="str">
            <v>AA</v>
          </cell>
          <cell r="C329" t="str">
            <v>7000001331</v>
          </cell>
          <cell r="D329" t="str">
            <v/>
          </cell>
          <cell r="E329" t="str">
            <v/>
          </cell>
          <cell r="F329" t="str">
            <v>Trasf. da Conb. a BIM per scissione</v>
          </cell>
          <cell r="G329" t="str">
            <v/>
          </cell>
          <cell r="H329">
            <v>38656</v>
          </cell>
          <cell r="I329">
            <v>38656</v>
          </cell>
          <cell r="J329">
            <v>-9540.51</v>
          </cell>
          <cell r="K329" t="str">
            <v>EUR</v>
          </cell>
        </row>
        <row r="330">
          <cell r="A330" t="str">
            <v>@01\QReg.@</v>
          </cell>
          <cell r="B330" t="str">
            <v>AA</v>
          </cell>
          <cell r="C330" t="str">
            <v>7000001332</v>
          </cell>
          <cell r="D330" t="str">
            <v/>
          </cell>
          <cell r="E330" t="str">
            <v/>
          </cell>
          <cell r="F330" t="str">
            <v>Trasf. da Conb. a BIM per scissione</v>
          </cell>
          <cell r="G330" t="str">
            <v/>
          </cell>
          <cell r="H330">
            <v>38656</v>
          </cell>
          <cell r="I330">
            <v>38656</v>
          </cell>
          <cell r="J330">
            <v>-6495.58</v>
          </cell>
          <cell r="K330" t="str">
            <v>EUR</v>
          </cell>
        </row>
        <row r="331">
          <cell r="A331" t="str">
            <v>@01\QReg.@</v>
          </cell>
          <cell r="B331" t="str">
            <v>AA</v>
          </cell>
          <cell r="C331" t="str">
            <v>7000001333</v>
          </cell>
          <cell r="D331" t="str">
            <v/>
          </cell>
          <cell r="E331" t="str">
            <v/>
          </cell>
          <cell r="F331" t="str">
            <v>Trasf. da Conb. a BIM per scissione</v>
          </cell>
          <cell r="G331" t="str">
            <v/>
          </cell>
          <cell r="H331">
            <v>38656</v>
          </cell>
          <cell r="I331">
            <v>38656</v>
          </cell>
          <cell r="J331">
            <v>-2208.31</v>
          </cell>
          <cell r="K331" t="str">
            <v>EUR</v>
          </cell>
        </row>
        <row r="332">
          <cell r="A332" t="str">
            <v>@01\QReg.@</v>
          </cell>
          <cell r="B332" t="str">
            <v>AA</v>
          </cell>
          <cell r="C332" t="str">
            <v>7000001334</v>
          </cell>
          <cell r="D332" t="str">
            <v/>
          </cell>
          <cell r="E332" t="str">
            <v/>
          </cell>
          <cell r="F332" t="str">
            <v>Trasf. da Conb. a BIM per scissione</v>
          </cell>
          <cell r="G332" t="str">
            <v/>
          </cell>
          <cell r="H332">
            <v>38656</v>
          </cell>
          <cell r="I332">
            <v>38656</v>
          </cell>
          <cell r="J332">
            <v>-51645.69</v>
          </cell>
          <cell r="K332" t="str">
            <v>EUR</v>
          </cell>
        </row>
        <row r="333">
          <cell r="A333" t="str">
            <v>@01\QReg.@</v>
          </cell>
          <cell r="B333" t="str">
            <v>AA</v>
          </cell>
          <cell r="C333" t="str">
            <v>7000001335</v>
          </cell>
          <cell r="D333" t="str">
            <v/>
          </cell>
          <cell r="E333" t="str">
            <v/>
          </cell>
          <cell r="F333" t="str">
            <v>Trasf. da Conb. a BIM per scissione</v>
          </cell>
          <cell r="G333" t="str">
            <v/>
          </cell>
          <cell r="H333">
            <v>38656</v>
          </cell>
          <cell r="I333">
            <v>38656</v>
          </cell>
          <cell r="J333">
            <v>-379.96</v>
          </cell>
          <cell r="K333" t="str">
            <v>EUR</v>
          </cell>
        </row>
        <row r="334">
          <cell r="A334" t="str">
            <v>@01\QReg.@</v>
          </cell>
          <cell r="B334" t="str">
            <v>AA</v>
          </cell>
          <cell r="C334" t="str">
            <v>7000001336</v>
          </cell>
          <cell r="D334" t="str">
            <v/>
          </cell>
          <cell r="E334" t="str">
            <v/>
          </cell>
          <cell r="F334" t="str">
            <v>Trasf. da Conb. a BIM per scissione</v>
          </cell>
          <cell r="G334" t="str">
            <v/>
          </cell>
          <cell r="H334">
            <v>38656</v>
          </cell>
          <cell r="I334">
            <v>38656</v>
          </cell>
          <cell r="J334">
            <v>-1623.48</v>
          </cell>
          <cell r="K334" t="str">
            <v>EUR</v>
          </cell>
        </row>
        <row r="335">
          <cell r="A335" t="str">
            <v>@01\QReg.@</v>
          </cell>
          <cell r="B335" t="str">
            <v>AA</v>
          </cell>
          <cell r="C335" t="str">
            <v>7000001337</v>
          </cell>
          <cell r="D335" t="str">
            <v/>
          </cell>
          <cell r="E335" t="str">
            <v/>
          </cell>
          <cell r="F335" t="str">
            <v>Trasf. da Conb. a BIM per scissione</v>
          </cell>
          <cell r="G335" t="str">
            <v/>
          </cell>
          <cell r="H335">
            <v>38656</v>
          </cell>
          <cell r="I335">
            <v>38656</v>
          </cell>
          <cell r="J335">
            <v>-5566.37</v>
          </cell>
          <cell r="K335" t="str">
            <v>EUR</v>
          </cell>
        </row>
        <row r="336">
          <cell r="A336" t="str">
            <v>@01\QReg.@</v>
          </cell>
          <cell r="B336" t="str">
            <v>AA</v>
          </cell>
          <cell r="C336" t="str">
            <v>7000001338</v>
          </cell>
          <cell r="D336" t="str">
            <v/>
          </cell>
          <cell r="E336" t="str">
            <v/>
          </cell>
          <cell r="F336" t="str">
            <v>Trasf. da Conb. a BIM per scissione</v>
          </cell>
          <cell r="G336" t="str">
            <v/>
          </cell>
          <cell r="H336">
            <v>38656</v>
          </cell>
          <cell r="I336">
            <v>38656</v>
          </cell>
          <cell r="J336">
            <v>-929.62</v>
          </cell>
          <cell r="K336" t="str">
            <v>EUR</v>
          </cell>
        </row>
        <row r="337">
          <cell r="A337" t="str">
            <v>@01\QReg.@</v>
          </cell>
          <cell r="B337" t="str">
            <v>AA</v>
          </cell>
          <cell r="C337" t="str">
            <v>7000001339</v>
          </cell>
          <cell r="D337" t="str">
            <v/>
          </cell>
          <cell r="E337" t="str">
            <v/>
          </cell>
          <cell r="F337" t="str">
            <v>Trasf. da Conb. a BIM per scissione</v>
          </cell>
          <cell r="G337" t="str">
            <v/>
          </cell>
          <cell r="H337">
            <v>38656</v>
          </cell>
          <cell r="I337">
            <v>38656</v>
          </cell>
          <cell r="J337">
            <v>-9812.68</v>
          </cell>
          <cell r="K337" t="str">
            <v>EUR</v>
          </cell>
        </row>
        <row r="338">
          <cell r="A338" t="str">
            <v>@01\QReg.@</v>
          </cell>
          <cell r="B338" t="str">
            <v>AA</v>
          </cell>
          <cell r="C338" t="str">
            <v>7000001340</v>
          </cell>
          <cell r="D338" t="str">
            <v/>
          </cell>
          <cell r="E338" t="str">
            <v/>
          </cell>
          <cell r="F338" t="str">
            <v>Trasf. da Conb. a BIM per scissione</v>
          </cell>
          <cell r="G338" t="str">
            <v/>
          </cell>
          <cell r="H338">
            <v>38656</v>
          </cell>
          <cell r="I338">
            <v>38656</v>
          </cell>
          <cell r="J338">
            <v>-3181.37</v>
          </cell>
          <cell r="K338" t="str">
            <v>EUR</v>
          </cell>
        </row>
        <row r="339">
          <cell r="A339" t="str">
            <v>@01\QReg.@</v>
          </cell>
          <cell r="B339" t="str">
            <v>AA</v>
          </cell>
          <cell r="C339" t="str">
            <v>7000001341</v>
          </cell>
          <cell r="D339" t="str">
            <v/>
          </cell>
          <cell r="E339" t="str">
            <v/>
          </cell>
          <cell r="F339" t="str">
            <v>Trasf. da Conb. a BIM per scissione</v>
          </cell>
          <cell r="G339" t="str">
            <v/>
          </cell>
          <cell r="H339">
            <v>38656</v>
          </cell>
          <cell r="I339">
            <v>38656</v>
          </cell>
          <cell r="J339">
            <v>-292.12</v>
          </cell>
          <cell r="K339" t="str">
            <v>EUR</v>
          </cell>
        </row>
        <row r="340">
          <cell r="A340" t="str">
            <v>@01\QReg.@</v>
          </cell>
          <cell r="B340" t="str">
            <v>AA</v>
          </cell>
          <cell r="C340" t="str">
            <v>7000001342</v>
          </cell>
          <cell r="D340" t="str">
            <v/>
          </cell>
          <cell r="E340" t="str">
            <v/>
          </cell>
          <cell r="F340" t="str">
            <v>Trasf. da Conb. a BIM per scissione</v>
          </cell>
          <cell r="G340" t="str">
            <v/>
          </cell>
          <cell r="H340">
            <v>38656</v>
          </cell>
          <cell r="I340">
            <v>38656</v>
          </cell>
          <cell r="J340">
            <v>-526.79</v>
          </cell>
          <cell r="K340" t="str">
            <v>EUR</v>
          </cell>
        </row>
        <row r="341">
          <cell r="A341" t="str">
            <v>@01\QReg.@</v>
          </cell>
          <cell r="B341" t="str">
            <v>AA</v>
          </cell>
          <cell r="C341" t="str">
            <v>7000001343</v>
          </cell>
          <cell r="D341" t="str">
            <v/>
          </cell>
          <cell r="E341" t="str">
            <v/>
          </cell>
          <cell r="F341" t="str">
            <v>Trasf. da Conb. a BIM per scissione</v>
          </cell>
          <cell r="G341" t="str">
            <v/>
          </cell>
          <cell r="H341">
            <v>38656</v>
          </cell>
          <cell r="I341">
            <v>38656</v>
          </cell>
          <cell r="J341">
            <v>-33569.699999999997</v>
          </cell>
          <cell r="K341" t="str">
            <v>EUR</v>
          </cell>
        </row>
        <row r="342">
          <cell r="A342" t="str">
            <v>@01\QReg.@</v>
          </cell>
          <cell r="B342" t="str">
            <v>AA</v>
          </cell>
          <cell r="C342" t="str">
            <v>7000001344</v>
          </cell>
          <cell r="D342" t="str">
            <v/>
          </cell>
          <cell r="E342" t="str">
            <v/>
          </cell>
          <cell r="F342" t="str">
            <v>Trasf. da Conb. a BIM per scissione</v>
          </cell>
          <cell r="G342" t="str">
            <v/>
          </cell>
          <cell r="H342">
            <v>38656</v>
          </cell>
          <cell r="I342">
            <v>38656</v>
          </cell>
          <cell r="J342">
            <v>-258228.45</v>
          </cell>
          <cell r="K342" t="str">
            <v>EUR</v>
          </cell>
        </row>
        <row r="343">
          <cell r="A343" t="str">
            <v>@01\QReg.@</v>
          </cell>
          <cell r="B343" t="str">
            <v>AA</v>
          </cell>
          <cell r="C343" t="str">
            <v>7000001345</v>
          </cell>
          <cell r="D343" t="str">
            <v/>
          </cell>
          <cell r="E343" t="str">
            <v/>
          </cell>
          <cell r="F343" t="str">
            <v>Trasf. da Conb. a BIM per scissione</v>
          </cell>
          <cell r="G343" t="str">
            <v/>
          </cell>
          <cell r="H343">
            <v>38656</v>
          </cell>
          <cell r="I343">
            <v>38656</v>
          </cell>
          <cell r="J343">
            <v>-8882.5400000000009</v>
          </cell>
          <cell r="K343" t="str">
            <v>EUR</v>
          </cell>
        </row>
        <row r="344">
          <cell r="A344" t="str">
            <v>@01\QReg.@</v>
          </cell>
          <cell r="B344" t="str">
            <v>AA</v>
          </cell>
          <cell r="C344" t="str">
            <v>7000001346</v>
          </cell>
          <cell r="D344" t="str">
            <v/>
          </cell>
          <cell r="E344" t="str">
            <v/>
          </cell>
          <cell r="F344" t="str">
            <v>Trasf. da Conb. a BIM per scissione</v>
          </cell>
          <cell r="G344" t="str">
            <v/>
          </cell>
          <cell r="H344">
            <v>38656</v>
          </cell>
          <cell r="I344">
            <v>38656</v>
          </cell>
          <cell r="J344">
            <v>-9812.68</v>
          </cell>
          <cell r="K344" t="str">
            <v>EUR</v>
          </cell>
        </row>
        <row r="345">
          <cell r="A345" t="str">
            <v>@01\QReg.@</v>
          </cell>
          <cell r="B345" t="str">
            <v>AA</v>
          </cell>
          <cell r="C345" t="str">
            <v>7000001347</v>
          </cell>
          <cell r="D345" t="str">
            <v/>
          </cell>
          <cell r="E345" t="str">
            <v/>
          </cell>
          <cell r="F345" t="str">
            <v>Trasf. da Conb. a BIM per scissione</v>
          </cell>
          <cell r="G345" t="str">
            <v/>
          </cell>
          <cell r="H345">
            <v>38656</v>
          </cell>
          <cell r="I345">
            <v>38656</v>
          </cell>
          <cell r="J345">
            <v>-47514.03</v>
          </cell>
          <cell r="K345" t="str">
            <v>EUR</v>
          </cell>
        </row>
        <row r="346">
          <cell r="A346" t="str">
            <v>@01\QReg.@</v>
          </cell>
          <cell r="B346" t="str">
            <v>AA</v>
          </cell>
          <cell r="C346" t="str">
            <v>7000001348</v>
          </cell>
          <cell r="D346" t="str">
            <v/>
          </cell>
          <cell r="E346" t="str">
            <v/>
          </cell>
          <cell r="F346" t="str">
            <v>Trasf. da Conb. a BIM per scissione</v>
          </cell>
          <cell r="G346" t="str">
            <v/>
          </cell>
          <cell r="H346">
            <v>38656</v>
          </cell>
          <cell r="I346">
            <v>38656</v>
          </cell>
          <cell r="J346">
            <v>-1652.66</v>
          </cell>
          <cell r="K346" t="str">
            <v>EUR</v>
          </cell>
        </row>
        <row r="347">
          <cell r="A347" t="str">
            <v>@01\QReg.@</v>
          </cell>
          <cell r="B347" t="str">
            <v>AA</v>
          </cell>
          <cell r="C347" t="str">
            <v>7000001349</v>
          </cell>
          <cell r="D347" t="str">
            <v/>
          </cell>
          <cell r="E347" t="str">
            <v/>
          </cell>
          <cell r="F347" t="str">
            <v>Trasf. da Conb. a BIM per scissione</v>
          </cell>
          <cell r="G347" t="str">
            <v/>
          </cell>
          <cell r="H347">
            <v>38656</v>
          </cell>
          <cell r="I347">
            <v>38656</v>
          </cell>
          <cell r="J347">
            <v>-9581.31</v>
          </cell>
          <cell r="K347" t="str">
            <v>EUR</v>
          </cell>
        </row>
        <row r="348">
          <cell r="A348" t="str">
            <v>@01\QReg.@</v>
          </cell>
          <cell r="B348" t="str">
            <v>AA</v>
          </cell>
          <cell r="C348" t="str">
            <v>7000001350</v>
          </cell>
          <cell r="D348" t="str">
            <v/>
          </cell>
          <cell r="E348" t="str">
            <v/>
          </cell>
          <cell r="F348" t="str">
            <v>Trasf. da Conb. a BIM per scissione</v>
          </cell>
          <cell r="G348" t="str">
            <v/>
          </cell>
          <cell r="H348">
            <v>38656</v>
          </cell>
          <cell r="I348">
            <v>38656</v>
          </cell>
          <cell r="J348">
            <v>-10629.72</v>
          </cell>
          <cell r="K348" t="str">
            <v>EUR</v>
          </cell>
        </row>
        <row r="349">
          <cell r="A349" t="str">
            <v>@01\QReg.@</v>
          </cell>
          <cell r="B349" t="str">
            <v>AA</v>
          </cell>
          <cell r="C349" t="str">
            <v>7000001351</v>
          </cell>
          <cell r="D349" t="str">
            <v/>
          </cell>
          <cell r="E349" t="str">
            <v/>
          </cell>
          <cell r="F349" t="str">
            <v>Trasf. da Conb. a BIM per scissione</v>
          </cell>
          <cell r="G349" t="str">
            <v/>
          </cell>
          <cell r="H349">
            <v>38656</v>
          </cell>
          <cell r="I349">
            <v>38656</v>
          </cell>
          <cell r="J349">
            <v>-1239.5</v>
          </cell>
          <cell r="K349" t="str">
            <v>EUR</v>
          </cell>
        </row>
        <row r="350">
          <cell r="A350" t="str">
            <v>@01\QReg.@</v>
          </cell>
          <cell r="B350" t="str">
            <v>AA</v>
          </cell>
          <cell r="C350" t="str">
            <v>7000001352</v>
          </cell>
          <cell r="D350" t="str">
            <v/>
          </cell>
          <cell r="E350" t="str">
            <v/>
          </cell>
          <cell r="F350" t="str">
            <v>Trasf. da Conb. a BIM per scissione</v>
          </cell>
          <cell r="G350" t="str">
            <v/>
          </cell>
          <cell r="H350">
            <v>38656</v>
          </cell>
          <cell r="I350">
            <v>38656</v>
          </cell>
          <cell r="J350">
            <v>-2065.83</v>
          </cell>
          <cell r="K350" t="str">
            <v>EUR</v>
          </cell>
        </row>
        <row r="351">
          <cell r="A351" t="str">
            <v>@01\QReg.@</v>
          </cell>
          <cell r="B351" t="str">
            <v>AA</v>
          </cell>
          <cell r="C351" t="str">
            <v>7000001353</v>
          </cell>
          <cell r="D351" t="str">
            <v/>
          </cell>
          <cell r="E351" t="str">
            <v/>
          </cell>
          <cell r="F351" t="str">
            <v>Trasf. da Conb. a BIM per scissione</v>
          </cell>
          <cell r="G351" t="str">
            <v/>
          </cell>
          <cell r="H351">
            <v>38656</v>
          </cell>
          <cell r="I351">
            <v>38656</v>
          </cell>
          <cell r="J351">
            <v>-4209.12</v>
          </cell>
          <cell r="K351" t="str">
            <v>EUR</v>
          </cell>
        </row>
        <row r="352">
          <cell r="A352" t="str">
            <v>@01\QReg.@</v>
          </cell>
          <cell r="B352" t="str">
            <v>AA</v>
          </cell>
          <cell r="C352" t="str">
            <v>7000001354</v>
          </cell>
          <cell r="D352" t="str">
            <v/>
          </cell>
          <cell r="E352" t="str">
            <v/>
          </cell>
          <cell r="F352" t="str">
            <v>Trasf. da Conb. a BIM per scissione</v>
          </cell>
          <cell r="G352" t="str">
            <v/>
          </cell>
          <cell r="H352">
            <v>38656</v>
          </cell>
          <cell r="I352">
            <v>38656</v>
          </cell>
          <cell r="J352">
            <v>-1807.6</v>
          </cell>
          <cell r="K352" t="str">
            <v>EUR</v>
          </cell>
        </row>
        <row r="353">
          <cell r="A353" t="str">
            <v>@01\QReg.@</v>
          </cell>
          <cell r="B353" t="str">
            <v>AA</v>
          </cell>
          <cell r="C353" t="str">
            <v>7000001355</v>
          </cell>
          <cell r="D353" t="str">
            <v/>
          </cell>
          <cell r="E353" t="str">
            <v/>
          </cell>
          <cell r="F353" t="str">
            <v>Trasf. da Conb. a BIM per scissione</v>
          </cell>
          <cell r="G353" t="str">
            <v/>
          </cell>
          <cell r="H353">
            <v>38656</v>
          </cell>
          <cell r="I353">
            <v>38656</v>
          </cell>
          <cell r="J353">
            <v>-13169.65</v>
          </cell>
          <cell r="K353" t="str">
            <v>EUR</v>
          </cell>
        </row>
        <row r="354">
          <cell r="A354" t="str">
            <v>@01\QReg.@</v>
          </cell>
          <cell r="B354" t="str">
            <v>AA</v>
          </cell>
          <cell r="C354" t="str">
            <v>7000001356</v>
          </cell>
          <cell r="D354" t="str">
            <v/>
          </cell>
          <cell r="E354" t="str">
            <v/>
          </cell>
          <cell r="F354" t="str">
            <v>Trasf. da Conb. a BIM per scissione</v>
          </cell>
          <cell r="G354" t="str">
            <v/>
          </cell>
          <cell r="H354">
            <v>38656</v>
          </cell>
          <cell r="I354">
            <v>38656</v>
          </cell>
          <cell r="J354">
            <v>-572.23</v>
          </cell>
          <cell r="K354" t="str">
            <v>EUR</v>
          </cell>
        </row>
        <row r="355">
          <cell r="A355" t="str">
            <v>@01\QReg.@</v>
          </cell>
          <cell r="B355" t="str">
            <v>AA</v>
          </cell>
          <cell r="C355" t="str">
            <v>7000001357</v>
          </cell>
          <cell r="D355" t="str">
            <v/>
          </cell>
          <cell r="E355" t="str">
            <v/>
          </cell>
          <cell r="F355" t="str">
            <v>Trasf. da Conb. a BIM per scissione</v>
          </cell>
          <cell r="G355" t="str">
            <v/>
          </cell>
          <cell r="H355">
            <v>38656</v>
          </cell>
          <cell r="I355">
            <v>38656</v>
          </cell>
          <cell r="J355">
            <v>-11568.63</v>
          </cell>
          <cell r="K355" t="str">
            <v>EUR</v>
          </cell>
        </row>
        <row r="356">
          <cell r="A356" t="str">
            <v>@01\QReg.@</v>
          </cell>
          <cell r="B356" t="str">
            <v>AA</v>
          </cell>
          <cell r="C356" t="str">
            <v>7000001358</v>
          </cell>
          <cell r="D356" t="str">
            <v/>
          </cell>
          <cell r="E356" t="str">
            <v/>
          </cell>
          <cell r="F356" t="str">
            <v>Trasf. da Conb. a BIM per scissione</v>
          </cell>
          <cell r="G356" t="str">
            <v/>
          </cell>
          <cell r="H356">
            <v>38656</v>
          </cell>
          <cell r="I356">
            <v>38656</v>
          </cell>
          <cell r="J356">
            <v>-9330.93</v>
          </cell>
          <cell r="K356" t="str">
            <v>EUR</v>
          </cell>
        </row>
        <row r="357">
          <cell r="A357" t="str">
            <v>@01\QReg.@</v>
          </cell>
          <cell r="B357" t="str">
            <v>AA</v>
          </cell>
          <cell r="C357" t="str">
            <v>7000001359</v>
          </cell>
          <cell r="D357" t="str">
            <v/>
          </cell>
          <cell r="E357" t="str">
            <v/>
          </cell>
          <cell r="F357" t="str">
            <v>Trasf. da Conb. a BIM per scissione</v>
          </cell>
          <cell r="G357" t="str">
            <v/>
          </cell>
          <cell r="H357">
            <v>38656</v>
          </cell>
          <cell r="I357">
            <v>38656</v>
          </cell>
          <cell r="J357">
            <v>-61974.83</v>
          </cell>
          <cell r="K357" t="str">
            <v>EUR</v>
          </cell>
        </row>
        <row r="358">
          <cell r="A358" t="str">
            <v>@01\QReg.@</v>
          </cell>
          <cell r="B358" t="str">
            <v>AA</v>
          </cell>
          <cell r="C358" t="str">
            <v>7000001360</v>
          </cell>
          <cell r="D358" t="str">
            <v/>
          </cell>
          <cell r="E358" t="str">
            <v/>
          </cell>
          <cell r="F358" t="str">
            <v>Trasf. da Conb. a BIM per scissione</v>
          </cell>
          <cell r="G358" t="str">
            <v/>
          </cell>
          <cell r="H358">
            <v>38656</v>
          </cell>
          <cell r="I358">
            <v>38656</v>
          </cell>
          <cell r="J358">
            <v>-3511.91</v>
          </cell>
          <cell r="K358" t="str">
            <v>EUR</v>
          </cell>
        </row>
        <row r="359">
          <cell r="A359" t="str">
            <v>@01\QReg.@</v>
          </cell>
          <cell r="B359" t="str">
            <v>AA</v>
          </cell>
          <cell r="C359" t="str">
            <v>7000001361</v>
          </cell>
          <cell r="D359" t="str">
            <v/>
          </cell>
          <cell r="E359" t="str">
            <v/>
          </cell>
          <cell r="F359" t="str">
            <v>Trasf. da Conb. a BIM per scissione</v>
          </cell>
          <cell r="G359" t="str">
            <v/>
          </cell>
          <cell r="H359">
            <v>38656</v>
          </cell>
          <cell r="I359">
            <v>38656</v>
          </cell>
          <cell r="J359">
            <v>-56810.26</v>
          </cell>
          <cell r="K359" t="str">
            <v>EUR</v>
          </cell>
        </row>
        <row r="360">
          <cell r="A360" t="str">
            <v>@01\QReg.@</v>
          </cell>
          <cell r="B360" t="str">
            <v>AA</v>
          </cell>
          <cell r="C360" t="str">
            <v>7000001362</v>
          </cell>
          <cell r="D360" t="str">
            <v/>
          </cell>
          <cell r="E360" t="str">
            <v/>
          </cell>
          <cell r="F360" t="str">
            <v>Trasf. da Conb. a BIM per scissione</v>
          </cell>
          <cell r="G360" t="str">
            <v/>
          </cell>
          <cell r="H360">
            <v>38656</v>
          </cell>
          <cell r="I360">
            <v>38656</v>
          </cell>
          <cell r="J360">
            <v>-25822.84</v>
          </cell>
          <cell r="K360" t="str">
            <v>EUR</v>
          </cell>
        </row>
        <row r="361">
          <cell r="A361" t="str">
            <v>@01\QReg.@</v>
          </cell>
          <cell r="B361" t="str">
            <v>AA</v>
          </cell>
          <cell r="C361" t="str">
            <v>7000001363</v>
          </cell>
          <cell r="D361" t="str">
            <v/>
          </cell>
          <cell r="E361" t="str">
            <v/>
          </cell>
          <cell r="F361" t="str">
            <v>Trasf. da Conb. a BIM per scissione</v>
          </cell>
          <cell r="G361" t="str">
            <v/>
          </cell>
          <cell r="H361">
            <v>38656</v>
          </cell>
          <cell r="I361">
            <v>38656</v>
          </cell>
          <cell r="J361">
            <v>-6713.94</v>
          </cell>
          <cell r="K361" t="str">
            <v>EUR</v>
          </cell>
        </row>
        <row r="362">
          <cell r="A362" t="str">
            <v>@01\QReg.@</v>
          </cell>
          <cell r="B362" t="str">
            <v>AA</v>
          </cell>
          <cell r="C362" t="str">
            <v>7000001364</v>
          </cell>
          <cell r="D362" t="str">
            <v/>
          </cell>
          <cell r="E362" t="str">
            <v/>
          </cell>
          <cell r="F362" t="str">
            <v>Trasf. da Conb. a BIM per scissione</v>
          </cell>
          <cell r="G362" t="str">
            <v/>
          </cell>
          <cell r="H362">
            <v>38656</v>
          </cell>
          <cell r="I362">
            <v>38656</v>
          </cell>
          <cell r="J362">
            <v>-1239.5</v>
          </cell>
          <cell r="K362" t="str">
            <v>EUR</v>
          </cell>
        </row>
        <row r="363">
          <cell r="A363" t="str">
            <v>@01\QReg.@</v>
          </cell>
          <cell r="B363" t="str">
            <v>AA</v>
          </cell>
          <cell r="C363" t="str">
            <v>7000001365</v>
          </cell>
          <cell r="D363" t="str">
            <v/>
          </cell>
          <cell r="E363" t="str">
            <v/>
          </cell>
          <cell r="F363" t="str">
            <v>Trasf. da Conb. a BIM per scissione</v>
          </cell>
          <cell r="G363" t="str">
            <v/>
          </cell>
          <cell r="H363">
            <v>38656</v>
          </cell>
          <cell r="I363">
            <v>38656</v>
          </cell>
          <cell r="J363">
            <v>-3615.2</v>
          </cell>
          <cell r="K363" t="str">
            <v>EUR</v>
          </cell>
        </row>
        <row r="364">
          <cell r="A364" t="str">
            <v>@01\QReg.@</v>
          </cell>
          <cell r="B364" t="str">
            <v>AA</v>
          </cell>
          <cell r="C364" t="str">
            <v>7000001366</v>
          </cell>
          <cell r="D364" t="str">
            <v/>
          </cell>
          <cell r="E364" t="str">
            <v/>
          </cell>
          <cell r="F364" t="str">
            <v>Trasf. da Conb. a BIM per scissione</v>
          </cell>
          <cell r="G364" t="str">
            <v/>
          </cell>
          <cell r="H364">
            <v>38656</v>
          </cell>
          <cell r="I364">
            <v>38656</v>
          </cell>
          <cell r="J364">
            <v>-619.75</v>
          </cell>
          <cell r="K364" t="str">
            <v>EUR</v>
          </cell>
        </row>
        <row r="365">
          <cell r="A365" t="str">
            <v>@01\QReg.@</v>
          </cell>
          <cell r="B365" t="str">
            <v>AA</v>
          </cell>
          <cell r="C365" t="str">
            <v>7000001367</v>
          </cell>
          <cell r="D365" t="str">
            <v/>
          </cell>
          <cell r="E365" t="str">
            <v/>
          </cell>
          <cell r="F365" t="str">
            <v>Trasf. da Conb. a BIM per scissione</v>
          </cell>
          <cell r="G365" t="str">
            <v/>
          </cell>
          <cell r="H365">
            <v>38656</v>
          </cell>
          <cell r="I365">
            <v>38656</v>
          </cell>
          <cell r="J365">
            <v>-3718.49</v>
          </cell>
          <cell r="K365" t="str">
            <v>EUR</v>
          </cell>
        </row>
        <row r="366">
          <cell r="A366" t="str">
            <v>@01\QReg.@</v>
          </cell>
          <cell r="B366" t="str">
            <v>AA</v>
          </cell>
          <cell r="C366" t="str">
            <v>7000001368</v>
          </cell>
          <cell r="D366" t="str">
            <v/>
          </cell>
          <cell r="E366" t="str">
            <v/>
          </cell>
          <cell r="F366" t="str">
            <v>Trasf. da Conb. a BIM per scissione</v>
          </cell>
          <cell r="G366" t="str">
            <v/>
          </cell>
          <cell r="H366">
            <v>38656</v>
          </cell>
          <cell r="I366">
            <v>38656</v>
          </cell>
          <cell r="J366">
            <v>-333.11</v>
          </cell>
          <cell r="K366" t="str">
            <v>EUR</v>
          </cell>
        </row>
        <row r="367">
          <cell r="A367" t="str">
            <v>@01\QReg.@</v>
          </cell>
          <cell r="B367" t="str">
            <v>AA</v>
          </cell>
          <cell r="C367" t="str">
            <v>7000001369</v>
          </cell>
          <cell r="D367" t="str">
            <v/>
          </cell>
          <cell r="E367" t="str">
            <v/>
          </cell>
          <cell r="F367" t="str">
            <v>Trasf. da Conb. a BIM per scissione</v>
          </cell>
          <cell r="G367" t="str">
            <v/>
          </cell>
          <cell r="H367">
            <v>38656</v>
          </cell>
          <cell r="I367">
            <v>38656</v>
          </cell>
          <cell r="J367">
            <v>-13908.18</v>
          </cell>
          <cell r="K367" t="str">
            <v>EUR</v>
          </cell>
        </row>
        <row r="368">
          <cell r="A368" t="str">
            <v>@01\QReg.@</v>
          </cell>
          <cell r="B368" t="str">
            <v>AA</v>
          </cell>
          <cell r="C368" t="str">
            <v>7000001370</v>
          </cell>
          <cell r="D368" t="str">
            <v/>
          </cell>
          <cell r="E368" t="str">
            <v/>
          </cell>
          <cell r="F368" t="str">
            <v>Trasf. da Conb. a BIM per scissione</v>
          </cell>
          <cell r="G368" t="str">
            <v/>
          </cell>
          <cell r="H368">
            <v>38656</v>
          </cell>
          <cell r="I368">
            <v>38656</v>
          </cell>
          <cell r="J368">
            <v>-190.06</v>
          </cell>
          <cell r="K368" t="str">
            <v>EUR</v>
          </cell>
        </row>
        <row r="369">
          <cell r="A369" t="str">
            <v>@01\QReg.@</v>
          </cell>
          <cell r="B369" t="str">
            <v>AA</v>
          </cell>
          <cell r="C369" t="str">
            <v>7000001371</v>
          </cell>
          <cell r="D369" t="str">
            <v/>
          </cell>
          <cell r="E369" t="str">
            <v/>
          </cell>
          <cell r="F369" t="str">
            <v>Trasf. da Conb. a BIM per scissione</v>
          </cell>
          <cell r="G369" t="str">
            <v/>
          </cell>
          <cell r="H369">
            <v>38656</v>
          </cell>
          <cell r="I369">
            <v>38656</v>
          </cell>
          <cell r="J369">
            <v>-700.63</v>
          </cell>
          <cell r="K369" t="str">
            <v>EUR</v>
          </cell>
        </row>
        <row r="370">
          <cell r="A370" t="str">
            <v>@01\QReg.@</v>
          </cell>
          <cell r="B370" t="str">
            <v>AA</v>
          </cell>
          <cell r="C370" t="str">
            <v>7000001372</v>
          </cell>
          <cell r="D370" t="str">
            <v/>
          </cell>
          <cell r="E370" t="str">
            <v/>
          </cell>
          <cell r="F370" t="str">
            <v>Trasf. da Conb. a BIM per scissione</v>
          </cell>
          <cell r="G370" t="str">
            <v/>
          </cell>
          <cell r="H370">
            <v>38656</v>
          </cell>
          <cell r="I370">
            <v>38656</v>
          </cell>
          <cell r="J370">
            <v>-1962.54</v>
          </cell>
          <cell r="K370" t="str">
            <v>EUR</v>
          </cell>
        </row>
        <row r="371">
          <cell r="A371" t="str">
            <v>@01\QReg.@</v>
          </cell>
          <cell r="B371" t="str">
            <v>AA</v>
          </cell>
          <cell r="C371" t="str">
            <v>7000001373</v>
          </cell>
          <cell r="D371" t="str">
            <v/>
          </cell>
          <cell r="E371" t="str">
            <v/>
          </cell>
          <cell r="F371" t="str">
            <v>Trasf. da Conb. a BIM per scissione</v>
          </cell>
          <cell r="G371" t="str">
            <v/>
          </cell>
          <cell r="H371">
            <v>38656</v>
          </cell>
          <cell r="I371">
            <v>38656</v>
          </cell>
          <cell r="J371">
            <v>-1891.78</v>
          </cell>
          <cell r="K371" t="str">
            <v>EUR</v>
          </cell>
        </row>
        <row r="372">
          <cell r="A372" t="str">
            <v>@01\QReg.@</v>
          </cell>
          <cell r="B372" t="str">
            <v>AA</v>
          </cell>
          <cell r="C372" t="str">
            <v>7000001374</v>
          </cell>
          <cell r="D372" t="str">
            <v/>
          </cell>
          <cell r="E372" t="str">
            <v/>
          </cell>
          <cell r="F372" t="str">
            <v>Trasf. da Conb. a BIM per scissione</v>
          </cell>
          <cell r="G372" t="str">
            <v/>
          </cell>
          <cell r="H372">
            <v>38656</v>
          </cell>
          <cell r="I372">
            <v>38656</v>
          </cell>
          <cell r="J372">
            <v>-60247.199999999997</v>
          </cell>
          <cell r="K372" t="str">
            <v>EUR</v>
          </cell>
        </row>
        <row r="373">
          <cell r="A373" t="str">
            <v>@01\QReg.@</v>
          </cell>
          <cell r="B373" t="str">
            <v>AA</v>
          </cell>
          <cell r="C373" t="str">
            <v>7000001375</v>
          </cell>
          <cell r="D373" t="str">
            <v/>
          </cell>
          <cell r="E373" t="str">
            <v/>
          </cell>
          <cell r="F373" t="str">
            <v>Trasf. da Conb. a BIM per scissione</v>
          </cell>
          <cell r="G373" t="str">
            <v/>
          </cell>
          <cell r="H373">
            <v>38656</v>
          </cell>
          <cell r="I373">
            <v>38656</v>
          </cell>
          <cell r="J373">
            <v>-2633.93</v>
          </cell>
          <cell r="K373" t="str">
            <v>EUR</v>
          </cell>
        </row>
        <row r="374">
          <cell r="A374" t="str">
            <v>@01\QReg.@</v>
          </cell>
          <cell r="B374" t="str">
            <v>AA</v>
          </cell>
          <cell r="C374" t="str">
            <v>7000001376</v>
          </cell>
          <cell r="D374" t="str">
            <v/>
          </cell>
          <cell r="E374" t="str">
            <v/>
          </cell>
          <cell r="F374" t="str">
            <v>Trasf. da Conb. a BIM per scissione</v>
          </cell>
          <cell r="G374" t="str">
            <v/>
          </cell>
          <cell r="H374">
            <v>38656</v>
          </cell>
          <cell r="I374">
            <v>38656</v>
          </cell>
          <cell r="J374">
            <v>-18158.62</v>
          </cell>
          <cell r="K374" t="str">
            <v>EUR</v>
          </cell>
        </row>
        <row r="375">
          <cell r="A375" t="str">
            <v>@01\QReg.@</v>
          </cell>
          <cell r="B375" t="str">
            <v>AA</v>
          </cell>
          <cell r="C375" t="str">
            <v>7000001377</v>
          </cell>
          <cell r="D375" t="str">
            <v/>
          </cell>
          <cell r="E375" t="str">
            <v/>
          </cell>
          <cell r="F375" t="str">
            <v>Trasf. da Conb. a BIM per scissione</v>
          </cell>
          <cell r="G375" t="str">
            <v/>
          </cell>
          <cell r="H375">
            <v>38656</v>
          </cell>
          <cell r="I375">
            <v>38656</v>
          </cell>
          <cell r="J375">
            <v>-10270.26</v>
          </cell>
          <cell r="K375" t="str">
            <v>EUR</v>
          </cell>
        </row>
        <row r="376">
          <cell r="A376" t="str">
            <v>@01\QReg.@</v>
          </cell>
          <cell r="B376" t="str">
            <v>AA</v>
          </cell>
          <cell r="C376" t="str">
            <v>7000001378</v>
          </cell>
          <cell r="D376" t="str">
            <v/>
          </cell>
          <cell r="E376" t="str">
            <v/>
          </cell>
          <cell r="F376" t="str">
            <v>Trasf. da Conb. a BIM per scissione</v>
          </cell>
          <cell r="G376" t="str">
            <v/>
          </cell>
          <cell r="H376">
            <v>38656</v>
          </cell>
          <cell r="I376">
            <v>38656</v>
          </cell>
          <cell r="J376">
            <v>-11364.12</v>
          </cell>
          <cell r="K376" t="str">
            <v>EUR</v>
          </cell>
        </row>
        <row r="377">
          <cell r="A377" t="str">
            <v>@01\QReg.@</v>
          </cell>
          <cell r="B377" t="str">
            <v>AA</v>
          </cell>
          <cell r="C377" t="str">
            <v>7000001379</v>
          </cell>
          <cell r="D377" t="str">
            <v/>
          </cell>
          <cell r="E377" t="str">
            <v/>
          </cell>
          <cell r="F377" t="str">
            <v>Trasf. da Conb. a BIM per scissione</v>
          </cell>
          <cell r="G377" t="str">
            <v/>
          </cell>
          <cell r="H377">
            <v>38656</v>
          </cell>
          <cell r="I377">
            <v>38656</v>
          </cell>
          <cell r="J377">
            <v>-1007.61</v>
          </cell>
          <cell r="K377" t="str">
            <v>EUR</v>
          </cell>
        </row>
        <row r="378">
          <cell r="A378" t="str">
            <v>@01\QReg.@</v>
          </cell>
          <cell r="B378" t="str">
            <v>AA</v>
          </cell>
          <cell r="C378" t="str">
            <v>7000001380</v>
          </cell>
          <cell r="D378" t="str">
            <v/>
          </cell>
          <cell r="E378" t="str">
            <v/>
          </cell>
          <cell r="F378" t="str">
            <v>Trasf. da Conb. a BIM per scissione</v>
          </cell>
          <cell r="G378" t="str">
            <v/>
          </cell>
          <cell r="H378">
            <v>38656</v>
          </cell>
          <cell r="I378">
            <v>38656</v>
          </cell>
          <cell r="J378">
            <v>-1107283.5900000001</v>
          </cell>
          <cell r="K378" t="str">
            <v>EUR</v>
          </cell>
        </row>
        <row r="379">
          <cell r="A379" t="str">
            <v>@01\QReg.@</v>
          </cell>
          <cell r="B379" t="str">
            <v>AA</v>
          </cell>
          <cell r="C379" t="str">
            <v>7000001381</v>
          </cell>
          <cell r="D379" t="str">
            <v/>
          </cell>
          <cell r="E379" t="str">
            <v/>
          </cell>
          <cell r="F379" t="str">
            <v>Trasf. da Conb. a BIM per scissione</v>
          </cell>
          <cell r="G379" t="str">
            <v/>
          </cell>
          <cell r="H379">
            <v>38656</v>
          </cell>
          <cell r="I379">
            <v>38656</v>
          </cell>
          <cell r="J379">
            <v>-4234.95</v>
          </cell>
          <cell r="K379" t="str">
            <v>EUR</v>
          </cell>
        </row>
        <row r="380">
          <cell r="A380" t="str">
            <v>@01\QReg.@</v>
          </cell>
          <cell r="B380" t="str">
            <v>AA</v>
          </cell>
          <cell r="C380" t="str">
            <v>7000001382</v>
          </cell>
          <cell r="D380" t="str">
            <v/>
          </cell>
          <cell r="E380" t="str">
            <v/>
          </cell>
          <cell r="F380" t="str">
            <v>Trasf. da Conb. a BIM per scissione</v>
          </cell>
          <cell r="G380" t="str">
            <v/>
          </cell>
          <cell r="H380">
            <v>38656</v>
          </cell>
          <cell r="I380">
            <v>38656</v>
          </cell>
          <cell r="J380">
            <v>-654.87</v>
          </cell>
          <cell r="K380" t="str">
            <v>EUR</v>
          </cell>
        </row>
        <row r="381">
          <cell r="A381" t="str">
            <v>@01\QReg.@</v>
          </cell>
          <cell r="B381" t="str">
            <v>AA</v>
          </cell>
          <cell r="C381" t="str">
            <v>7000001383</v>
          </cell>
          <cell r="D381" t="str">
            <v/>
          </cell>
          <cell r="E381" t="str">
            <v/>
          </cell>
          <cell r="F381" t="str">
            <v>Trasf. da Conb. a BIM per scissione</v>
          </cell>
          <cell r="G381" t="str">
            <v/>
          </cell>
          <cell r="H381">
            <v>38656</v>
          </cell>
          <cell r="I381">
            <v>38656</v>
          </cell>
          <cell r="J381">
            <v>-1962.54</v>
          </cell>
          <cell r="K381" t="str">
            <v>EUR</v>
          </cell>
        </row>
        <row r="382">
          <cell r="A382" t="str">
            <v>@01\QReg.@</v>
          </cell>
          <cell r="B382" t="str">
            <v>AA</v>
          </cell>
          <cell r="C382" t="str">
            <v>7000001384</v>
          </cell>
          <cell r="D382" t="str">
            <v/>
          </cell>
          <cell r="E382" t="str">
            <v/>
          </cell>
          <cell r="F382" t="str">
            <v>Trasf. da Conb. a BIM per scissione</v>
          </cell>
          <cell r="G382" t="str">
            <v/>
          </cell>
          <cell r="H382">
            <v>38656</v>
          </cell>
          <cell r="I382">
            <v>38656</v>
          </cell>
          <cell r="J382">
            <v>-3615.2</v>
          </cell>
          <cell r="K382" t="str">
            <v>EUR</v>
          </cell>
        </row>
        <row r="383">
          <cell r="A383" t="str">
            <v>@01\QReg.@</v>
          </cell>
          <cell r="B383" t="str">
            <v>AA</v>
          </cell>
          <cell r="C383" t="str">
            <v>7000001385</v>
          </cell>
          <cell r="D383" t="str">
            <v/>
          </cell>
          <cell r="E383" t="str">
            <v/>
          </cell>
          <cell r="F383" t="str">
            <v>Trasf. da Conb. a BIM per scissione</v>
          </cell>
          <cell r="G383" t="str">
            <v/>
          </cell>
          <cell r="H383">
            <v>38656</v>
          </cell>
          <cell r="I383">
            <v>38656</v>
          </cell>
          <cell r="J383">
            <v>-428.87</v>
          </cell>
          <cell r="K383" t="str">
            <v>EUR</v>
          </cell>
        </row>
        <row r="384">
          <cell r="A384" t="str">
            <v>@01\QReg.@</v>
          </cell>
          <cell r="B384" t="str">
            <v>AA</v>
          </cell>
          <cell r="C384" t="str">
            <v>7000001386</v>
          </cell>
          <cell r="D384" t="str">
            <v/>
          </cell>
          <cell r="E384" t="str">
            <v/>
          </cell>
          <cell r="F384" t="str">
            <v>Trasf. da Conb. a BIM per scissione</v>
          </cell>
          <cell r="G384" t="str">
            <v/>
          </cell>
          <cell r="H384">
            <v>38656</v>
          </cell>
          <cell r="I384">
            <v>38656</v>
          </cell>
          <cell r="J384">
            <v>-60253.31</v>
          </cell>
          <cell r="K384" t="str">
            <v>EUR</v>
          </cell>
        </row>
        <row r="385">
          <cell r="A385" t="str">
            <v>@01\QReg.@</v>
          </cell>
          <cell r="B385" t="str">
            <v>AA</v>
          </cell>
          <cell r="C385" t="str">
            <v>7000001387</v>
          </cell>
          <cell r="D385" t="str">
            <v/>
          </cell>
          <cell r="E385" t="str">
            <v/>
          </cell>
          <cell r="F385" t="str">
            <v>Trasf. da Conb. a BIM per scissione</v>
          </cell>
          <cell r="G385" t="str">
            <v/>
          </cell>
          <cell r="H385">
            <v>38656</v>
          </cell>
          <cell r="I385">
            <v>38656</v>
          </cell>
          <cell r="J385">
            <v>-6778.5</v>
          </cell>
          <cell r="K385" t="str">
            <v>EUR</v>
          </cell>
        </row>
        <row r="386">
          <cell r="A386" t="str">
            <v>@01\QReg.@</v>
          </cell>
          <cell r="B386" t="str">
            <v>AA</v>
          </cell>
          <cell r="C386" t="str">
            <v>7000001388</v>
          </cell>
          <cell r="D386" t="str">
            <v/>
          </cell>
          <cell r="E386" t="str">
            <v/>
          </cell>
          <cell r="F386" t="str">
            <v>Trasf. da Conb. a BIM per scissione</v>
          </cell>
          <cell r="G386" t="str">
            <v/>
          </cell>
          <cell r="H386">
            <v>38656</v>
          </cell>
          <cell r="I386">
            <v>38656</v>
          </cell>
          <cell r="J386">
            <v>-7863.06</v>
          </cell>
          <cell r="K386" t="str">
            <v>EUR</v>
          </cell>
        </row>
        <row r="387">
          <cell r="A387" t="str">
            <v>@01\QReg.@</v>
          </cell>
          <cell r="B387" t="str">
            <v>AA</v>
          </cell>
          <cell r="C387" t="str">
            <v>7000001389</v>
          </cell>
          <cell r="D387" t="str">
            <v/>
          </cell>
          <cell r="E387" t="str">
            <v/>
          </cell>
          <cell r="F387" t="str">
            <v>Trasf. da Conb. a BIM per scissione</v>
          </cell>
          <cell r="G387" t="str">
            <v/>
          </cell>
          <cell r="H387">
            <v>38656</v>
          </cell>
          <cell r="I387">
            <v>38656</v>
          </cell>
          <cell r="J387">
            <v>-645.57000000000005</v>
          </cell>
          <cell r="K387" t="str">
            <v>EUR</v>
          </cell>
        </row>
        <row r="388">
          <cell r="A388" t="str">
            <v>@01\QReg.@</v>
          </cell>
          <cell r="B388" t="str">
            <v>AA</v>
          </cell>
          <cell r="C388" t="str">
            <v>7000001390</v>
          </cell>
          <cell r="D388" t="str">
            <v/>
          </cell>
          <cell r="E388" t="str">
            <v/>
          </cell>
          <cell r="F388" t="str">
            <v>Trasf. da Conb. a BIM per scissione</v>
          </cell>
          <cell r="G388" t="str">
            <v/>
          </cell>
          <cell r="H388">
            <v>38656</v>
          </cell>
          <cell r="I388">
            <v>38656</v>
          </cell>
          <cell r="J388">
            <v>-3821.78</v>
          </cell>
          <cell r="K388" t="str">
            <v>EUR</v>
          </cell>
        </row>
        <row r="389">
          <cell r="A389" t="str">
            <v>@01\QReg.@</v>
          </cell>
          <cell r="B389" t="str">
            <v>AA</v>
          </cell>
          <cell r="C389" t="str">
            <v>7000001391</v>
          </cell>
          <cell r="D389" t="str">
            <v/>
          </cell>
          <cell r="E389" t="str">
            <v/>
          </cell>
          <cell r="F389" t="str">
            <v>Trasf. da Conb. a BIM per scissione</v>
          </cell>
          <cell r="G389" t="str">
            <v/>
          </cell>
          <cell r="H389">
            <v>38656</v>
          </cell>
          <cell r="I389">
            <v>38656</v>
          </cell>
          <cell r="J389">
            <v>-33569.699999999997</v>
          </cell>
          <cell r="K389" t="str">
            <v>EUR</v>
          </cell>
        </row>
        <row r="390">
          <cell r="A390" t="str">
            <v>@01\QReg.@</v>
          </cell>
          <cell r="B390" t="str">
            <v>AA</v>
          </cell>
          <cell r="C390" t="str">
            <v>7000001392</v>
          </cell>
          <cell r="D390" t="str">
            <v/>
          </cell>
          <cell r="E390" t="str">
            <v/>
          </cell>
          <cell r="F390" t="str">
            <v>Trasf. da Conb. a BIM per scissione</v>
          </cell>
          <cell r="G390" t="str">
            <v/>
          </cell>
          <cell r="H390">
            <v>38656</v>
          </cell>
          <cell r="I390">
            <v>38656</v>
          </cell>
          <cell r="J390">
            <v>-670.85</v>
          </cell>
          <cell r="K390" t="str">
            <v>EUR</v>
          </cell>
        </row>
        <row r="391">
          <cell r="A391" t="str">
            <v>@01\QReg.@</v>
          </cell>
          <cell r="B391" t="str">
            <v>AA</v>
          </cell>
          <cell r="C391" t="str">
            <v>7000001393</v>
          </cell>
          <cell r="D391" t="str">
            <v/>
          </cell>
          <cell r="E391" t="str">
            <v/>
          </cell>
          <cell r="F391" t="str">
            <v>Trasf. da Conb. a BIM per scissione</v>
          </cell>
          <cell r="G391" t="str">
            <v/>
          </cell>
          <cell r="H391">
            <v>38656</v>
          </cell>
          <cell r="I391">
            <v>38656</v>
          </cell>
          <cell r="J391">
            <v>-178.18</v>
          </cell>
          <cell r="K391" t="str">
            <v>EUR</v>
          </cell>
        </row>
        <row r="392">
          <cell r="A392" t="str">
            <v>@01\QReg.@</v>
          </cell>
          <cell r="B392" t="str">
            <v>AA</v>
          </cell>
          <cell r="C392" t="str">
            <v>7000001394</v>
          </cell>
          <cell r="D392" t="str">
            <v/>
          </cell>
          <cell r="E392" t="str">
            <v/>
          </cell>
          <cell r="F392" t="str">
            <v>Trasf. da Conb. a BIM per scissione</v>
          </cell>
          <cell r="G392" t="str">
            <v/>
          </cell>
          <cell r="H392">
            <v>38656</v>
          </cell>
          <cell r="I392">
            <v>38656</v>
          </cell>
          <cell r="J392">
            <v>-850.73</v>
          </cell>
          <cell r="K392" t="str">
            <v>EUR</v>
          </cell>
        </row>
        <row r="393">
          <cell r="A393" t="str">
            <v>@01\QReg.@</v>
          </cell>
          <cell r="B393" t="str">
            <v>AA</v>
          </cell>
          <cell r="C393" t="str">
            <v>7000001395</v>
          </cell>
          <cell r="D393" t="str">
            <v/>
          </cell>
          <cell r="E393" t="str">
            <v/>
          </cell>
          <cell r="F393" t="str">
            <v>Trasf. da Conb. a BIM per scissione</v>
          </cell>
          <cell r="G393" t="str">
            <v/>
          </cell>
          <cell r="H393">
            <v>38656</v>
          </cell>
          <cell r="I393">
            <v>38656</v>
          </cell>
          <cell r="J393">
            <v>-2859.36</v>
          </cell>
          <cell r="K393" t="str">
            <v>EUR</v>
          </cell>
        </row>
        <row r="394">
          <cell r="A394" t="str">
            <v>@01\QReg.@</v>
          </cell>
          <cell r="B394" t="str">
            <v>AA</v>
          </cell>
          <cell r="C394" t="str">
            <v>7000001396</v>
          </cell>
          <cell r="D394" t="str">
            <v/>
          </cell>
          <cell r="E394" t="str">
            <v/>
          </cell>
          <cell r="F394" t="str">
            <v>Trasf. da Conb. a BIM per scissione</v>
          </cell>
          <cell r="G394" t="str">
            <v/>
          </cell>
          <cell r="H394">
            <v>38656</v>
          </cell>
          <cell r="I394">
            <v>38656</v>
          </cell>
          <cell r="J394">
            <v>-293554.09999999998</v>
          </cell>
          <cell r="K394" t="str">
            <v>EUR</v>
          </cell>
        </row>
        <row r="395">
          <cell r="A395" t="str">
            <v>@01\QReg.@</v>
          </cell>
          <cell r="B395" t="str">
            <v>AA</v>
          </cell>
          <cell r="C395" t="str">
            <v>7000001397</v>
          </cell>
          <cell r="D395" t="str">
            <v/>
          </cell>
          <cell r="E395" t="str">
            <v/>
          </cell>
          <cell r="F395" t="str">
            <v>Trasf. da Conb. a BIM per scissione</v>
          </cell>
          <cell r="G395" t="str">
            <v/>
          </cell>
          <cell r="H395">
            <v>38656</v>
          </cell>
          <cell r="I395">
            <v>38656</v>
          </cell>
          <cell r="J395">
            <v>-293554.09999999998</v>
          </cell>
          <cell r="K395" t="str">
            <v>EUR</v>
          </cell>
        </row>
        <row r="396">
          <cell r="A396" t="str">
            <v>@01\QReg.@</v>
          </cell>
          <cell r="B396" t="str">
            <v>AA</v>
          </cell>
          <cell r="C396" t="str">
            <v>7000001398</v>
          </cell>
          <cell r="D396" t="str">
            <v/>
          </cell>
          <cell r="E396" t="str">
            <v/>
          </cell>
          <cell r="F396" t="str">
            <v>Trasf. da Conb. a BIM per scissione</v>
          </cell>
          <cell r="G396" t="str">
            <v/>
          </cell>
          <cell r="H396">
            <v>38656</v>
          </cell>
          <cell r="I396">
            <v>38656</v>
          </cell>
          <cell r="J396">
            <v>-2633.93</v>
          </cell>
          <cell r="K396" t="str">
            <v>EUR</v>
          </cell>
        </row>
        <row r="397">
          <cell r="A397" t="str">
            <v>@01\QReg.@</v>
          </cell>
          <cell r="B397" t="str">
            <v>AA</v>
          </cell>
          <cell r="C397" t="str">
            <v>7000001399</v>
          </cell>
          <cell r="D397" t="str">
            <v/>
          </cell>
          <cell r="E397" t="str">
            <v/>
          </cell>
          <cell r="F397" t="str">
            <v>Trasf. da Conb. a BIM per scissione</v>
          </cell>
          <cell r="G397" t="str">
            <v/>
          </cell>
          <cell r="H397">
            <v>38656</v>
          </cell>
          <cell r="I397">
            <v>38656</v>
          </cell>
          <cell r="J397">
            <v>-293554.09999999998</v>
          </cell>
          <cell r="K397" t="str">
            <v>EUR</v>
          </cell>
        </row>
        <row r="398">
          <cell r="A398" t="str">
            <v>@01\QReg.@</v>
          </cell>
          <cell r="B398" t="str">
            <v>AA</v>
          </cell>
          <cell r="C398" t="str">
            <v>7000001400</v>
          </cell>
          <cell r="D398" t="str">
            <v/>
          </cell>
          <cell r="E398" t="str">
            <v/>
          </cell>
          <cell r="F398" t="str">
            <v>Trasf. da Conb. a BIM per scissione</v>
          </cell>
          <cell r="G398" t="str">
            <v/>
          </cell>
          <cell r="H398">
            <v>38656</v>
          </cell>
          <cell r="I398">
            <v>38656</v>
          </cell>
          <cell r="J398">
            <v>-220165.58</v>
          </cell>
          <cell r="K398" t="str">
            <v>EUR</v>
          </cell>
        </row>
        <row r="399">
          <cell r="A399" t="str">
            <v>@01\QReg.@</v>
          </cell>
          <cell r="B399" t="str">
            <v>AA</v>
          </cell>
          <cell r="C399" t="str">
            <v>7000001401</v>
          </cell>
          <cell r="D399" t="str">
            <v/>
          </cell>
          <cell r="E399" t="str">
            <v/>
          </cell>
          <cell r="F399" t="str">
            <v>Trasf. da Conb. a BIM per scissione</v>
          </cell>
          <cell r="G399" t="str">
            <v/>
          </cell>
          <cell r="H399">
            <v>38656</v>
          </cell>
          <cell r="I399">
            <v>38656</v>
          </cell>
          <cell r="J399">
            <v>-9465.15</v>
          </cell>
          <cell r="K399" t="str">
            <v>EUR</v>
          </cell>
        </row>
        <row r="400">
          <cell r="A400" t="str">
            <v>@01\QReg.@</v>
          </cell>
          <cell r="B400" t="str">
            <v>AA</v>
          </cell>
          <cell r="C400" t="str">
            <v>7000001402</v>
          </cell>
          <cell r="D400" t="str">
            <v/>
          </cell>
          <cell r="E400" t="str">
            <v/>
          </cell>
          <cell r="F400" t="str">
            <v>Trasf. da Conb. a BIM per scissione</v>
          </cell>
          <cell r="G400" t="str">
            <v/>
          </cell>
          <cell r="H400">
            <v>38656</v>
          </cell>
          <cell r="I400">
            <v>38656</v>
          </cell>
          <cell r="J400">
            <v>-23236.639999999999</v>
          </cell>
          <cell r="K400" t="str">
            <v>EUR</v>
          </cell>
        </row>
        <row r="401">
          <cell r="A401" t="str">
            <v>@01\QReg.@</v>
          </cell>
          <cell r="B401" t="str">
            <v>AA</v>
          </cell>
          <cell r="C401" t="str">
            <v>7000001403</v>
          </cell>
          <cell r="D401" t="str">
            <v/>
          </cell>
          <cell r="E401" t="str">
            <v/>
          </cell>
          <cell r="F401" t="str">
            <v>Trasf. da Conb. a BIM per scissione</v>
          </cell>
          <cell r="G401" t="str">
            <v/>
          </cell>
          <cell r="H401">
            <v>38656</v>
          </cell>
          <cell r="I401">
            <v>38656</v>
          </cell>
          <cell r="J401">
            <v>-2018.88</v>
          </cell>
          <cell r="K401" t="str">
            <v>EUR</v>
          </cell>
        </row>
        <row r="402">
          <cell r="A402" t="str">
            <v>@01\QReg.@</v>
          </cell>
          <cell r="B402" t="str">
            <v>AA</v>
          </cell>
          <cell r="C402" t="str">
            <v>7000001404</v>
          </cell>
          <cell r="D402" t="str">
            <v/>
          </cell>
          <cell r="E402" t="str">
            <v/>
          </cell>
          <cell r="F402" t="str">
            <v>Trasf. da Conb. a BIM per scissione</v>
          </cell>
          <cell r="G402" t="str">
            <v/>
          </cell>
          <cell r="H402">
            <v>38656</v>
          </cell>
          <cell r="I402">
            <v>38656</v>
          </cell>
          <cell r="J402">
            <v>-11511.75</v>
          </cell>
          <cell r="K402" t="str">
            <v>EUR</v>
          </cell>
        </row>
        <row r="403">
          <cell r="A403" t="str">
            <v>@01\QReg.@</v>
          </cell>
          <cell r="B403" t="str">
            <v>AA</v>
          </cell>
          <cell r="C403" t="str">
            <v>7000001405</v>
          </cell>
          <cell r="D403" t="str">
            <v/>
          </cell>
          <cell r="E403" t="str">
            <v/>
          </cell>
          <cell r="F403" t="str">
            <v>Trasf. da Conb. a BIM per scissione</v>
          </cell>
          <cell r="G403" t="str">
            <v/>
          </cell>
          <cell r="H403">
            <v>38656</v>
          </cell>
          <cell r="I403">
            <v>38656</v>
          </cell>
          <cell r="J403">
            <v>-6741.87</v>
          </cell>
          <cell r="K403" t="str">
            <v>EUR</v>
          </cell>
        </row>
        <row r="404">
          <cell r="A404" t="str">
            <v>@01\QReg.@</v>
          </cell>
          <cell r="B404" t="str">
            <v>AA</v>
          </cell>
          <cell r="C404" t="str">
            <v>7000001406</v>
          </cell>
          <cell r="D404" t="str">
            <v/>
          </cell>
          <cell r="E404" t="str">
            <v/>
          </cell>
          <cell r="F404" t="str">
            <v>Trasf. da Conb. a BIM per scissione</v>
          </cell>
          <cell r="G404" t="str">
            <v/>
          </cell>
          <cell r="H404">
            <v>38656</v>
          </cell>
          <cell r="I404">
            <v>38656</v>
          </cell>
          <cell r="J404">
            <v>-7642.53</v>
          </cell>
          <cell r="K404" t="str">
            <v>EUR</v>
          </cell>
        </row>
        <row r="405">
          <cell r="A405" t="str">
            <v>@01\QReg.@</v>
          </cell>
          <cell r="B405" t="str">
            <v>AA</v>
          </cell>
          <cell r="C405" t="str">
            <v>7000001407</v>
          </cell>
          <cell r="D405" t="str">
            <v/>
          </cell>
          <cell r="E405" t="str">
            <v/>
          </cell>
          <cell r="F405" t="str">
            <v>Trasf. da Conb. a BIM per scissione</v>
          </cell>
          <cell r="G405" t="str">
            <v/>
          </cell>
          <cell r="H405">
            <v>38656</v>
          </cell>
          <cell r="I405">
            <v>38656</v>
          </cell>
          <cell r="J405">
            <v>-293554.09999999998</v>
          </cell>
          <cell r="K405" t="str">
            <v>EUR</v>
          </cell>
        </row>
        <row r="406">
          <cell r="A406" t="str">
            <v>@01\QReg.@</v>
          </cell>
          <cell r="B406" t="str">
            <v>AA</v>
          </cell>
          <cell r="C406" t="str">
            <v>7000001408</v>
          </cell>
          <cell r="D406" t="str">
            <v/>
          </cell>
          <cell r="E406" t="str">
            <v/>
          </cell>
          <cell r="F406" t="str">
            <v>Trasf. da Conb. a BIM per scissione</v>
          </cell>
          <cell r="G406" t="str">
            <v/>
          </cell>
          <cell r="H406">
            <v>38656</v>
          </cell>
          <cell r="I406">
            <v>38656</v>
          </cell>
          <cell r="J406">
            <v>-73388.53</v>
          </cell>
          <cell r="K406" t="str">
            <v>EUR</v>
          </cell>
        </row>
        <row r="407">
          <cell r="A407" t="str">
            <v>@01\QReg.@</v>
          </cell>
          <cell r="B407" t="str">
            <v>AA</v>
          </cell>
          <cell r="C407" t="str">
            <v>7000001409</v>
          </cell>
          <cell r="D407" t="str">
            <v/>
          </cell>
          <cell r="E407" t="str">
            <v/>
          </cell>
          <cell r="F407" t="str">
            <v>Trasf. da Conb. a BIM per scissione</v>
          </cell>
          <cell r="G407" t="str">
            <v/>
          </cell>
          <cell r="H407">
            <v>38656</v>
          </cell>
          <cell r="I407">
            <v>38656</v>
          </cell>
          <cell r="J407">
            <v>-1839.88</v>
          </cell>
          <cell r="K407" t="str">
            <v>EUR</v>
          </cell>
        </row>
        <row r="408">
          <cell r="A408" t="str">
            <v>@01\QReg.@</v>
          </cell>
          <cell r="B408" t="str">
            <v>AA</v>
          </cell>
          <cell r="C408" t="str">
            <v>7000001410</v>
          </cell>
          <cell r="D408" t="str">
            <v/>
          </cell>
          <cell r="E408" t="str">
            <v/>
          </cell>
          <cell r="F408" t="str">
            <v>Trasf. da Conb. a BIM per scissione</v>
          </cell>
          <cell r="G408" t="str">
            <v/>
          </cell>
          <cell r="H408">
            <v>38656</v>
          </cell>
          <cell r="I408">
            <v>38656</v>
          </cell>
          <cell r="J408">
            <v>-3953.99</v>
          </cell>
          <cell r="K408" t="str">
            <v>EUR</v>
          </cell>
        </row>
        <row r="409">
          <cell r="A409" t="str">
            <v>@01\QReg.@</v>
          </cell>
          <cell r="B409" t="str">
            <v>AA</v>
          </cell>
          <cell r="C409" t="str">
            <v>7000001411</v>
          </cell>
          <cell r="D409" t="str">
            <v/>
          </cell>
          <cell r="E409" t="str">
            <v/>
          </cell>
          <cell r="F409" t="str">
            <v>Trasf. da Conb. a BIM per scissione</v>
          </cell>
          <cell r="G409" t="str">
            <v/>
          </cell>
          <cell r="H409">
            <v>38656</v>
          </cell>
          <cell r="I409">
            <v>38656</v>
          </cell>
          <cell r="J409">
            <v>-3316.46</v>
          </cell>
          <cell r="K409" t="str">
            <v>EUR</v>
          </cell>
        </row>
        <row r="410">
          <cell r="A410" t="str">
            <v>@01\QReg.@</v>
          </cell>
          <cell r="B410" t="str">
            <v>AA</v>
          </cell>
          <cell r="C410" t="str">
            <v>7000001412</v>
          </cell>
          <cell r="D410" t="str">
            <v/>
          </cell>
          <cell r="E410" t="str">
            <v/>
          </cell>
          <cell r="F410" t="str">
            <v>Trasf. da Conb. a BIM per scissione</v>
          </cell>
          <cell r="G410" t="str">
            <v/>
          </cell>
          <cell r="H410">
            <v>38656</v>
          </cell>
          <cell r="I410">
            <v>38656</v>
          </cell>
          <cell r="J410">
            <v>-13169.65</v>
          </cell>
          <cell r="K410" t="str">
            <v>EUR</v>
          </cell>
        </row>
        <row r="411">
          <cell r="A411" t="str">
            <v>@01\QReg.@</v>
          </cell>
          <cell r="B411" t="str">
            <v>AA</v>
          </cell>
          <cell r="C411" t="str">
            <v>7000001413</v>
          </cell>
          <cell r="D411" t="str">
            <v/>
          </cell>
          <cell r="E411" t="str">
            <v/>
          </cell>
          <cell r="F411" t="str">
            <v>Trasf. da Conb. a BIM per scissione</v>
          </cell>
          <cell r="G411" t="str">
            <v/>
          </cell>
          <cell r="H411">
            <v>38656</v>
          </cell>
          <cell r="I411">
            <v>38656</v>
          </cell>
          <cell r="J411">
            <v>-1053.57</v>
          </cell>
          <cell r="K411" t="str">
            <v>EUR</v>
          </cell>
        </row>
        <row r="412">
          <cell r="A412" t="str">
            <v>@01\QReg.@</v>
          </cell>
          <cell r="B412" t="str">
            <v>AA</v>
          </cell>
          <cell r="C412" t="str">
            <v>7000001414</v>
          </cell>
          <cell r="D412" t="str">
            <v/>
          </cell>
          <cell r="E412" t="str">
            <v/>
          </cell>
          <cell r="F412" t="str">
            <v>Trasf. da Conb. a BIM per scissione</v>
          </cell>
          <cell r="G412" t="str">
            <v/>
          </cell>
          <cell r="H412">
            <v>38656</v>
          </cell>
          <cell r="I412">
            <v>38656</v>
          </cell>
          <cell r="J412">
            <v>-7746.85</v>
          </cell>
          <cell r="K412" t="str">
            <v>EUR</v>
          </cell>
        </row>
        <row r="413">
          <cell r="A413" t="str">
            <v>@01\QReg.@</v>
          </cell>
          <cell r="B413" t="str">
            <v>AA</v>
          </cell>
          <cell r="C413" t="str">
            <v>7000001415</v>
          </cell>
          <cell r="D413" t="str">
            <v/>
          </cell>
          <cell r="E413" t="str">
            <v/>
          </cell>
          <cell r="F413" t="str">
            <v>Trasf. da Conb. a BIM per scissione</v>
          </cell>
          <cell r="G413" t="str">
            <v/>
          </cell>
          <cell r="H413">
            <v>38656</v>
          </cell>
          <cell r="I413">
            <v>38656</v>
          </cell>
          <cell r="J413">
            <v>-836.66</v>
          </cell>
          <cell r="K413" t="str">
            <v>EUR</v>
          </cell>
        </row>
        <row r="414">
          <cell r="A414" t="str">
            <v>@01\QReg.@</v>
          </cell>
          <cell r="B414" t="str">
            <v>AA</v>
          </cell>
          <cell r="C414" t="str">
            <v>7000001416</v>
          </cell>
          <cell r="D414" t="str">
            <v/>
          </cell>
          <cell r="E414" t="str">
            <v/>
          </cell>
          <cell r="F414" t="str">
            <v>Trasf. da Conb. a BIM per scissione</v>
          </cell>
          <cell r="G414" t="str">
            <v/>
          </cell>
          <cell r="H414">
            <v>38656</v>
          </cell>
          <cell r="I414">
            <v>38656</v>
          </cell>
          <cell r="J414">
            <v>-836.66</v>
          </cell>
          <cell r="K414" t="str">
            <v>EUR</v>
          </cell>
        </row>
        <row r="415">
          <cell r="A415" t="str">
            <v>@01\QReg.@</v>
          </cell>
          <cell r="B415" t="str">
            <v>AA</v>
          </cell>
          <cell r="C415" t="str">
            <v>7000001417</v>
          </cell>
          <cell r="D415" t="str">
            <v/>
          </cell>
          <cell r="E415" t="str">
            <v/>
          </cell>
          <cell r="F415" t="str">
            <v>Trasf. da Conb. a BIM per scissione</v>
          </cell>
          <cell r="G415" t="str">
            <v/>
          </cell>
          <cell r="H415">
            <v>38656</v>
          </cell>
          <cell r="I415">
            <v>38656</v>
          </cell>
          <cell r="J415">
            <v>-4348.57</v>
          </cell>
          <cell r="K415" t="str">
            <v>EUR</v>
          </cell>
        </row>
        <row r="416">
          <cell r="A416" t="str">
            <v>@01\QReg.@</v>
          </cell>
          <cell r="B416" t="str">
            <v>AA</v>
          </cell>
          <cell r="C416" t="str">
            <v>7000001418</v>
          </cell>
          <cell r="D416" t="str">
            <v/>
          </cell>
          <cell r="E416" t="str">
            <v/>
          </cell>
          <cell r="F416" t="str">
            <v>Trasf. da Conb. a BIM per scissione</v>
          </cell>
          <cell r="G416" t="str">
            <v/>
          </cell>
          <cell r="H416">
            <v>38656</v>
          </cell>
          <cell r="I416">
            <v>38656</v>
          </cell>
          <cell r="J416">
            <v>-8521.5400000000009</v>
          </cell>
          <cell r="K416" t="str">
            <v>EUR</v>
          </cell>
        </row>
        <row r="417">
          <cell r="A417" t="str">
            <v>@01\QReg.@</v>
          </cell>
          <cell r="B417" t="str">
            <v>AA</v>
          </cell>
          <cell r="C417" t="str">
            <v>7000001419</v>
          </cell>
          <cell r="D417" t="str">
            <v/>
          </cell>
          <cell r="E417" t="str">
            <v/>
          </cell>
          <cell r="F417" t="str">
            <v>Trasf. da Conb. a BIM per scissione</v>
          </cell>
          <cell r="G417" t="str">
            <v/>
          </cell>
          <cell r="H417">
            <v>38656</v>
          </cell>
          <cell r="I417">
            <v>38656</v>
          </cell>
          <cell r="J417">
            <v>-1084.56</v>
          </cell>
          <cell r="K417" t="str">
            <v>EUR</v>
          </cell>
        </row>
        <row r="418">
          <cell r="A418" t="str">
            <v>@01\QReg.@</v>
          </cell>
          <cell r="B418" t="str">
            <v>AA</v>
          </cell>
          <cell r="C418" t="str">
            <v>7000001420</v>
          </cell>
          <cell r="D418" t="str">
            <v/>
          </cell>
          <cell r="E418" t="str">
            <v/>
          </cell>
          <cell r="F418" t="str">
            <v>Trasf. da Conb. a BIM per scissione</v>
          </cell>
          <cell r="G418" t="str">
            <v/>
          </cell>
          <cell r="H418">
            <v>38656</v>
          </cell>
          <cell r="I418">
            <v>38656</v>
          </cell>
          <cell r="J418">
            <v>-494.25</v>
          </cell>
          <cell r="K418" t="str">
            <v>EUR</v>
          </cell>
        </row>
        <row r="419">
          <cell r="A419" t="str">
            <v>@01\QReg.@</v>
          </cell>
          <cell r="B419" t="str">
            <v>AA</v>
          </cell>
          <cell r="C419" t="str">
            <v>7000001421</v>
          </cell>
          <cell r="D419" t="str">
            <v/>
          </cell>
          <cell r="E419" t="str">
            <v/>
          </cell>
          <cell r="F419" t="str">
            <v>Trasf. da Conb. a BIM per scissione</v>
          </cell>
          <cell r="G419" t="str">
            <v/>
          </cell>
          <cell r="H419">
            <v>38656</v>
          </cell>
          <cell r="I419">
            <v>38656</v>
          </cell>
          <cell r="J419">
            <v>-4751.3999999999996</v>
          </cell>
          <cell r="K419" t="str">
            <v>EUR</v>
          </cell>
        </row>
        <row r="420">
          <cell r="A420" t="str">
            <v>@01\QReg.@</v>
          </cell>
          <cell r="B420" t="str">
            <v>AA</v>
          </cell>
          <cell r="C420" t="str">
            <v>7000001422</v>
          </cell>
          <cell r="D420" t="str">
            <v/>
          </cell>
          <cell r="E420" t="str">
            <v/>
          </cell>
          <cell r="F420" t="str">
            <v>Trasf. da Conb. a BIM per scissione</v>
          </cell>
          <cell r="G420" t="str">
            <v/>
          </cell>
          <cell r="H420">
            <v>38656</v>
          </cell>
          <cell r="I420">
            <v>38656</v>
          </cell>
          <cell r="J420">
            <v>-3044.51</v>
          </cell>
          <cell r="K420" t="str">
            <v>EUR</v>
          </cell>
        </row>
        <row r="421">
          <cell r="A421" t="str">
            <v>@01\QReg.@</v>
          </cell>
          <cell r="B421" t="str">
            <v>AA</v>
          </cell>
          <cell r="C421" t="str">
            <v>7000001423</v>
          </cell>
          <cell r="D421" t="str">
            <v/>
          </cell>
          <cell r="E421" t="str">
            <v/>
          </cell>
          <cell r="F421" t="str">
            <v>Trasf. da Conb. a BIM per scissione</v>
          </cell>
          <cell r="G421" t="str">
            <v/>
          </cell>
          <cell r="H421">
            <v>38656</v>
          </cell>
          <cell r="I421">
            <v>38656</v>
          </cell>
          <cell r="J421">
            <v>-2315.2800000000002</v>
          </cell>
          <cell r="K421" t="str">
            <v>EUR</v>
          </cell>
        </row>
        <row r="422">
          <cell r="A422" t="str">
            <v>@01\QReg.@</v>
          </cell>
          <cell r="B422" t="str">
            <v>AA</v>
          </cell>
          <cell r="C422" t="str">
            <v>7000001424</v>
          </cell>
          <cell r="D422" t="str">
            <v/>
          </cell>
          <cell r="E422" t="str">
            <v/>
          </cell>
          <cell r="F422" t="str">
            <v>Trasf. da Conb. a BIM per scissione</v>
          </cell>
          <cell r="G422" t="str">
            <v/>
          </cell>
          <cell r="H422">
            <v>38656</v>
          </cell>
          <cell r="I422">
            <v>38656</v>
          </cell>
          <cell r="J422">
            <v>-514.17999999999995</v>
          </cell>
          <cell r="K422" t="str">
            <v>EUR</v>
          </cell>
        </row>
        <row r="423">
          <cell r="A423" t="str">
            <v>@01\QReg.@</v>
          </cell>
          <cell r="B423" t="str">
            <v>AA</v>
          </cell>
          <cell r="C423" t="str">
            <v>7000001425</v>
          </cell>
          <cell r="D423" t="str">
            <v/>
          </cell>
          <cell r="E423" t="str">
            <v/>
          </cell>
          <cell r="F423" t="str">
            <v>Trasf. da Conb. a BIM per scissione</v>
          </cell>
          <cell r="G423" t="str">
            <v/>
          </cell>
          <cell r="H423">
            <v>38656</v>
          </cell>
          <cell r="I423">
            <v>38656</v>
          </cell>
          <cell r="J423">
            <v>-9296.2199999999993</v>
          </cell>
          <cell r="K423" t="str">
            <v>EUR</v>
          </cell>
        </row>
        <row r="424">
          <cell r="A424" t="str">
            <v>@01\QReg.@</v>
          </cell>
          <cell r="B424" t="str">
            <v>AA</v>
          </cell>
          <cell r="C424" t="str">
            <v>7000001426</v>
          </cell>
          <cell r="D424" t="str">
            <v/>
          </cell>
          <cell r="E424" t="str">
            <v/>
          </cell>
          <cell r="F424" t="str">
            <v>Trasf. da Conb. a BIM per scissione</v>
          </cell>
          <cell r="G424" t="str">
            <v/>
          </cell>
          <cell r="H424">
            <v>38656</v>
          </cell>
          <cell r="I424">
            <v>38656</v>
          </cell>
          <cell r="J424">
            <v>-114.65</v>
          </cell>
          <cell r="K424" t="str">
            <v>EUR</v>
          </cell>
        </row>
        <row r="425">
          <cell r="A425" t="str">
            <v>@01\QReg.@</v>
          </cell>
          <cell r="B425" t="str">
            <v>AA</v>
          </cell>
          <cell r="C425" t="str">
            <v>7000001427</v>
          </cell>
          <cell r="D425" t="str">
            <v/>
          </cell>
          <cell r="E425" t="str">
            <v/>
          </cell>
          <cell r="F425" t="str">
            <v>Trasf. da Conb. a BIM per scissione</v>
          </cell>
          <cell r="G425" t="str">
            <v/>
          </cell>
          <cell r="H425">
            <v>38656</v>
          </cell>
          <cell r="I425">
            <v>38656</v>
          </cell>
          <cell r="J425">
            <v>-10329.14</v>
          </cell>
          <cell r="K425" t="str">
            <v>EUR</v>
          </cell>
        </row>
        <row r="426">
          <cell r="A426" t="str">
            <v>@01\QReg.@</v>
          </cell>
          <cell r="B426" t="str">
            <v>AA</v>
          </cell>
          <cell r="C426" t="str">
            <v>7000001428</v>
          </cell>
          <cell r="D426" t="str">
            <v/>
          </cell>
          <cell r="E426" t="str">
            <v/>
          </cell>
          <cell r="F426" t="str">
            <v>Trasf. da Conb. a BIM per scissione</v>
          </cell>
          <cell r="G426" t="str">
            <v/>
          </cell>
          <cell r="H426">
            <v>38656</v>
          </cell>
          <cell r="I426">
            <v>38656</v>
          </cell>
          <cell r="J426">
            <v>-10329.14</v>
          </cell>
          <cell r="K426" t="str">
            <v>EUR</v>
          </cell>
        </row>
        <row r="427">
          <cell r="A427" t="str">
            <v>@01\QReg.@</v>
          </cell>
          <cell r="B427" t="str">
            <v>AA</v>
          </cell>
          <cell r="C427" t="str">
            <v>7000001429</v>
          </cell>
          <cell r="D427" t="str">
            <v/>
          </cell>
          <cell r="E427" t="str">
            <v/>
          </cell>
          <cell r="F427" t="str">
            <v>Trasf. da Conb. a BIM per scissione</v>
          </cell>
          <cell r="G427" t="str">
            <v/>
          </cell>
          <cell r="H427">
            <v>38656</v>
          </cell>
          <cell r="I427">
            <v>38656</v>
          </cell>
          <cell r="J427">
            <v>-1211.6099999999999</v>
          </cell>
          <cell r="K427" t="str">
            <v>EUR</v>
          </cell>
        </row>
        <row r="428">
          <cell r="A428" t="str">
            <v>@01\QReg.@</v>
          </cell>
          <cell r="B428" t="str">
            <v>AA</v>
          </cell>
          <cell r="C428" t="str">
            <v>7000001430</v>
          </cell>
          <cell r="D428" t="str">
            <v/>
          </cell>
          <cell r="E428" t="str">
            <v/>
          </cell>
          <cell r="F428" t="str">
            <v>Trasf. da Conb. a BIM per scissione</v>
          </cell>
          <cell r="G428" t="str">
            <v/>
          </cell>
          <cell r="H428">
            <v>38656</v>
          </cell>
          <cell r="I428">
            <v>38656</v>
          </cell>
          <cell r="J428">
            <v>-36151.980000000003</v>
          </cell>
          <cell r="K428" t="str">
            <v>EUR</v>
          </cell>
        </row>
        <row r="429">
          <cell r="A429" t="str">
            <v>@01\QReg.@</v>
          </cell>
          <cell r="B429" t="str">
            <v>AA</v>
          </cell>
          <cell r="C429" t="str">
            <v>7000001431</v>
          </cell>
          <cell r="D429" t="str">
            <v/>
          </cell>
          <cell r="E429" t="str">
            <v/>
          </cell>
          <cell r="F429" t="str">
            <v>Trasf. da Conb. a BIM per scissione</v>
          </cell>
          <cell r="G429" t="str">
            <v/>
          </cell>
          <cell r="H429">
            <v>38656</v>
          </cell>
          <cell r="I429">
            <v>38656</v>
          </cell>
          <cell r="J429">
            <v>-6972.17</v>
          </cell>
          <cell r="K429" t="str">
            <v>EUR</v>
          </cell>
        </row>
        <row r="430">
          <cell r="A430" t="str">
            <v>@01\QReg.@</v>
          </cell>
          <cell r="B430" t="str">
            <v>AA</v>
          </cell>
          <cell r="C430" t="str">
            <v>7000001432</v>
          </cell>
          <cell r="D430" t="str">
            <v/>
          </cell>
          <cell r="E430" t="str">
            <v/>
          </cell>
          <cell r="F430" t="str">
            <v>Trasf. da Conb. a BIM per scissione</v>
          </cell>
          <cell r="G430" t="str">
            <v/>
          </cell>
          <cell r="H430">
            <v>38656</v>
          </cell>
          <cell r="I430">
            <v>38656</v>
          </cell>
          <cell r="J430">
            <v>-19214.330000000002</v>
          </cell>
          <cell r="K430" t="str">
            <v>EUR</v>
          </cell>
        </row>
        <row r="431">
          <cell r="A431" t="str">
            <v>@01\QReg.@</v>
          </cell>
          <cell r="B431" t="str">
            <v>AA</v>
          </cell>
          <cell r="C431" t="str">
            <v>7000001433</v>
          </cell>
          <cell r="D431" t="str">
            <v/>
          </cell>
          <cell r="E431" t="str">
            <v/>
          </cell>
          <cell r="F431" t="str">
            <v>Trasf. da Conb. a BIM per scissione</v>
          </cell>
          <cell r="G431" t="str">
            <v/>
          </cell>
          <cell r="H431">
            <v>38656</v>
          </cell>
          <cell r="I431">
            <v>38656</v>
          </cell>
          <cell r="J431">
            <v>-106906.58</v>
          </cell>
          <cell r="K431" t="str">
            <v>EUR</v>
          </cell>
        </row>
        <row r="432">
          <cell r="A432" t="str">
            <v>@01\QReg.@</v>
          </cell>
          <cell r="B432" t="str">
            <v>AA</v>
          </cell>
          <cell r="C432" t="str">
            <v>7000001434</v>
          </cell>
          <cell r="D432" t="str">
            <v/>
          </cell>
          <cell r="E432" t="str">
            <v/>
          </cell>
          <cell r="F432" t="str">
            <v>Trasf. da Conb. a BIM per scissione</v>
          </cell>
          <cell r="G432" t="str">
            <v/>
          </cell>
          <cell r="H432">
            <v>38656</v>
          </cell>
          <cell r="I432">
            <v>38656</v>
          </cell>
          <cell r="J432">
            <v>-826.33</v>
          </cell>
          <cell r="K432" t="str">
            <v>EUR</v>
          </cell>
        </row>
        <row r="433">
          <cell r="A433" t="str">
            <v>@01\QReg.@</v>
          </cell>
          <cell r="B433" t="str">
            <v>AA</v>
          </cell>
          <cell r="C433" t="str">
            <v>7000001435</v>
          </cell>
          <cell r="D433" t="str">
            <v/>
          </cell>
          <cell r="E433" t="str">
            <v/>
          </cell>
          <cell r="F433" t="str">
            <v>Trasf. da Conb. a BIM per scissione</v>
          </cell>
          <cell r="G433" t="str">
            <v/>
          </cell>
          <cell r="H433">
            <v>38656</v>
          </cell>
          <cell r="I433">
            <v>38656</v>
          </cell>
          <cell r="J433">
            <v>-2697.25</v>
          </cell>
          <cell r="K433" t="str">
            <v>EUR</v>
          </cell>
        </row>
        <row r="434">
          <cell r="A434" t="str">
            <v>@01\QReg.@</v>
          </cell>
          <cell r="B434" t="str">
            <v>AA</v>
          </cell>
          <cell r="C434" t="str">
            <v>7000001436</v>
          </cell>
          <cell r="D434" t="str">
            <v/>
          </cell>
          <cell r="E434" t="str">
            <v/>
          </cell>
          <cell r="F434" t="str">
            <v>Trasf. da Conb. a BIM per scissione</v>
          </cell>
          <cell r="G434" t="str">
            <v/>
          </cell>
          <cell r="H434">
            <v>38656</v>
          </cell>
          <cell r="I434">
            <v>38656</v>
          </cell>
          <cell r="J434">
            <v>-74886.25</v>
          </cell>
          <cell r="K434" t="str">
            <v>EUR</v>
          </cell>
        </row>
        <row r="435">
          <cell r="A435" t="str">
            <v>@01\QReg.@</v>
          </cell>
          <cell r="B435" t="str">
            <v>AA</v>
          </cell>
          <cell r="C435" t="str">
            <v>7000001437</v>
          </cell>
          <cell r="D435" t="str">
            <v/>
          </cell>
          <cell r="E435" t="str">
            <v/>
          </cell>
          <cell r="F435" t="str">
            <v>Trasf. da Conb. a BIM per scissione</v>
          </cell>
          <cell r="G435" t="str">
            <v/>
          </cell>
          <cell r="H435">
            <v>38656</v>
          </cell>
          <cell r="I435">
            <v>38656</v>
          </cell>
          <cell r="J435">
            <v>-2225929.2400000002</v>
          </cell>
          <cell r="K435" t="str">
            <v>EUR</v>
          </cell>
        </row>
        <row r="436">
          <cell r="A436" t="str">
            <v>@01\QReg.@</v>
          </cell>
          <cell r="B436" t="str">
            <v>AA</v>
          </cell>
          <cell r="C436" t="str">
            <v>7000001438</v>
          </cell>
          <cell r="D436" t="str">
            <v/>
          </cell>
          <cell r="E436" t="str">
            <v/>
          </cell>
          <cell r="F436" t="str">
            <v>Trasf. da Conb. a BIM per scissione</v>
          </cell>
          <cell r="G436" t="str">
            <v/>
          </cell>
          <cell r="H436">
            <v>38656</v>
          </cell>
          <cell r="I436">
            <v>38656</v>
          </cell>
          <cell r="J436">
            <v>-17559.53</v>
          </cell>
          <cell r="K436" t="str">
            <v>EUR</v>
          </cell>
        </row>
        <row r="437">
          <cell r="A437" t="str">
            <v>@01\QReg.@</v>
          </cell>
          <cell r="B437" t="str">
            <v>AA</v>
          </cell>
          <cell r="C437" t="str">
            <v>7000001439</v>
          </cell>
          <cell r="D437" t="str">
            <v/>
          </cell>
          <cell r="E437" t="str">
            <v/>
          </cell>
          <cell r="F437" t="str">
            <v>Trasf. da Conb. a BIM per scissione</v>
          </cell>
          <cell r="G437" t="str">
            <v/>
          </cell>
          <cell r="H437">
            <v>38656</v>
          </cell>
          <cell r="I437">
            <v>38656</v>
          </cell>
          <cell r="J437">
            <v>-32020.33</v>
          </cell>
          <cell r="K437" t="str">
            <v>EUR</v>
          </cell>
        </row>
        <row r="438">
          <cell r="A438" t="str">
            <v>@01\QReg.@</v>
          </cell>
          <cell r="B438" t="str">
            <v>AA</v>
          </cell>
          <cell r="C438" t="str">
            <v>7000001440</v>
          </cell>
          <cell r="D438" t="str">
            <v/>
          </cell>
          <cell r="E438" t="str">
            <v/>
          </cell>
          <cell r="F438" t="str">
            <v>Trasf. da Conb. a BIM per scissione</v>
          </cell>
          <cell r="G438" t="str">
            <v/>
          </cell>
          <cell r="H438">
            <v>38656</v>
          </cell>
          <cell r="I438">
            <v>38656</v>
          </cell>
          <cell r="J438">
            <v>-844.41</v>
          </cell>
          <cell r="K438" t="str">
            <v>EUR</v>
          </cell>
        </row>
        <row r="439">
          <cell r="A439" t="str">
            <v>@01\QReg.@</v>
          </cell>
          <cell r="B439" t="str">
            <v>AA</v>
          </cell>
          <cell r="C439" t="str">
            <v>7000001441</v>
          </cell>
          <cell r="D439" t="str">
            <v/>
          </cell>
          <cell r="E439" t="str">
            <v/>
          </cell>
          <cell r="F439" t="str">
            <v>Trasf. da Conb. a BIM per scissione</v>
          </cell>
          <cell r="G439" t="str">
            <v/>
          </cell>
          <cell r="H439">
            <v>38656</v>
          </cell>
          <cell r="I439">
            <v>38656</v>
          </cell>
          <cell r="J439">
            <v>-56810.26</v>
          </cell>
          <cell r="K439" t="str">
            <v>EUR</v>
          </cell>
        </row>
        <row r="440">
          <cell r="A440" t="str">
            <v>@01\QReg.@</v>
          </cell>
          <cell r="B440" t="str">
            <v>AA</v>
          </cell>
          <cell r="C440" t="str">
            <v>7000001442</v>
          </cell>
          <cell r="D440" t="str">
            <v/>
          </cell>
          <cell r="E440" t="str">
            <v/>
          </cell>
          <cell r="F440" t="str">
            <v>Trasf. da Conb. a BIM per scissione</v>
          </cell>
          <cell r="G440" t="str">
            <v/>
          </cell>
          <cell r="H440">
            <v>38656</v>
          </cell>
          <cell r="I440">
            <v>38656</v>
          </cell>
          <cell r="J440">
            <v>-4493.18</v>
          </cell>
          <cell r="K440" t="str">
            <v>EUR</v>
          </cell>
        </row>
        <row r="441">
          <cell r="A441" t="str">
            <v>@01\QReg.@</v>
          </cell>
          <cell r="B441" t="str">
            <v>AA</v>
          </cell>
          <cell r="C441" t="str">
            <v>7000001443</v>
          </cell>
          <cell r="D441" t="str">
            <v/>
          </cell>
          <cell r="E441" t="str">
            <v/>
          </cell>
          <cell r="F441" t="str">
            <v>Trasf. da Conb. a BIM per scissione</v>
          </cell>
          <cell r="G441" t="str">
            <v/>
          </cell>
          <cell r="H441">
            <v>38656</v>
          </cell>
          <cell r="I441">
            <v>38656</v>
          </cell>
          <cell r="J441">
            <v>-3161.75</v>
          </cell>
          <cell r="K441" t="str">
            <v>EUR</v>
          </cell>
        </row>
        <row r="442">
          <cell r="A442" t="str">
            <v>@01\QReg.@</v>
          </cell>
          <cell r="B442" t="str">
            <v>AA</v>
          </cell>
          <cell r="C442" t="str">
            <v>7000001444</v>
          </cell>
          <cell r="D442" t="str">
            <v/>
          </cell>
          <cell r="E442" t="str">
            <v/>
          </cell>
          <cell r="F442" t="str">
            <v>Trasf. da Conb. a BIM per scissione</v>
          </cell>
          <cell r="G442" t="str">
            <v/>
          </cell>
          <cell r="H442">
            <v>38656</v>
          </cell>
          <cell r="I442">
            <v>38656</v>
          </cell>
          <cell r="J442">
            <v>-2553.36</v>
          </cell>
          <cell r="K442" t="str">
            <v>EUR</v>
          </cell>
        </row>
        <row r="443">
          <cell r="A443" t="str">
            <v>@01\QReg.@</v>
          </cell>
          <cell r="B443" t="str">
            <v>AA</v>
          </cell>
          <cell r="C443" t="str">
            <v>7000001445</v>
          </cell>
          <cell r="D443" t="str">
            <v/>
          </cell>
          <cell r="E443" t="str">
            <v/>
          </cell>
          <cell r="F443" t="str">
            <v>Trasf. da Conb. a BIM per scissione</v>
          </cell>
          <cell r="G443" t="str">
            <v/>
          </cell>
          <cell r="H443">
            <v>38656</v>
          </cell>
          <cell r="I443">
            <v>38656</v>
          </cell>
          <cell r="J443">
            <v>-1448.66</v>
          </cell>
          <cell r="K443" t="str">
            <v>EUR</v>
          </cell>
        </row>
        <row r="444">
          <cell r="A444" t="str">
            <v>@01\QReg.@</v>
          </cell>
          <cell r="B444" t="str">
            <v>AA</v>
          </cell>
          <cell r="C444" t="str">
            <v>7000001446</v>
          </cell>
          <cell r="D444" t="str">
            <v/>
          </cell>
          <cell r="E444" t="str">
            <v/>
          </cell>
          <cell r="F444" t="str">
            <v>Trasf. da Conb. a BIM per scissione</v>
          </cell>
          <cell r="G444" t="str">
            <v/>
          </cell>
          <cell r="H444">
            <v>38656</v>
          </cell>
          <cell r="I444">
            <v>38656</v>
          </cell>
          <cell r="J444">
            <v>-11928.09</v>
          </cell>
          <cell r="K444" t="str">
            <v>EUR</v>
          </cell>
        </row>
        <row r="445">
          <cell r="A445" t="str">
            <v>@01\QReg.@</v>
          </cell>
          <cell r="B445" t="str">
            <v>AA</v>
          </cell>
          <cell r="C445" t="str">
            <v>7000001447</v>
          </cell>
          <cell r="D445" t="str">
            <v/>
          </cell>
          <cell r="E445" t="str">
            <v/>
          </cell>
          <cell r="F445" t="str">
            <v>Trasf. da Conb. a BIM per scissione</v>
          </cell>
          <cell r="G445" t="str">
            <v/>
          </cell>
          <cell r="H445">
            <v>38656</v>
          </cell>
          <cell r="I445">
            <v>38656</v>
          </cell>
          <cell r="J445">
            <v>-5422.8</v>
          </cell>
          <cell r="K445" t="str">
            <v>EUR</v>
          </cell>
        </row>
        <row r="446">
          <cell r="A446" t="str">
            <v>@01\QReg.@</v>
          </cell>
          <cell r="B446" t="str">
            <v>AA</v>
          </cell>
          <cell r="C446" t="str">
            <v>7000001448</v>
          </cell>
          <cell r="D446" t="str">
            <v/>
          </cell>
          <cell r="E446" t="str">
            <v/>
          </cell>
          <cell r="F446" t="str">
            <v>Trasf. da Conb. a BIM per scissione</v>
          </cell>
          <cell r="G446" t="str">
            <v/>
          </cell>
          <cell r="H446">
            <v>38656</v>
          </cell>
          <cell r="I446">
            <v>38656</v>
          </cell>
          <cell r="J446">
            <v>-7746.85</v>
          </cell>
          <cell r="K446" t="str">
            <v>EUR</v>
          </cell>
        </row>
        <row r="447">
          <cell r="A447" t="str">
            <v>@01\QReg.@</v>
          </cell>
          <cell r="B447" t="str">
            <v>AA</v>
          </cell>
          <cell r="C447" t="str">
            <v>7000001449</v>
          </cell>
          <cell r="D447" t="str">
            <v/>
          </cell>
          <cell r="E447" t="str">
            <v/>
          </cell>
          <cell r="F447" t="str">
            <v>Trasf. da Conb. a BIM per scissione</v>
          </cell>
          <cell r="G447" t="str">
            <v/>
          </cell>
          <cell r="H447">
            <v>38656</v>
          </cell>
          <cell r="I447">
            <v>38656</v>
          </cell>
          <cell r="J447">
            <v>-11878.51</v>
          </cell>
          <cell r="K447" t="str">
            <v>EUR</v>
          </cell>
        </row>
        <row r="448">
          <cell r="A448" t="str">
            <v>@01\QReg.@</v>
          </cell>
          <cell r="B448" t="str">
            <v>AA</v>
          </cell>
          <cell r="C448" t="str">
            <v>7000001450</v>
          </cell>
          <cell r="D448" t="str">
            <v/>
          </cell>
          <cell r="E448" t="str">
            <v/>
          </cell>
          <cell r="F448" t="str">
            <v>Trasf. da Conb. a BIM per scissione</v>
          </cell>
          <cell r="G448" t="str">
            <v/>
          </cell>
          <cell r="H448">
            <v>38656</v>
          </cell>
          <cell r="I448">
            <v>38656</v>
          </cell>
          <cell r="J448">
            <v>-3305.32</v>
          </cell>
          <cell r="K448" t="str">
            <v>EUR</v>
          </cell>
        </row>
        <row r="449">
          <cell r="A449" t="str">
            <v>@01\QReg.@</v>
          </cell>
          <cell r="B449" t="str">
            <v>AA</v>
          </cell>
          <cell r="C449" t="str">
            <v>7000001451</v>
          </cell>
          <cell r="D449" t="str">
            <v/>
          </cell>
          <cell r="E449" t="str">
            <v/>
          </cell>
          <cell r="F449" t="str">
            <v>Trasf. da Conb. a BIM per scissione</v>
          </cell>
          <cell r="G449" t="str">
            <v/>
          </cell>
          <cell r="H449">
            <v>38656</v>
          </cell>
          <cell r="I449">
            <v>38656</v>
          </cell>
          <cell r="J449">
            <v>-49063.41</v>
          </cell>
          <cell r="K449" t="str">
            <v>EUR</v>
          </cell>
        </row>
        <row r="450">
          <cell r="A450" t="str">
            <v>@01\QReg.@</v>
          </cell>
          <cell r="B450" t="str">
            <v>AA</v>
          </cell>
          <cell r="C450" t="str">
            <v>7000001452</v>
          </cell>
          <cell r="D450" t="str">
            <v/>
          </cell>
          <cell r="E450" t="str">
            <v/>
          </cell>
          <cell r="F450" t="str">
            <v>Trasf. da Conb. a BIM per scissione</v>
          </cell>
          <cell r="G450" t="str">
            <v/>
          </cell>
          <cell r="H450">
            <v>38656</v>
          </cell>
          <cell r="I450">
            <v>38656</v>
          </cell>
          <cell r="J450">
            <v>-8428.58</v>
          </cell>
          <cell r="K450" t="str">
            <v>EUR</v>
          </cell>
        </row>
        <row r="451">
          <cell r="A451" t="str">
            <v>@01\QReg.@</v>
          </cell>
          <cell r="B451" t="str">
            <v>AA</v>
          </cell>
          <cell r="C451" t="str">
            <v>7000001453</v>
          </cell>
          <cell r="D451" t="str">
            <v/>
          </cell>
          <cell r="E451" t="str">
            <v/>
          </cell>
          <cell r="F451" t="str">
            <v>Trasf. da Conb. a BIM per scissione</v>
          </cell>
          <cell r="G451" t="str">
            <v/>
          </cell>
          <cell r="H451">
            <v>38656</v>
          </cell>
          <cell r="I451">
            <v>38656</v>
          </cell>
          <cell r="J451">
            <v>-723.04</v>
          </cell>
          <cell r="K451" t="str">
            <v>EUR</v>
          </cell>
        </row>
        <row r="452">
          <cell r="A452" t="str">
            <v>@01\QReg.@</v>
          </cell>
          <cell r="B452" t="str">
            <v>AA</v>
          </cell>
          <cell r="C452" t="str">
            <v>7000001454</v>
          </cell>
          <cell r="D452" t="str">
            <v/>
          </cell>
          <cell r="E452" t="str">
            <v/>
          </cell>
          <cell r="F452" t="str">
            <v>Trasf. da Conb. a BIM per scissione</v>
          </cell>
          <cell r="G452" t="str">
            <v/>
          </cell>
          <cell r="H452">
            <v>38656</v>
          </cell>
          <cell r="I452">
            <v>38656</v>
          </cell>
          <cell r="J452">
            <v>-766.94</v>
          </cell>
          <cell r="K452" t="str">
            <v>EUR</v>
          </cell>
        </row>
        <row r="453">
          <cell r="A453" t="str">
            <v>@01\QReg.@</v>
          </cell>
          <cell r="B453" t="str">
            <v>AA</v>
          </cell>
          <cell r="C453" t="str">
            <v>7000001455</v>
          </cell>
          <cell r="D453" t="str">
            <v/>
          </cell>
          <cell r="E453" t="str">
            <v/>
          </cell>
          <cell r="F453" t="str">
            <v>Trasf. da Conb. a BIM per scissione</v>
          </cell>
          <cell r="G453" t="str">
            <v/>
          </cell>
          <cell r="H453">
            <v>38656</v>
          </cell>
          <cell r="I453">
            <v>38656</v>
          </cell>
          <cell r="J453">
            <v>-343.44</v>
          </cell>
          <cell r="K453" t="str">
            <v>EUR</v>
          </cell>
        </row>
        <row r="454">
          <cell r="A454" t="str">
            <v>@01\QReg.@</v>
          </cell>
          <cell r="B454" t="str">
            <v>AA</v>
          </cell>
          <cell r="C454" t="str">
            <v>7000001456</v>
          </cell>
          <cell r="D454" t="str">
            <v/>
          </cell>
          <cell r="E454" t="str">
            <v/>
          </cell>
          <cell r="F454" t="str">
            <v>Trasf. da Conb. a BIM per scissione</v>
          </cell>
          <cell r="G454" t="str">
            <v/>
          </cell>
          <cell r="H454">
            <v>38656</v>
          </cell>
          <cell r="I454">
            <v>38656</v>
          </cell>
          <cell r="J454">
            <v>-6067.68</v>
          </cell>
          <cell r="K454" t="str">
            <v>EUR</v>
          </cell>
        </row>
        <row r="455">
          <cell r="A455" t="str">
            <v>@01\QReg.@</v>
          </cell>
          <cell r="B455" t="str">
            <v>AA</v>
          </cell>
          <cell r="C455" t="str">
            <v>7000001457</v>
          </cell>
          <cell r="D455" t="str">
            <v/>
          </cell>
          <cell r="E455" t="str">
            <v/>
          </cell>
          <cell r="F455" t="str">
            <v>Trasf. da Conb. a BIM per scissione</v>
          </cell>
          <cell r="G455" t="str">
            <v/>
          </cell>
          <cell r="H455">
            <v>38656</v>
          </cell>
          <cell r="I455">
            <v>38656</v>
          </cell>
          <cell r="J455">
            <v>-73595.11</v>
          </cell>
          <cell r="K455" t="str">
            <v>EUR</v>
          </cell>
        </row>
        <row r="456">
          <cell r="A456" t="str">
            <v>@01\QReg.@</v>
          </cell>
          <cell r="B456" t="str">
            <v>AA</v>
          </cell>
          <cell r="C456" t="str">
            <v>7000001458</v>
          </cell>
          <cell r="D456" t="str">
            <v/>
          </cell>
          <cell r="E456" t="str">
            <v/>
          </cell>
          <cell r="F456" t="str">
            <v>Trasf. da Conb. a BIM per scissione</v>
          </cell>
          <cell r="G456" t="str">
            <v/>
          </cell>
          <cell r="H456">
            <v>38656</v>
          </cell>
          <cell r="I456">
            <v>38656</v>
          </cell>
          <cell r="J456">
            <v>-226724.58</v>
          </cell>
          <cell r="K456" t="str">
            <v>EUR</v>
          </cell>
        </row>
        <row r="457">
          <cell r="A457" t="str">
            <v>@01\QReg.@</v>
          </cell>
          <cell r="B457" t="str">
            <v>AA</v>
          </cell>
          <cell r="C457" t="str">
            <v>7000001459</v>
          </cell>
          <cell r="D457" t="str">
            <v/>
          </cell>
          <cell r="E457" t="str">
            <v/>
          </cell>
          <cell r="F457" t="str">
            <v>Trasf. da Conb. a BIM per scissione</v>
          </cell>
          <cell r="G457" t="str">
            <v/>
          </cell>
          <cell r="H457">
            <v>38656</v>
          </cell>
          <cell r="I457">
            <v>38656</v>
          </cell>
          <cell r="J457">
            <v>-858.74</v>
          </cell>
          <cell r="K457" t="str">
            <v>EUR</v>
          </cell>
        </row>
        <row r="458">
          <cell r="A458" t="str">
            <v>@01\QReg.@</v>
          </cell>
          <cell r="B458" t="str">
            <v>AA</v>
          </cell>
          <cell r="C458" t="str">
            <v>7000001460</v>
          </cell>
          <cell r="D458" t="str">
            <v/>
          </cell>
          <cell r="E458" t="str">
            <v/>
          </cell>
          <cell r="F458" t="str">
            <v>Trasf. da Conb. a BIM per scissione</v>
          </cell>
          <cell r="G458" t="str">
            <v/>
          </cell>
          <cell r="H458">
            <v>38656</v>
          </cell>
          <cell r="I458">
            <v>38656</v>
          </cell>
          <cell r="J458">
            <v>-13716.06</v>
          </cell>
          <cell r="K458" t="str">
            <v>EUR</v>
          </cell>
        </row>
        <row r="459">
          <cell r="A459" t="str">
            <v>@01\QReg.@</v>
          </cell>
          <cell r="B459" t="str">
            <v>AA</v>
          </cell>
          <cell r="C459" t="str">
            <v>7000001461</v>
          </cell>
          <cell r="D459" t="str">
            <v/>
          </cell>
          <cell r="E459" t="str">
            <v/>
          </cell>
          <cell r="F459" t="str">
            <v>Trasf. da Conb. a BIM per scissione</v>
          </cell>
          <cell r="G459" t="str">
            <v/>
          </cell>
          <cell r="H459">
            <v>38656</v>
          </cell>
          <cell r="I459">
            <v>38656</v>
          </cell>
          <cell r="J459">
            <v>-22278.27</v>
          </cell>
          <cell r="K459" t="str">
            <v>EUR</v>
          </cell>
        </row>
        <row r="460">
          <cell r="A460" t="str">
            <v>@01\QReg.@</v>
          </cell>
          <cell r="B460" t="str">
            <v>AA</v>
          </cell>
          <cell r="C460" t="str">
            <v>7000001462</v>
          </cell>
          <cell r="D460" t="str">
            <v/>
          </cell>
          <cell r="E460" t="str">
            <v/>
          </cell>
          <cell r="F460" t="str">
            <v>Trasf. da Conb. a BIM per scissione</v>
          </cell>
          <cell r="G460" t="str">
            <v/>
          </cell>
          <cell r="H460">
            <v>38656</v>
          </cell>
          <cell r="I460">
            <v>38656</v>
          </cell>
          <cell r="J460">
            <v>-117752.18</v>
          </cell>
          <cell r="K460" t="str">
            <v>EUR</v>
          </cell>
        </row>
        <row r="461">
          <cell r="A461" t="str">
            <v>@01\QReg.@</v>
          </cell>
          <cell r="B461" t="str">
            <v>AA</v>
          </cell>
          <cell r="C461" t="str">
            <v>7000001463</v>
          </cell>
          <cell r="D461" t="str">
            <v/>
          </cell>
          <cell r="E461" t="str">
            <v/>
          </cell>
          <cell r="F461" t="str">
            <v>Trasf. da Conb. a BIM per scissione</v>
          </cell>
          <cell r="G461" t="str">
            <v/>
          </cell>
          <cell r="H461">
            <v>38656</v>
          </cell>
          <cell r="I461">
            <v>38656</v>
          </cell>
          <cell r="J461">
            <v>-3160.71</v>
          </cell>
          <cell r="K461" t="str">
            <v>EUR</v>
          </cell>
        </row>
        <row r="462">
          <cell r="A462" t="str">
            <v>@01\QReg.@</v>
          </cell>
          <cell r="B462" t="str">
            <v>AA</v>
          </cell>
          <cell r="C462" t="str">
            <v>7000001464</v>
          </cell>
          <cell r="D462" t="str">
            <v/>
          </cell>
          <cell r="E462" t="str">
            <v/>
          </cell>
          <cell r="F462" t="str">
            <v>Trasf. da Conb. a BIM per scissione</v>
          </cell>
          <cell r="G462" t="str">
            <v/>
          </cell>
          <cell r="H462">
            <v>38656</v>
          </cell>
          <cell r="I462">
            <v>38656</v>
          </cell>
          <cell r="J462">
            <v>-20206.27</v>
          </cell>
          <cell r="K462" t="str">
            <v>EUR</v>
          </cell>
        </row>
        <row r="463">
          <cell r="A463" t="str">
            <v>@01\QReg.@</v>
          </cell>
          <cell r="B463" t="str">
            <v>AA</v>
          </cell>
          <cell r="C463" t="str">
            <v>7000001465</v>
          </cell>
          <cell r="D463" t="str">
            <v/>
          </cell>
          <cell r="E463" t="str">
            <v/>
          </cell>
          <cell r="F463" t="str">
            <v>Trasf. da Conb. a BIM per scissione</v>
          </cell>
          <cell r="G463" t="str">
            <v/>
          </cell>
          <cell r="H463">
            <v>38656</v>
          </cell>
          <cell r="I463">
            <v>38656</v>
          </cell>
          <cell r="J463">
            <v>-6713.94</v>
          </cell>
          <cell r="K463" t="str">
            <v>EUR</v>
          </cell>
        </row>
        <row r="464">
          <cell r="A464" t="str">
            <v>@01\QReg.@</v>
          </cell>
          <cell r="B464" t="str">
            <v>AA</v>
          </cell>
          <cell r="C464" t="str">
            <v>7000001466</v>
          </cell>
          <cell r="D464" t="str">
            <v/>
          </cell>
          <cell r="E464" t="str">
            <v/>
          </cell>
          <cell r="F464" t="str">
            <v>Trasf. da Conb. a BIM per scissione</v>
          </cell>
          <cell r="G464" t="str">
            <v/>
          </cell>
          <cell r="H464">
            <v>38656</v>
          </cell>
          <cell r="I464">
            <v>38656</v>
          </cell>
          <cell r="J464">
            <v>-7858</v>
          </cell>
          <cell r="K464" t="str">
            <v>EUR</v>
          </cell>
        </row>
        <row r="465">
          <cell r="A465" t="str">
            <v>@01\QReg.@</v>
          </cell>
          <cell r="B465" t="str">
            <v>AA</v>
          </cell>
          <cell r="C465" t="str">
            <v>7000001467</v>
          </cell>
          <cell r="D465" t="str">
            <v/>
          </cell>
          <cell r="E465" t="str">
            <v/>
          </cell>
          <cell r="F465" t="str">
            <v>Trasf. da Conb. a BIM per scissione</v>
          </cell>
          <cell r="G465" t="str">
            <v/>
          </cell>
          <cell r="H465">
            <v>38656</v>
          </cell>
          <cell r="I465">
            <v>38656</v>
          </cell>
          <cell r="J465">
            <v>-1087.81</v>
          </cell>
          <cell r="K465" t="str">
            <v>EUR</v>
          </cell>
        </row>
        <row r="466">
          <cell r="A466" t="str">
            <v>@01\QReg.@</v>
          </cell>
          <cell r="B466" t="str">
            <v>AA</v>
          </cell>
          <cell r="C466" t="str">
            <v>7000001468</v>
          </cell>
          <cell r="D466" t="str">
            <v/>
          </cell>
          <cell r="E466" t="str">
            <v/>
          </cell>
          <cell r="F466" t="str">
            <v>Trasf. da Conb. a BIM per scissione</v>
          </cell>
          <cell r="G466" t="str">
            <v/>
          </cell>
          <cell r="H466">
            <v>38656</v>
          </cell>
          <cell r="I466">
            <v>38656</v>
          </cell>
          <cell r="J466">
            <v>-4189.5200000000004</v>
          </cell>
          <cell r="K466" t="str">
            <v>EUR</v>
          </cell>
        </row>
        <row r="467">
          <cell r="A467" t="str">
            <v>@01\QReg.@</v>
          </cell>
          <cell r="B467" t="str">
            <v>AA</v>
          </cell>
          <cell r="C467" t="str">
            <v>7000001469</v>
          </cell>
          <cell r="D467" t="str">
            <v/>
          </cell>
          <cell r="E467" t="str">
            <v/>
          </cell>
          <cell r="F467" t="str">
            <v>Trasf. da Conb. a BIM per scissione</v>
          </cell>
          <cell r="G467" t="str">
            <v/>
          </cell>
          <cell r="H467">
            <v>38656</v>
          </cell>
          <cell r="I467">
            <v>38656</v>
          </cell>
          <cell r="J467">
            <v>-5335.52</v>
          </cell>
          <cell r="K467" t="str">
            <v>EUR</v>
          </cell>
        </row>
        <row r="468">
          <cell r="A468" t="str">
            <v>@01\QReg.@</v>
          </cell>
          <cell r="B468" t="str">
            <v>AA</v>
          </cell>
          <cell r="C468" t="str">
            <v>7000001470</v>
          </cell>
          <cell r="D468" t="str">
            <v/>
          </cell>
          <cell r="E468" t="str">
            <v/>
          </cell>
          <cell r="F468" t="str">
            <v>Trasf. da Conb. a BIM per scissione</v>
          </cell>
          <cell r="G468" t="str">
            <v/>
          </cell>
          <cell r="H468">
            <v>38656</v>
          </cell>
          <cell r="I468">
            <v>38656</v>
          </cell>
          <cell r="J468">
            <v>-448.8</v>
          </cell>
          <cell r="K468" t="str">
            <v>EUR</v>
          </cell>
        </row>
        <row r="469">
          <cell r="A469" t="str">
            <v>@01\QReg.@</v>
          </cell>
          <cell r="B469" t="str">
            <v>AA</v>
          </cell>
          <cell r="C469" t="str">
            <v>7000001471</v>
          </cell>
          <cell r="D469" t="str">
            <v/>
          </cell>
          <cell r="E469" t="str">
            <v/>
          </cell>
          <cell r="F469" t="str">
            <v>Trasf. da Conb. a BIM per scissione</v>
          </cell>
          <cell r="G469" t="str">
            <v/>
          </cell>
          <cell r="H469">
            <v>38656</v>
          </cell>
          <cell r="I469">
            <v>38656</v>
          </cell>
          <cell r="J469">
            <v>-1601.02</v>
          </cell>
          <cell r="K469" t="str">
            <v>EUR</v>
          </cell>
        </row>
        <row r="470">
          <cell r="A470" t="str">
            <v>@01\QReg.@</v>
          </cell>
          <cell r="B470" t="str">
            <v>AA</v>
          </cell>
          <cell r="C470" t="str">
            <v>7000001472</v>
          </cell>
          <cell r="D470" t="str">
            <v/>
          </cell>
          <cell r="E470" t="str">
            <v/>
          </cell>
          <cell r="F470" t="str">
            <v>Trasf. da Conb. a BIM per scissione</v>
          </cell>
          <cell r="G470" t="str">
            <v/>
          </cell>
          <cell r="H470">
            <v>38656</v>
          </cell>
          <cell r="I470">
            <v>38656</v>
          </cell>
          <cell r="J470">
            <v>-10575.01</v>
          </cell>
          <cell r="K470" t="str">
            <v>EUR</v>
          </cell>
        </row>
        <row r="471">
          <cell r="A471" t="str">
            <v>@01\QReg.@</v>
          </cell>
          <cell r="B471" t="str">
            <v>AA</v>
          </cell>
          <cell r="C471" t="str">
            <v>7000001473</v>
          </cell>
          <cell r="D471" t="str">
            <v/>
          </cell>
          <cell r="E471" t="str">
            <v/>
          </cell>
          <cell r="F471" t="str">
            <v>Trasf. da Conb. a BIM per scissione</v>
          </cell>
          <cell r="G471" t="str">
            <v/>
          </cell>
          <cell r="H471">
            <v>38656</v>
          </cell>
          <cell r="I471">
            <v>38656</v>
          </cell>
          <cell r="J471">
            <v>-6713.94</v>
          </cell>
          <cell r="K471" t="str">
            <v>EUR</v>
          </cell>
        </row>
        <row r="472">
          <cell r="A472" t="str">
            <v>@01\QReg.@</v>
          </cell>
          <cell r="B472" t="str">
            <v>AA</v>
          </cell>
          <cell r="C472" t="str">
            <v>7000001474</v>
          </cell>
          <cell r="D472" t="str">
            <v/>
          </cell>
          <cell r="E472" t="str">
            <v/>
          </cell>
          <cell r="F472" t="str">
            <v>Trasf. da Conb. a BIM per scissione</v>
          </cell>
          <cell r="G472" t="str">
            <v/>
          </cell>
          <cell r="H472">
            <v>38656</v>
          </cell>
          <cell r="I472">
            <v>38656</v>
          </cell>
          <cell r="J472">
            <v>-15493.71</v>
          </cell>
          <cell r="K472" t="str">
            <v>EUR</v>
          </cell>
        </row>
        <row r="473">
          <cell r="A473" t="str">
            <v>@01\QReg.@</v>
          </cell>
          <cell r="B473" t="str">
            <v>AA</v>
          </cell>
          <cell r="C473" t="str">
            <v>7000001475</v>
          </cell>
          <cell r="D473" t="str">
            <v/>
          </cell>
          <cell r="E473" t="str">
            <v/>
          </cell>
          <cell r="F473" t="str">
            <v>Trasf. da Conb. a BIM per scissione</v>
          </cell>
          <cell r="G473" t="str">
            <v/>
          </cell>
          <cell r="H473">
            <v>38656</v>
          </cell>
          <cell r="I473">
            <v>38656</v>
          </cell>
          <cell r="J473">
            <v>-6713.94</v>
          </cell>
          <cell r="K473" t="str">
            <v>EUR</v>
          </cell>
        </row>
        <row r="474">
          <cell r="A474" t="str">
            <v>@01\QReg.@</v>
          </cell>
          <cell r="B474" t="str">
            <v>AA</v>
          </cell>
          <cell r="C474" t="str">
            <v>7000001476</v>
          </cell>
          <cell r="D474" t="str">
            <v/>
          </cell>
          <cell r="E474" t="str">
            <v/>
          </cell>
          <cell r="F474" t="str">
            <v>Trasf. da Conb. a BIM per scissione</v>
          </cell>
          <cell r="G474" t="str">
            <v/>
          </cell>
          <cell r="H474">
            <v>38656</v>
          </cell>
          <cell r="I474">
            <v>38656</v>
          </cell>
          <cell r="J474">
            <v>-6713.94</v>
          </cell>
          <cell r="K474" t="str">
            <v>EUR</v>
          </cell>
        </row>
        <row r="475">
          <cell r="A475" t="str">
            <v>@01\QReg.@</v>
          </cell>
          <cell r="B475" t="str">
            <v>AA</v>
          </cell>
          <cell r="C475" t="str">
            <v>7000001477</v>
          </cell>
          <cell r="D475" t="str">
            <v/>
          </cell>
          <cell r="E475" t="str">
            <v/>
          </cell>
          <cell r="F475" t="str">
            <v>Trasf. da Conb. a BIM per scissione</v>
          </cell>
          <cell r="G475" t="str">
            <v/>
          </cell>
          <cell r="H475">
            <v>38656</v>
          </cell>
          <cell r="I475">
            <v>38656</v>
          </cell>
          <cell r="J475">
            <v>-8273.64</v>
          </cell>
          <cell r="K475" t="str">
            <v>EUR</v>
          </cell>
        </row>
        <row r="476">
          <cell r="A476" t="str">
            <v>@01\QReg.@</v>
          </cell>
          <cell r="B476" t="str">
            <v>AA</v>
          </cell>
          <cell r="C476" t="str">
            <v>7000001478</v>
          </cell>
          <cell r="D476" t="str">
            <v/>
          </cell>
          <cell r="E476" t="str">
            <v/>
          </cell>
          <cell r="F476" t="str">
            <v>Trasf. da Conb. a BIM per scissione</v>
          </cell>
          <cell r="G476" t="str">
            <v/>
          </cell>
          <cell r="H476">
            <v>38656</v>
          </cell>
          <cell r="I476">
            <v>38656</v>
          </cell>
          <cell r="J476">
            <v>-8263.31</v>
          </cell>
          <cell r="K476" t="str">
            <v>EUR</v>
          </cell>
        </row>
        <row r="477">
          <cell r="A477" t="str">
            <v>@01\QReg.@</v>
          </cell>
          <cell r="B477" t="str">
            <v>AA</v>
          </cell>
          <cell r="C477" t="str">
            <v>7000001479</v>
          </cell>
          <cell r="D477" t="str">
            <v/>
          </cell>
          <cell r="E477" t="str">
            <v/>
          </cell>
          <cell r="F477" t="str">
            <v>Trasf. da Conb. a BIM per scissione</v>
          </cell>
          <cell r="G477" t="str">
            <v/>
          </cell>
          <cell r="H477">
            <v>38656</v>
          </cell>
          <cell r="I477">
            <v>38656</v>
          </cell>
          <cell r="J477">
            <v>-2788.8</v>
          </cell>
          <cell r="K477" t="str">
            <v>EUR</v>
          </cell>
        </row>
        <row r="478">
          <cell r="A478" t="str">
            <v>@01\QReg.@</v>
          </cell>
          <cell r="B478" t="str">
            <v>AA</v>
          </cell>
          <cell r="C478" t="str">
            <v>7000001480</v>
          </cell>
          <cell r="D478" t="str">
            <v/>
          </cell>
          <cell r="E478" t="str">
            <v/>
          </cell>
          <cell r="F478" t="str">
            <v>Trasf. da Conb. a BIM per scissione</v>
          </cell>
          <cell r="G478" t="str">
            <v/>
          </cell>
          <cell r="H478">
            <v>38656</v>
          </cell>
          <cell r="I478">
            <v>38656</v>
          </cell>
          <cell r="J478">
            <v>-15493.71</v>
          </cell>
          <cell r="K478" t="str">
            <v>EUR</v>
          </cell>
        </row>
        <row r="479">
          <cell r="A479" t="str">
            <v>@01\QReg.@</v>
          </cell>
          <cell r="B479" t="str">
            <v>AA</v>
          </cell>
          <cell r="C479" t="str">
            <v>7000001481</v>
          </cell>
          <cell r="D479" t="str">
            <v/>
          </cell>
          <cell r="E479" t="str">
            <v/>
          </cell>
          <cell r="F479" t="str">
            <v>Trasf. da Conb. a BIM per scissione</v>
          </cell>
          <cell r="G479" t="str">
            <v/>
          </cell>
          <cell r="H479">
            <v>38656</v>
          </cell>
          <cell r="I479">
            <v>38656</v>
          </cell>
          <cell r="J479">
            <v>-12549.9</v>
          </cell>
          <cell r="K479" t="str">
            <v>EUR</v>
          </cell>
        </row>
        <row r="480">
          <cell r="A480" t="str">
            <v>@01\QReg.@</v>
          </cell>
          <cell r="B480" t="str">
            <v>AA</v>
          </cell>
          <cell r="C480" t="str">
            <v>7000001482</v>
          </cell>
          <cell r="D480" t="str">
            <v/>
          </cell>
          <cell r="E480" t="str">
            <v/>
          </cell>
          <cell r="F480" t="str">
            <v>Trasf. da Conb. a BIM per scissione</v>
          </cell>
          <cell r="G480" t="str">
            <v/>
          </cell>
          <cell r="H480">
            <v>38656</v>
          </cell>
          <cell r="I480">
            <v>38656</v>
          </cell>
          <cell r="J480">
            <v>-1988359.06</v>
          </cell>
          <cell r="K480" t="str">
            <v>EUR</v>
          </cell>
        </row>
        <row r="481">
          <cell r="A481" t="str">
            <v>@01\QReg.@</v>
          </cell>
          <cell r="B481" t="str">
            <v>AA</v>
          </cell>
          <cell r="C481" t="str">
            <v>7000001483</v>
          </cell>
          <cell r="D481" t="str">
            <v/>
          </cell>
          <cell r="E481" t="str">
            <v/>
          </cell>
          <cell r="F481" t="str">
            <v>Trasf. da Conb. a BIM per scissione</v>
          </cell>
          <cell r="G481" t="str">
            <v/>
          </cell>
          <cell r="H481">
            <v>38656</v>
          </cell>
          <cell r="I481">
            <v>38656</v>
          </cell>
          <cell r="J481">
            <v>-11445.99</v>
          </cell>
          <cell r="K481" t="str">
            <v>EUR</v>
          </cell>
        </row>
        <row r="482">
          <cell r="A482" t="str">
            <v>@01\QReg.@</v>
          </cell>
          <cell r="B482" t="str">
            <v>AA</v>
          </cell>
          <cell r="C482" t="str">
            <v>7000001484</v>
          </cell>
          <cell r="D482" t="str">
            <v/>
          </cell>
          <cell r="E482" t="str">
            <v/>
          </cell>
          <cell r="F482" t="str">
            <v>Trasf. da Conb. a BIM per scissione</v>
          </cell>
          <cell r="G482" t="str">
            <v/>
          </cell>
          <cell r="H482">
            <v>38656</v>
          </cell>
          <cell r="I482">
            <v>38656</v>
          </cell>
          <cell r="J482">
            <v>-1120.71</v>
          </cell>
          <cell r="K482" t="str">
            <v>EUR</v>
          </cell>
        </row>
        <row r="483">
          <cell r="A483" t="str">
            <v>@01\QReg.@</v>
          </cell>
          <cell r="B483" t="str">
            <v>AA</v>
          </cell>
          <cell r="C483" t="str">
            <v>7000001485</v>
          </cell>
          <cell r="D483" t="str">
            <v/>
          </cell>
          <cell r="E483" t="str">
            <v/>
          </cell>
          <cell r="F483" t="str">
            <v>Trasf. da Conb. a BIM per scissione</v>
          </cell>
          <cell r="G483" t="str">
            <v/>
          </cell>
          <cell r="H483">
            <v>38656</v>
          </cell>
          <cell r="I483">
            <v>38656</v>
          </cell>
          <cell r="J483">
            <v>-655.9</v>
          </cell>
          <cell r="K483" t="str">
            <v>EUR</v>
          </cell>
        </row>
        <row r="484">
          <cell r="A484" t="str">
            <v>@01\QReg.@</v>
          </cell>
          <cell r="B484" t="str">
            <v>AA</v>
          </cell>
          <cell r="C484" t="str">
            <v>7000001486</v>
          </cell>
          <cell r="D484" t="str">
            <v/>
          </cell>
          <cell r="E484" t="str">
            <v/>
          </cell>
          <cell r="F484" t="str">
            <v>Trasf. da Conb. a BIM per scissione</v>
          </cell>
          <cell r="G484" t="str">
            <v/>
          </cell>
          <cell r="H484">
            <v>38656</v>
          </cell>
          <cell r="I484">
            <v>38656</v>
          </cell>
          <cell r="J484">
            <v>-41316.550000000003</v>
          </cell>
          <cell r="K484" t="str">
            <v>EUR</v>
          </cell>
        </row>
        <row r="485">
          <cell r="A485" t="str">
            <v>@01\QReg.@</v>
          </cell>
          <cell r="B485" t="str">
            <v>AA</v>
          </cell>
          <cell r="C485" t="str">
            <v>7000001487</v>
          </cell>
          <cell r="D485" t="str">
            <v/>
          </cell>
          <cell r="E485" t="str">
            <v/>
          </cell>
          <cell r="F485" t="str">
            <v>Trasf. da Conb. a BIM per scissione</v>
          </cell>
          <cell r="G485" t="str">
            <v/>
          </cell>
          <cell r="H485">
            <v>38656</v>
          </cell>
          <cell r="I485">
            <v>38656</v>
          </cell>
          <cell r="J485">
            <v>-9864.33</v>
          </cell>
          <cell r="K485" t="str">
            <v>EUR</v>
          </cell>
        </row>
        <row r="486">
          <cell r="A486" t="str">
            <v>@01\QReg.@</v>
          </cell>
          <cell r="B486" t="str">
            <v>AA</v>
          </cell>
          <cell r="C486" t="str">
            <v>7000001488</v>
          </cell>
          <cell r="D486" t="str">
            <v/>
          </cell>
          <cell r="E486" t="str">
            <v/>
          </cell>
          <cell r="F486" t="str">
            <v>Trasf. da Conb. a BIM per scissione</v>
          </cell>
          <cell r="G486" t="str">
            <v/>
          </cell>
          <cell r="H486">
            <v>38656</v>
          </cell>
          <cell r="I486">
            <v>38656</v>
          </cell>
          <cell r="J486">
            <v>-880.56</v>
          </cell>
          <cell r="K486" t="str">
            <v>EUR</v>
          </cell>
        </row>
        <row r="487">
          <cell r="A487" t="str">
            <v>@01\QReg.@</v>
          </cell>
          <cell r="B487" t="str">
            <v>AA</v>
          </cell>
          <cell r="C487" t="str">
            <v>7000001489</v>
          </cell>
          <cell r="D487" t="str">
            <v/>
          </cell>
          <cell r="E487" t="str">
            <v/>
          </cell>
          <cell r="F487" t="str">
            <v>Trasf. da Conb. a BIM per scissione</v>
          </cell>
          <cell r="G487" t="str">
            <v/>
          </cell>
          <cell r="H487">
            <v>38656</v>
          </cell>
          <cell r="I487">
            <v>38656</v>
          </cell>
          <cell r="J487">
            <v>-11759.21</v>
          </cell>
          <cell r="K487" t="str">
            <v>EUR</v>
          </cell>
        </row>
        <row r="488">
          <cell r="A488" t="str">
            <v>@01\QReg.@</v>
          </cell>
          <cell r="B488" t="str">
            <v>AA</v>
          </cell>
          <cell r="C488" t="str">
            <v>7000001490</v>
          </cell>
          <cell r="D488" t="str">
            <v/>
          </cell>
          <cell r="E488" t="str">
            <v/>
          </cell>
          <cell r="F488" t="str">
            <v>Trasf. da Conb. a BIM per scissione</v>
          </cell>
          <cell r="G488" t="str">
            <v/>
          </cell>
          <cell r="H488">
            <v>38656</v>
          </cell>
          <cell r="I488">
            <v>38656</v>
          </cell>
          <cell r="J488">
            <v>-387.34</v>
          </cell>
          <cell r="K488" t="str">
            <v>EUR</v>
          </cell>
        </row>
        <row r="489">
          <cell r="A489" t="str">
            <v>@01\QReg.@</v>
          </cell>
          <cell r="B489" t="str">
            <v>AA</v>
          </cell>
          <cell r="C489" t="str">
            <v>7000001491</v>
          </cell>
          <cell r="D489" t="str">
            <v/>
          </cell>
          <cell r="E489" t="str">
            <v/>
          </cell>
          <cell r="F489" t="str">
            <v>Trasf. da Conb. a BIM per scissione</v>
          </cell>
          <cell r="G489" t="str">
            <v/>
          </cell>
          <cell r="H489">
            <v>38656</v>
          </cell>
          <cell r="I489">
            <v>38656</v>
          </cell>
          <cell r="J489">
            <v>-464.81</v>
          </cell>
          <cell r="K489" t="str">
            <v>EUR</v>
          </cell>
        </row>
        <row r="490">
          <cell r="A490" t="str">
            <v>@01\QReg.@</v>
          </cell>
          <cell r="B490" t="str">
            <v>AA</v>
          </cell>
          <cell r="C490" t="str">
            <v>7000001492</v>
          </cell>
          <cell r="D490" t="str">
            <v/>
          </cell>
          <cell r="E490" t="str">
            <v/>
          </cell>
          <cell r="F490" t="str">
            <v>Trasf. da Conb. a BIM per scissione</v>
          </cell>
          <cell r="G490" t="str">
            <v/>
          </cell>
          <cell r="H490">
            <v>38656</v>
          </cell>
          <cell r="I490">
            <v>38656</v>
          </cell>
          <cell r="J490">
            <v>-871.52</v>
          </cell>
          <cell r="K490" t="str">
            <v>EUR</v>
          </cell>
        </row>
        <row r="491">
          <cell r="A491" t="str">
            <v>@01\QReg.@</v>
          </cell>
          <cell r="B491" t="str">
            <v>AA</v>
          </cell>
          <cell r="C491" t="str">
            <v>7000001493</v>
          </cell>
          <cell r="D491" t="str">
            <v/>
          </cell>
          <cell r="E491" t="str">
            <v/>
          </cell>
          <cell r="F491" t="str">
            <v>Trasf. da Conb. a BIM per scissione</v>
          </cell>
          <cell r="G491" t="str">
            <v/>
          </cell>
          <cell r="H491">
            <v>38656</v>
          </cell>
          <cell r="I491">
            <v>38656</v>
          </cell>
          <cell r="J491">
            <v>-19551.43</v>
          </cell>
          <cell r="K491" t="str">
            <v>EUR</v>
          </cell>
        </row>
        <row r="492">
          <cell r="A492" t="str">
            <v>@01\QReg.@</v>
          </cell>
          <cell r="B492" t="str">
            <v>AA</v>
          </cell>
          <cell r="C492" t="str">
            <v>7000001494</v>
          </cell>
          <cell r="D492" t="str">
            <v/>
          </cell>
          <cell r="E492" t="str">
            <v/>
          </cell>
          <cell r="F492" t="str">
            <v>Trasf. da Conb. a BIM per scissione</v>
          </cell>
          <cell r="G492" t="str">
            <v/>
          </cell>
          <cell r="H492">
            <v>38656</v>
          </cell>
          <cell r="I492">
            <v>38656</v>
          </cell>
          <cell r="J492">
            <v>-5524.8</v>
          </cell>
          <cell r="K492" t="str">
            <v>EUR</v>
          </cell>
        </row>
        <row r="493">
          <cell r="A493" t="str">
            <v>@01\QReg.@</v>
          </cell>
          <cell r="B493" t="str">
            <v>AA</v>
          </cell>
          <cell r="C493" t="str">
            <v>7000001495</v>
          </cell>
          <cell r="D493" t="str">
            <v/>
          </cell>
          <cell r="E493" t="str">
            <v/>
          </cell>
          <cell r="F493" t="str">
            <v>Trasf. da Conb. a BIM per scissione</v>
          </cell>
          <cell r="G493" t="str">
            <v/>
          </cell>
          <cell r="H493">
            <v>38656</v>
          </cell>
          <cell r="I493">
            <v>38656</v>
          </cell>
          <cell r="J493">
            <v>-5695</v>
          </cell>
          <cell r="K493" t="str">
            <v>EUR</v>
          </cell>
        </row>
        <row r="494">
          <cell r="A494" t="str">
            <v>@01\QReg.@</v>
          </cell>
          <cell r="B494" t="str">
            <v>AA</v>
          </cell>
          <cell r="C494" t="str">
            <v>7000001496</v>
          </cell>
          <cell r="D494" t="str">
            <v/>
          </cell>
          <cell r="E494" t="str">
            <v/>
          </cell>
          <cell r="F494" t="str">
            <v>Trasf. da Conb. a BIM per scissione</v>
          </cell>
          <cell r="G494" t="str">
            <v/>
          </cell>
          <cell r="H494">
            <v>38656</v>
          </cell>
          <cell r="I494">
            <v>38656</v>
          </cell>
          <cell r="J494">
            <v>-19883.59</v>
          </cell>
          <cell r="K494" t="str">
            <v>EUR</v>
          </cell>
        </row>
        <row r="495">
          <cell r="A495" t="str">
            <v>@01\QReg.@</v>
          </cell>
          <cell r="B495" t="str">
            <v>AA</v>
          </cell>
          <cell r="C495" t="str">
            <v>7000001497</v>
          </cell>
          <cell r="D495" t="str">
            <v/>
          </cell>
          <cell r="E495" t="str">
            <v/>
          </cell>
          <cell r="F495" t="str">
            <v>Trasf. da Conb. a BIM per scissione</v>
          </cell>
          <cell r="G495" t="str">
            <v/>
          </cell>
          <cell r="H495">
            <v>38656</v>
          </cell>
          <cell r="I495">
            <v>38656</v>
          </cell>
          <cell r="J495">
            <v>-3925.07</v>
          </cell>
          <cell r="K495" t="str">
            <v>EUR</v>
          </cell>
        </row>
        <row r="496">
          <cell r="A496" t="str">
            <v>@01\QReg.@</v>
          </cell>
          <cell r="B496" t="str">
            <v>AA</v>
          </cell>
          <cell r="C496" t="str">
            <v>7000001498</v>
          </cell>
          <cell r="D496" t="str">
            <v/>
          </cell>
          <cell r="E496" t="str">
            <v/>
          </cell>
          <cell r="F496" t="str">
            <v>Trasf. da Conb. a BIM per scissione</v>
          </cell>
          <cell r="G496" t="str">
            <v/>
          </cell>
          <cell r="H496">
            <v>38656</v>
          </cell>
          <cell r="I496">
            <v>38656</v>
          </cell>
          <cell r="J496">
            <v>-5216.21</v>
          </cell>
          <cell r="K496" t="str">
            <v>EUR</v>
          </cell>
        </row>
        <row r="497">
          <cell r="A497" t="str">
            <v>@01\QReg.@</v>
          </cell>
          <cell r="B497" t="str">
            <v>AA</v>
          </cell>
          <cell r="C497" t="str">
            <v>7000001499</v>
          </cell>
          <cell r="D497" t="str">
            <v/>
          </cell>
          <cell r="E497" t="str">
            <v/>
          </cell>
          <cell r="F497" t="str">
            <v>Trasf. da Conb. a BIM per scissione</v>
          </cell>
          <cell r="G497" t="str">
            <v/>
          </cell>
          <cell r="H497">
            <v>38656</v>
          </cell>
          <cell r="I497">
            <v>38656</v>
          </cell>
          <cell r="J497">
            <v>-1291.45</v>
          </cell>
          <cell r="K497" t="str">
            <v>EUR</v>
          </cell>
        </row>
        <row r="498">
          <cell r="A498" t="str">
            <v>@01\QReg.@</v>
          </cell>
          <cell r="B498" t="str">
            <v>AA</v>
          </cell>
          <cell r="C498" t="str">
            <v>7000001500</v>
          </cell>
          <cell r="D498" t="str">
            <v/>
          </cell>
          <cell r="E498" t="str">
            <v/>
          </cell>
          <cell r="F498" t="str">
            <v>Trasf. da Conb. a BIM per scissione</v>
          </cell>
          <cell r="G498" t="str">
            <v/>
          </cell>
          <cell r="H498">
            <v>38656</v>
          </cell>
          <cell r="I498">
            <v>38656</v>
          </cell>
          <cell r="J498">
            <v>-25581.09</v>
          </cell>
          <cell r="K498" t="str">
            <v>EUR</v>
          </cell>
        </row>
        <row r="499">
          <cell r="A499" t="str">
            <v>@01\QReg.@</v>
          </cell>
          <cell r="B499" t="str">
            <v>AA</v>
          </cell>
          <cell r="C499" t="str">
            <v>7000001501</v>
          </cell>
          <cell r="D499" t="str">
            <v/>
          </cell>
          <cell r="E499" t="str">
            <v/>
          </cell>
          <cell r="F499" t="str">
            <v>Trasf. da Conb. a BIM per scissione</v>
          </cell>
          <cell r="G499" t="str">
            <v/>
          </cell>
          <cell r="H499">
            <v>38656</v>
          </cell>
          <cell r="I499">
            <v>38656</v>
          </cell>
          <cell r="J499">
            <v>-6178.37</v>
          </cell>
          <cell r="K499" t="str">
            <v>EUR</v>
          </cell>
        </row>
        <row r="500">
          <cell r="A500" t="str">
            <v>@01\QReg.@</v>
          </cell>
          <cell r="B500" t="str">
            <v>AA</v>
          </cell>
          <cell r="C500" t="str">
            <v>7000001502</v>
          </cell>
          <cell r="D500" t="str">
            <v/>
          </cell>
          <cell r="E500" t="str">
            <v/>
          </cell>
          <cell r="F500" t="str">
            <v>Trasf. da Conb. a BIM per scissione</v>
          </cell>
          <cell r="G500" t="str">
            <v/>
          </cell>
          <cell r="H500">
            <v>38656</v>
          </cell>
          <cell r="I500">
            <v>38656</v>
          </cell>
          <cell r="J500">
            <v>-2897.32</v>
          </cell>
          <cell r="K500" t="str">
            <v>EUR</v>
          </cell>
        </row>
        <row r="501">
          <cell r="A501" t="str">
            <v>@01\QReg.@</v>
          </cell>
          <cell r="B501" t="str">
            <v>AA</v>
          </cell>
          <cell r="C501" t="str">
            <v>7000001503</v>
          </cell>
          <cell r="D501" t="str">
            <v/>
          </cell>
          <cell r="E501" t="str">
            <v/>
          </cell>
          <cell r="F501" t="str">
            <v>Trasf. da Conb. a BIM per scissione</v>
          </cell>
          <cell r="G501" t="str">
            <v/>
          </cell>
          <cell r="H501">
            <v>38656</v>
          </cell>
          <cell r="I501">
            <v>38656</v>
          </cell>
          <cell r="J501">
            <v>-8481.26</v>
          </cell>
          <cell r="K501" t="str">
            <v>EUR</v>
          </cell>
        </row>
        <row r="502">
          <cell r="A502" t="str">
            <v>@01\QReg.@</v>
          </cell>
          <cell r="B502" t="str">
            <v>AA</v>
          </cell>
          <cell r="C502" t="str">
            <v>7000001504</v>
          </cell>
          <cell r="D502" t="str">
            <v/>
          </cell>
          <cell r="E502" t="str">
            <v/>
          </cell>
          <cell r="F502" t="str">
            <v>Trasf. da Conb. a BIM per scissione</v>
          </cell>
          <cell r="G502" t="str">
            <v/>
          </cell>
          <cell r="H502">
            <v>38656</v>
          </cell>
          <cell r="I502">
            <v>38656</v>
          </cell>
          <cell r="J502">
            <v>-10329.14</v>
          </cell>
          <cell r="K502" t="str">
            <v>EUR</v>
          </cell>
        </row>
        <row r="503">
          <cell r="A503" t="str">
            <v>@01\QReg.@</v>
          </cell>
          <cell r="B503" t="str">
            <v>AA</v>
          </cell>
          <cell r="C503" t="str">
            <v>7000001505</v>
          </cell>
          <cell r="D503" t="str">
            <v/>
          </cell>
          <cell r="E503" t="str">
            <v/>
          </cell>
          <cell r="F503" t="str">
            <v>Trasf. da Conb. a BIM per scissione</v>
          </cell>
          <cell r="G503" t="str">
            <v/>
          </cell>
          <cell r="H503">
            <v>38656</v>
          </cell>
          <cell r="I503">
            <v>38656</v>
          </cell>
          <cell r="J503">
            <v>-1921.22</v>
          </cell>
          <cell r="K503" t="str">
            <v>EUR</v>
          </cell>
        </row>
        <row r="504">
          <cell r="A504" t="str">
            <v>@01\QReg.@</v>
          </cell>
          <cell r="B504" t="str">
            <v>AA</v>
          </cell>
          <cell r="C504" t="str">
            <v>7000001506</v>
          </cell>
          <cell r="D504" t="str">
            <v/>
          </cell>
          <cell r="E504" t="str">
            <v/>
          </cell>
          <cell r="F504" t="str">
            <v>Trasf. da Conb. a BIM per scissione</v>
          </cell>
          <cell r="G504" t="str">
            <v/>
          </cell>
          <cell r="H504">
            <v>38656</v>
          </cell>
          <cell r="I504">
            <v>38656</v>
          </cell>
          <cell r="J504">
            <v>-60348.14</v>
          </cell>
          <cell r="K504" t="str">
            <v>EUR</v>
          </cell>
        </row>
        <row r="505">
          <cell r="A505" t="str">
            <v>@01\QReg.@</v>
          </cell>
          <cell r="B505" t="str">
            <v>AA</v>
          </cell>
          <cell r="C505" t="str">
            <v>7000001507</v>
          </cell>
          <cell r="D505" t="str">
            <v/>
          </cell>
          <cell r="E505" t="str">
            <v/>
          </cell>
          <cell r="F505" t="str">
            <v>Trasf. da Conb. a BIM per scissione</v>
          </cell>
          <cell r="G505" t="str">
            <v/>
          </cell>
          <cell r="H505">
            <v>38656</v>
          </cell>
          <cell r="I505">
            <v>38656</v>
          </cell>
          <cell r="J505">
            <v>-108762.89</v>
          </cell>
          <cell r="K505" t="str">
            <v>EUR</v>
          </cell>
        </row>
        <row r="506">
          <cell r="A506" t="str">
            <v>@01\QReg.@</v>
          </cell>
          <cell r="B506" t="str">
            <v>AA</v>
          </cell>
          <cell r="C506" t="str">
            <v>7000001508</v>
          </cell>
          <cell r="D506" t="str">
            <v/>
          </cell>
          <cell r="E506" t="str">
            <v/>
          </cell>
          <cell r="F506" t="str">
            <v>Trasf. da Conb. a BIM per scissione</v>
          </cell>
          <cell r="G506" t="str">
            <v/>
          </cell>
          <cell r="H506">
            <v>38656</v>
          </cell>
          <cell r="I506">
            <v>38656</v>
          </cell>
          <cell r="J506">
            <v>-6404.07</v>
          </cell>
          <cell r="K506" t="str">
            <v>EUR</v>
          </cell>
        </row>
        <row r="507">
          <cell r="A507" t="str">
            <v>@01\QReg.@</v>
          </cell>
          <cell r="B507" t="str">
            <v>AA</v>
          </cell>
          <cell r="C507" t="str">
            <v>7000001509</v>
          </cell>
          <cell r="D507" t="str">
            <v/>
          </cell>
          <cell r="E507" t="str">
            <v/>
          </cell>
          <cell r="F507" t="str">
            <v>Trasf. da Conb. a BIM per scissione</v>
          </cell>
          <cell r="G507" t="str">
            <v/>
          </cell>
          <cell r="H507">
            <v>38656</v>
          </cell>
          <cell r="I507">
            <v>38656</v>
          </cell>
          <cell r="J507">
            <v>-34086.800000000003</v>
          </cell>
          <cell r="K507" t="str">
            <v>EUR</v>
          </cell>
        </row>
        <row r="508">
          <cell r="A508" t="str">
            <v>@01\QReg.@</v>
          </cell>
          <cell r="B508" t="str">
            <v>AA</v>
          </cell>
          <cell r="C508" t="str">
            <v>7000001510</v>
          </cell>
          <cell r="D508" t="str">
            <v/>
          </cell>
          <cell r="E508" t="str">
            <v/>
          </cell>
          <cell r="F508" t="str">
            <v>Trasf. da Conb. a BIM per scissione</v>
          </cell>
          <cell r="G508" t="str">
            <v/>
          </cell>
          <cell r="H508">
            <v>38656</v>
          </cell>
          <cell r="I508">
            <v>38656</v>
          </cell>
          <cell r="J508">
            <v>-4135.79</v>
          </cell>
          <cell r="K508" t="str">
            <v>EUR</v>
          </cell>
        </row>
        <row r="509">
          <cell r="A509" t="str">
            <v>@01\QReg.@</v>
          </cell>
          <cell r="B509" t="str">
            <v>AA</v>
          </cell>
          <cell r="C509" t="str">
            <v>7000001511</v>
          </cell>
          <cell r="D509" t="str">
            <v/>
          </cell>
          <cell r="E509" t="str">
            <v/>
          </cell>
          <cell r="F509" t="str">
            <v>Trasf. da Conb. a BIM per scissione</v>
          </cell>
          <cell r="G509" t="str">
            <v/>
          </cell>
          <cell r="H509">
            <v>38656</v>
          </cell>
          <cell r="I509">
            <v>38656</v>
          </cell>
          <cell r="J509">
            <v>-3353.87</v>
          </cell>
          <cell r="K509" t="str">
            <v>EUR</v>
          </cell>
        </row>
        <row r="510">
          <cell r="A510" t="str">
            <v>@01\QReg.@</v>
          </cell>
          <cell r="B510" t="str">
            <v>AA</v>
          </cell>
          <cell r="C510" t="str">
            <v>7000001512</v>
          </cell>
          <cell r="D510" t="str">
            <v/>
          </cell>
          <cell r="E510" t="str">
            <v/>
          </cell>
          <cell r="F510" t="str">
            <v>Trasf. da Conb. a BIM per scissione</v>
          </cell>
          <cell r="G510" t="str">
            <v/>
          </cell>
          <cell r="H510">
            <v>38656</v>
          </cell>
          <cell r="I510">
            <v>38656</v>
          </cell>
          <cell r="J510">
            <v>-10535.72</v>
          </cell>
          <cell r="K510" t="str">
            <v>EUR</v>
          </cell>
        </row>
        <row r="511">
          <cell r="A511" t="str">
            <v>@01\QReg.@</v>
          </cell>
          <cell r="B511" t="str">
            <v>AA</v>
          </cell>
          <cell r="C511" t="str">
            <v>7000001513</v>
          </cell>
          <cell r="D511" t="str">
            <v/>
          </cell>
          <cell r="E511" t="str">
            <v/>
          </cell>
          <cell r="F511" t="str">
            <v>Trasf. da Conb. a BIM per scissione</v>
          </cell>
          <cell r="G511" t="str">
            <v/>
          </cell>
          <cell r="H511">
            <v>38656</v>
          </cell>
          <cell r="I511">
            <v>38656</v>
          </cell>
          <cell r="J511">
            <v>-7581.07</v>
          </cell>
          <cell r="K511" t="str">
            <v>EUR</v>
          </cell>
        </row>
        <row r="512">
          <cell r="A512" t="str">
            <v>@01\QReg.@</v>
          </cell>
          <cell r="B512" t="str">
            <v>AA</v>
          </cell>
          <cell r="C512" t="str">
            <v>7000001514</v>
          </cell>
          <cell r="D512" t="str">
            <v/>
          </cell>
          <cell r="E512" t="str">
            <v/>
          </cell>
          <cell r="F512" t="str">
            <v>Trasf. da Conb. a BIM per scissione</v>
          </cell>
          <cell r="G512" t="str">
            <v/>
          </cell>
          <cell r="H512">
            <v>38656</v>
          </cell>
          <cell r="I512">
            <v>38656</v>
          </cell>
          <cell r="J512">
            <v>-6326.6</v>
          </cell>
          <cell r="K512" t="str">
            <v>EUR</v>
          </cell>
        </row>
        <row r="513">
          <cell r="A513" t="str">
            <v>@01\QReg.@</v>
          </cell>
          <cell r="B513" t="str">
            <v>AA</v>
          </cell>
          <cell r="C513" t="str">
            <v>7000001515</v>
          </cell>
          <cell r="D513" t="str">
            <v/>
          </cell>
          <cell r="E513" t="str">
            <v/>
          </cell>
          <cell r="F513" t="str">
            <v>Trasf. da Conb. a BIM per scissione</v>
          </cell>
          <cell r="G513" t="str">
            <v/>
          </cell>
          <cell r="H513">
            <v>38656</v>
          </cell>
          <cell r="I513">
            <v>38656</v>
          </cell>
          <cell r="J513">
            <v>-3487.11</v>
          </cell>
          <cell r="K513" t="str">
            <v>EUR</v>
          </cell>
        </row>
        <row r="514">
          <cell r="A514" t="str">
            <v>@01\QReg.@</v>
          </cell>
          <cell r="B514" t="str">
            <v>AA</v>
          </cell>
          <cell r="C514" t="str">
            <v>7000001516</v>
          </cell>
          <cell r="D514" t="str">
            <v/>
          </cell>
          <cell r="E514" t="str">
            <v/>
          </cell>
          <cell r="F514" t="str">
            <v>Trasf. da Conb. a BIM per scissione</v>
          </cell>
          <cell r="G514" t="str">
            <v/>
          </cell>
          <cell r="H514">
            <v>38656</v>
          </cell>
          <cell r="I514">
            <v>38656</v>
          </cell>
          <cell r="J514">
            <v>-16268.39</v>
          </cell>
          <cell r="K514" t="str">
            <v>EUR</v>
          </cell>
        </row>
        <row r="515">
          <cell r="A515" t="str">
            <v>@01\QReg.@</v>
          </cell>
          <cell r="B515" t="str">
            <v>AA</v>
          </cell>
          <cell r="C515" t="str">
            <v>7000001517</v>
          </cell>
          <cell r="D515" t="str">
            <v/>
          </cell>
          <cell r="E515" t="str">
            <v/>
          </cell>
          <cell r="F515" t="str">
            <v>Trasf. da Conb. a BIM per scissione</v>
          </cell>
          <cell r="G515" t="str">
            <v/>
          </cell>
          <cell r="H515">
            <v>38656</v>
          </cell>
          <cell r="I515">
            <v>38656</v>
          </cell>
          <cell r="J515">
            <v>-10039.92</v>
          </cell>
          <cell r="K515" t="str">
            <v>EUR</v>
          </cell>
        </row>
        <row r="516">
          <cell r="A516" t="str">
            <v>@01\QReg.@</v>
          </cell>
          <cell r="B516" t="str">
            <v>AA</v>
          </cell>
          <cell r="C516" t="str">
            <v>7000001518</v>
          </cell>
          <cell r="D516" t="str">
            <v/>
          </cell>
          <cell r="E516" t="str">
            <v/>
          </cell>
          <cell r="F516" t="str">
            <v>Trasf. da Conb. a BIM per scissione</v>
          </cell>
          <cell r="G516" t="str">
            <v/>
          </cell>
          <cell r="H516">
            <v>38656</v>
          </cell>
          <cell r="I516">
            <v>38656</v>
          </cell>
          <cell r="J516">
            <v>-51899.89</v>
          </cell>
          <cell r="K516" t="str">
            <v>EUR</v>
          </cell>
        </row>
        <row r="517">
          <cell r="A517" t="str">
            <v>@01\QReg.@</v>
          </cell>
          <cell r="B517" t="str">
            <v>AA</v>
          </cell>
          <cell r="C517" t="str">
            <v>7000001519</v>
          </cell>
          <cell r="D517" t="str">
            <v/>
          </cell>
          <cell r="E517" t="str">
            <v/>
          </cell>
          <cell r="F517" t="str">
            <v>Trasf. da Conb. a BIM per scissione</v>
          </cell>
          <cell r="G517" t="str">
            <v/>
          </cell>
          <cell r="H517">
            <v>38656</v>
          </cell>
          <cell r="I517">
            <v>38656</v>
          </cell>
          <cell r="J517">
            <v>-16010.16</v>
          </cell>
          <cell r="K517" t="str">
            <v>EUR</v>
          </cell>
        </row>
        <row r="518">
          <cell r="A518" t="str">
            <v>@01\QReg.@</v>
          </cell>
          <cell r="B518" t="str">
            <v>AA</v>
          </cell>
          <cell r="C518" t="str">
            <v>7000001520</v>
          </cell>
          <cell r="D518" t="str">
            <v/>
          </cell>
          <cell r="E518" t="str">
            <v/>
          </cell>
          <cell r="F518" t="str">
            <v>Trasf. da Conb. a BIM per scissione</v>
          </cell>
          <cell r="G518" t="str">
            <v/>
          </cell>
          <cell r="H518">
            <v>38656</v>
          </cell>
          <cell r="I518">
            <v>38656</v>
          </cell>
          <cell r="J518">
            <v>-9221.85</v>
          </cell>
          <cell r="K518" t="str">
            <v>EUR</v>
          </cell>
        </row>
        <row r="519">
          <cell r="A519" t="str">
            <v>@01\QReg.@</v>
          </cell>
          <cell r="B519" t="str">
            <v>AA</v>
          </cell>
          <cell r="C519" t="str">
            <v>7000001521</v>
          </cell>
          <cell r="D519" t="str">
            <v/>
          </cell>
          <cell r="E519" t="str">
            <v/>
          </cell>
          <cell r="F519" t="str">
            <v>Trasf. da Conb. a BIM per scissione</v>
          </cell>
          <cell r="G519" t="str">
            <v/>
          </cell>
          <cell r="H519">
            <v>38656</v>
          </cell>
          <cell r="I519">
            <v>38656</v>
          </cell>
          <cell r="J519">
            <v>-361.52</v>
          </cell>
          <cell r="K519" t="str">
            <v>EUR</v>
          </cell>
        </row>
        <row r="520">
          <cell r="A520" t="str">
            <v>@01\QReg.@</v>
          </cell>
          <cell r="B520" t="str">
            <v>AA</v>
          </cell>
          <cell r="C520" t="str">
            <v>7000001522</v>
          </cell>
          <cell r="D520" t="str">
            <v/>
          </cell>
          <cell r="E520" t="str">
            <v/>
          </cell>
          <cell r="F520" t="str">
            <v>Trasf. da Conb. a BIM per scissione</v>
          </cell>
          <cell r="G520" t="str">
            <v/>
          </cell>
          <cell r="H520">
            <v>38656</v>
          </cell>
          <cell r="I520">
            <v>38656</v>
          </cell>
          <cell r="J520">
            <v>-823.1</v>
          </cell>
          <cell r="K520" t="str">
            <v>EUR</v>
          </cell>
        </row>
        <row r="521">
          <cell r="A521" t="str">
            <v>@01\QReg.@</v>
          </cell>
          <cell r="B521" t="str">
            <v>AA</v>
          </cell>
          <cell r="C521" t="str">
            <v>7000001523</v>
          </cell>
          <cell r="D521" t="str">
            <v/>
          </cell>
          <cell r="E521" t="str">
            <v/>
          </cell>
          <cell r="F521" t="str">
            <v>Trasf. da Conb. a BIM per scissione</v>
          </cell>
          <cell r="G521" t="str">
            <v/>
          </cell>
          <cell r="H521">
            <v>38656</v>
          </cell>
          <cell r="I521">
            <v>38656</v>
          </cell>
          <cell r="J521">
            <v>-1807.6</v>
          </cell>
          <cell r="K521" t="str">
            <v>EUR</v>
          </cell>
        </row>
        <row r="522">
          <cell r="A522" t="str">
            <v>@01\QReg.@</v>
          </cell>
          <cell r="B522" t="str">
            <v>AA</v>
          </cell>
          <cell r="C522" t="str">
            <v>7000001524</v>
          </cell>
          <cell r="D522" t="str">
            <v/>
          </cell>
          <cell r="E522" t="str">
            <v/>
          </cell>
          <cell r="F522" t="str">
            <v>Trasf. da Conb. a BIM per scissione</v>
          </cell>
          <cell r="G522" t="str">
            <v/>
          </cell>
          <cell r="H522">
            <v>38656</v>
          </cell>
          <cell r="I522">
            <v>38656</v>
          </cell>
          <cell r="J522">
            <v>-69721.69</v>
          </cell>
          <cell r="K522" t="str">
            <v>EUR</v>
          </cell>
        </row>
        <row r="523">
          <cell r="A523" t="str">
            <v>@01\QReg.@</v>
          </cell>
          <cell r="B523" t="str">
            <v>AA</v>
          </cell>
          <cell r="C523" t="str">
            <v>7000001525</v>
          </cell>
          <cell r="D523" t="str">
            <v/>
          </cell>
          <cell r="E523" t="str">
            <v/>
          </cell>
          <cell r="F523" t="str">
            <v>Trasf. da Conb. a BIM per scissione</v>
          </cell>
          <cell r="G523" t="str">
            <v/>
          </cell>
          <cell r="H523">
            <v>38656</v>
          </cell>
          <cell r="I523">
            <v>38656</v>
          </cell>
          <cell r="J523">
            <v>-18075.990000000002</v>
          </cell>
          <cell r="K523" t="str">
            <v>EUR</v>
          </cell>
        </row>
        <row r="524">
          <cell r="A524" t="str">
            <v>@01\QReg.@</v>
          </cell>
          <cell r="B524" t="str">
            <v>AA</v>
          </cell>
          <cell r="C524" t="str">
            <v>7000001526</v>
          </cell>
          <cell r="D524" t="str">
            <v/>
          </cell>
          <cell r="E524" t="str">
            <v/>
          </cell>
          <cell r="F524" t="str">
            <v>Trasf. da Conb. a BIM per scissione</v>
          </cell>
          <cell r="G524" t="str">
            <v/>
          </cell>
          <cell r="H524">
            <v>38656</v>
          </cell>
          <cell r="I524">
            <v>38656</v>
          </cell>
          <cell r="J524">
            <v>-1409.93</v>
          </cell>
          <cell r="K524" t="str">
            <v>EUR</v>
          </cell>
        </row>
        <row r="525">
          <cell r="A525" t="str">
            <v>@01\QReg.@</v>
          </cell>
          <cell r="B525" t="str">
            <v>AA</v>
          </cell>
          <cell r="C525" t="str">
            <v>7000001527</v>
          </cell>
          <cell r="D525" t="str">
            <v/>
          </cell>
          <cell r="E525" t="str">
            <v/>
          </cell>
          <cell r="F525" t="str">
            <v>Trasf. da Conb. a BIM per scissione</v>
          </cell>
          <cell r="G525" t="str">
            <v/>
          </cell>
          <cell r="H525">
            <v>38656</v>
          </cell>
          <cell r="I525">
            <v>38656</v>
          </cell>
          <cell r="J525">
            <v>-225175.21</v>
          </cell>
          <cell r="K525" t="str">
            <v>EUR</v>
          </cell>
        </row>
        <row r="526">
          <cell r="A526" t="str">
            <v>@01\QReg.@</v>
          </cell>
          <cell r="B526" t="str">
            <v>AA</v>
          </cell>
          <cell r="C526" t="str">
            <v>7000001528</v>
          </cell>
          <cell r="D526" t="str">
            <v/>
          </cell>
          <cell r="E526" t="str">
            <v/>
          </cell>
          <cell r="F526" t="str">
            <v>Trasf. da Conb. a BIM per scissione</v>
          </cell>
          <cell r="G526" t="str">
            <v/>
          </cell>
          <cell r="H526">
            <v>38656</v>
          </cell>
          <cell r="I526">
            <v>38656</v>
          </cell>
          <cell r="J526">
            <v>-8082.56</v>
          </cell>
          <cell r="K526" t="str">
            <v>EUR</v>
          </cell>
        </row>
        <row r="527">
          <cell r="A527" t="str">
            <v>@01\QReg.@</v>
          </cell>
          <cell r="B527" t="str">
            <v>AA</v>
          </cell>
          <cell r="C527" t="str">
            <v>7000001529</v>
          </cell>
          <cell r="D527" t="str">
            <v/>
          </cell>
          <cell r="E527" t="str">
            <v/>
          </cell>
          <cell r="F527" t="str">
            <v>Trasf. da Conb. a BIM per scissione</v>
          </cell>
          <cell r="G527" t="str">
            <v/>
          </cell>
          <cell r="H527">
            <v>38656</v>
          </cell>
          <cell r="I527">
            <v>38656</v>
          </cell>
          <cell r="J527">
            <v>-9096.8700000000008</v>
          </cell>
          <cell r="K527" t="str">
            <v>EUR</v>
          </cell>
        </row>
        <row r="528">
          <cell r="A528" t="str">
            <v>@01\QReg.@</v>
          </cell>
          <cell r="B528" t="str">
            <v>AA</v>
          </cell>
          <cell r="C528" t="str">
            <v>7000001530</v>
          </cell>
          <cell r="D528" t="str">
            <v/>
          </cell>
          <cell r="E528" t="str">
            <v/>
          </cell>
          <cell r="F528" t="str">
            <v>Trasf. da Conb. a BIM per scissione</v>
          </cell>
          <cell r="G528" t="str">
            <v/>
          </cell>
          <cell r="H528">
            <v>38656</v>
          </cell>
          <cell r="I528">
            <v>38656</v>
          </cell>
          <cell r="J528">
            <v>-2423.42</v>
          </cell>
          <cell r="K528" t="str">
            <v>EUR</v>
          </cell>
        </row>
        <row r="529">
          <cell r="A529" t="str">
            <v>@01\QReg.@</v>
          </cell>
          <cell r="B529" t="str">
            <v>AA</v>
          </cell>
          <cell r="C529" t="str">
            <v>7000001531</v>
          </cell>
          <cell r="D529" t="str">
            <v/>
          </cell>
          <cell r="E529" t="str">
            <v/>
          </cell>
          <cell r="F529" t="str">
            <v>Trasf. da Conb. a BIM per scissione</v>
          </cell>
          <cell r="G529" t="str">
            <v/>
          </cell>
          <cell r="H529">
            <v>38656</v>
          </cell>
          <cell r="I529">
            <v>38656</v>
          </cell>
          <cell r="J529">
            <v>-1626839.23</v>
          </cell>
          <cell r="K529" t="str">
            <v>EUR</v>
          </cell>
        </row>
        <row r="530">
          <cell r="A530" t="str">
            <v>@01\QReg.@</v>
          </cell>
          <cell r="B530" t="str">
            <v>AA</v>
          </cell>
          <cell r="C530" t="str">
            <v>7000001532</v>
          </cell>
          <cell r="D530" t="str">
            <v/>
          </cell>
          <cell r="E530" t="str">
            <v/>
          </cell>
          <cell r="F530" t="str">
            <v>Trasf. da Conb. a BIM per scissione</v>
          </cell>
          <cell r="G530" t="str">
            <v/>
          </cell>
          <cell r="H530">
            <v>38656</v>
          </cell>
          <cell r="I530">
            <v>38656</v>
          </cell>
          <cell r="J530">
            <v>-5681.03</v>
          </cell>
          <cell r="K530" t="str">
            <v>EUR</v>
          </cell>
        </row>
        <row r="531">
          <cell r="A531" t="str">
            <v>@01\QReg.@</v>
          </cell>
          <cell r="B531" t="str">
            <v>AA</v>
          </cell>
          <cell r="C531" t="str">
            <v>7000001533</v>
          </cell>
          <cell r="D531" t="str">
            <v/>
          </cell>
          <cell r="E531" t="str">
            <v/>
          </cell>
          <cell r="F531" t="str">
            <v>Trasf. da Conb. a BIM per scissione</v>
          </cell>
          <cell r="G531" t="str">
            <v/>
          </cell>
          <cell r="H531">
            <v>38656</v>
          </cell>
          <cell r="I531">
            <v>38656</v>
          </cell>
          <cell r="J531">
            <v>-981.27</v>
          </cell>
          <cell r="K531" t="str">
            <v>EUR</v>
          </cell>
        </row>
        <row r="532">
          <cell r="A532" t="str">
            <v>@01\QReg.@</v>
          </cell>
          <cell r="B532" t="str">
            <v>AA</v>
          </cell>
          <cell r="C532" t="str">
            <v>7000001534</v>
          </cell>
          <cell r="D532" t="str">
            <v/>
          </cell>
          <cell r="E532" t="str">
            <v/>
          </cell>
          <cell r="F532" t="str">
            <v>Trasf. da Conb. a BIM per scissione</v>
          </cell>
          <cell r="G532" t="str">
            <v/>
          </cell>
          <cell r="H532">
            <v>38656</v>
          </cell>
          <cell r="I532">
            <v>38656</v>
          </cell>
          <cell r="J532">
            <v>-2179.4499999999998</v>
          </cell>
          <cell r="K532" t="str">
            <v>EUR</v>
          </cell>
        </row>
        <row r="533">
          <cell r="A533" t="str">
            <v>@01\QReg.@</v>
          </cell>
          <cell r="B533" t="str">
            <v>AA</v>
          </cell>
          <cell r="C533" t="str">
            <v>7000001535</v>
          </cell>
          <cell r="D533" t="str">
            <v/>
          </cell>
          <cell r="E533" t="str">
            <v/>
          </cell>
          <cell r="F533" t="str">
            <v>Trasf. da Conb. a BIM per scissione</v>
          </cell>
          <cell r="G533" t="str">
            <v/>
          </cell>
          <cell r="H533">
            <v>38656</v>
          </cell>
          <cell r="I533">
            <v>38656</v>
          </cell>
          <cell r="J533">
            <v>-9296.2199999999993</v>
          </cell>
          <cell r="K533" t="str">
            <v>EUR</v>
          </cell>
        </row>
        <row r="534">
          <cell r="A534" t="str">
            <v>@01\QReg.@</v>
          </cell>
          <cell r="B534" t="str">
            <v>AA</v>
          </cell>
          <cell r="C534" t="str">
            <v>7000001536</v>
          </cell>
          <cell r="D534" t="str">
            <v/>
          </cell>
          <cell r="E534" t="str">
            <v/>
          </cell>
          <cell r="F534" t="str">
            <v>Trasf. da Conb. a BIM per scissione</v>
          </cell>
          <cell r="G534" t="str">
            <v/>
          </cell>
          <cell r="H534">
            <v>38656</v>
          </cell>
          <cell r="I534">
            <v>38656</v>
          </cell>
          <cell r="J534">
            <v>-4885.68</v>
          </cell>
          <cell r="K534" t="str">
            <v>EUR</v>
          </cell>
        </row>
        <row r="535">
          <cell r="A535" t="str">
            <v>@01\QReg.@</v>
          </cell>
          <cell r="B535" t="str">
            <v>AA</v>
          </cell>
          <cell r="C535" t="str">
            <v>7000001537</v>
          </cell>
          <cell r="D535" t="str">
            <v/>
          </cell>
          <cell r="E535" t="str">
            <v/>
          </cell>
          <cell r="F535" t="str">
            <v>Trasf. da Conb. a BIM per scissione</v>
          </cell>
          <cell r="G535" t="str">
            <v/>
          </cell>
          <cell r="H535">
            <v>38656</v>
          </cell>
          <cell r="I535">
            <v>38656</v>
          </cell>
          <cell r="J535">
            <v>-8005.08</v>
          </cell>
          <cell r="K535" t="str">
            <v>EUR</v>
          </cell>
        </row>
        <row r="536">
          <cell r="A536" t="str">
            <v>@01\QReg.@</v>
          </cell>
          <cell r="B536" t="str">
            <v>AA</v>
          </cell>
          <cell r="C536" t="str">
            <v>7000001538</v>
          </cell>
          <cell r="D536" t="str">
            <v/>
          </cell>
          <cell r="E536" t="str">
            <v/>
          </cell>
          <cell r="F536" t="str">
            <v>Trasf. da Conb. a BIM per scissione</v>
          </cell>
          <cell r="G536" t="str">
            <v/>
          </cell>
          <cell r="H536">
            <v>38656</v>
          </cell>
          <cell r="I536">
            <v>38656</v>
          </cell>
          <cell r="J536">
            <v>-18075.990000000002</v>
          </cell>
          <cell r="K536" t="str">
            <v>EUR</v>
          </cell>
        </row>
        <row r="537">
          <cell r="A537" t="str">
            <v>@01\QReg.@</v>
          </cell>
          <cell r="B537" t="str">
            <v>AA</v>
          </cell>
          <cell r="C537" t="str">
            <v>7000001539</v>
          </cell>
          <cell r="D537" t="str">
            <v/>
          </cell>
          <cell r="E537" t="str">
            <v/>
          </cell>
          <cell r="F537" t="str">
            <v>Trasf. da Conb. a BIM per scissione</v>
          </cell>
          <cell r="G537" t="str">
            <v/>
          </cell>
          <cell r="H537">
            <v>38656</v>
          </cell>
          <cell r="I537">
            <v>38656</v>
          </cell>
          <cell r="J537">
            <v>-3098.74</v>
          </cell>
          <cell r="K537" t="str">
            <v>EUR</v>
          </cell>
        </row>
        <row r="538">
          <cell r="A538" t="str">
            <v>@01\QReg.@</v>
          </cell>
          <cell r="B538" t="str">
            <v>AA</v>
          </cell>
          <cell r="C538" t="str">
            <v>7000001540</v>
          </cell>
          <cell r="D538" t="str">
            <v/>
          </cell>
          <cell r="E538" t="str">
            <v/>
          </cell>
          <cell r="F538" t="str">
            <v>Trasf. da Conb. a BIM per scissione</v>
          </cell>
          <cell r="G538" t="str">
            <v/>
          </cell>
          <cell r="H538">
            <v>38656</v>
          </cell>
          <cell r="I538">
            <v>38656</v>
          </cell>
          <cell r="J538">
            <v>-1162.03</v>
          </cell>
          <cell r="K538" t="str">
            <v>EUR</v>
          </cell>
        </row>
        <row r="539">
          <cell r="A539" t="str">
            <v>@01\QReg.@</v>
          </cell>
          <cell r="B539" t="str">
            <v>AA</v>
          </cell>
          <cell r="C539" t="str">
            <v>7000001541</v>
          </cell>
          <cell r="D539" t="str">
            <v/>
          </cell>
          <cell r="E539" t="str">
            <v/>
          </cell>
          <cell r="F539" t="str">
            <v>Trasf. da Conb. a BIM per scissione</v>
          </cell>
          <cell r="G539" t="str">
            <v/>
          </cell>
          <cell r="H539">
            <v>38656</v>
          </cell>
          <cell r="I539">
            <v>38656</v>
          </cell>
          <cell r="J539">
            <v>-1504.44</v>
          </cell>
          <cell r="K539" t="str">
            <v>EUR</v>
          </cell>
        </row>
        <row r="540">
          <cell r="A540" t="str">
            <v>@01\QReg.@</v>
          </cell>
          <cell r="B540" t="str">
            <v>AA</v>
          </cell>
          <cell r="C540" t="str">
            <v>7000001542</v>
          </cell>
          <cell r="D540" t="str">
            <v/>
          </cell>
          <cell r="E540" t="str">
            <v/>
          </cell>
          <cell r="F540" t="str">
            <v>Trasf. da Conb. a BIM per scissione</v>
          </cell>
          <cell r="G540" t="str">
            <v/>
          </cell>
          <cell r="H540">
            <v>38656</v>
          </cell>
          <cell r="I540">
            <v>38656</v>
          </cell>
          <cell r="J540">
            <v>-655.9</v>
          </cell>
          <cell r="K540" t="str">
            <v>EUR</v>
          </cell>
        </row>
        <row r="541">
          <cell r="A541" t="str">
            <v>@01\QReg.@</v>
          </cell>
          <cell r="B541" t="str">
            <v>AA</v>
          </cell>
          <cell r="C541" t="str">
            <v>7000001543</v>
          </cell>
          <cell r="D541" t="str">
            <v/>
          </cell>
          <cell r="E541" t="str">
            <v/>
          </cell>
          <cell r="F541" t="str">
            <v>Trasf. da Conb. a BIM per scissione</v>
          </cell>
          <cell r="G541" t="str">
            <v/>
          </cell>
          <cell r="H541">
            <v>38656</v>
          </cell>
          <cell r="I541">
            <v>38656</v>
          </cell>
          <cell r="J541">
            <v>-4939.6099999999997</v>
          </cell>
          <cell r="K541" t="str">
            <v>EUR</v>
          </cell>
        </row>
        <row r="542">
          <cell r="A542" t="str">
            <v>@01\QReg.@</v>
          </cell>
          <cell r="B542" t="str">
            <v>AA</v>
          </cell>
          <cell r="C542" t="str">
            <v>7000001544</v>
          </cell>
          <cell r="D542" t="str">
            <v/>
          </cell>
          <cell r="E542" t="str">
            <v/>
          </cell>
          <cell r="F542" t="str">
            <v>Trasf. da Conb. a BIM per scissione</v>
          </cell>
          <cell r="G542" t="str">
            <v/>
          </cell>
          <cell r="H542">
            <v>38656</v>
          </cell>
          <cell r="I542">
            <v>38656</v>
          </cell>
          <cell r="J542">
            <v>-3824.05</v>
          </cell>
          <cell r="K542" t="str">
            <v>EUR</v>
          </cell>
        </row>
        <row r="543">
          <cell r="A543" t="str">
            <v>@01\QReg.@</v>
          </cell>
          <cell r="B543" t="str">
            <v>AA</v>
          </cell>
          <cell r="C543" t="str">
            <v>7000001545</v>
          </cell>
          <cell r="D543" t="str">
            <v/>
          </cell>
          <cell r="E543" t="str">
            <v/>
          </cell>
          <cell r="F543" t="str">
            <v>Trasf. da Conb. a BIM per scissione</v>
          </cell>
          <cell r="G543" t="str">
            <v/>
          </cell>
          <cell r="H543">
            <v>38656</v>
          </cell>
          <cell r="I543">
            <v>38656</v>
          </cell>
          <cell r="J543">
            <v>-13169.65</v>
          </cell>
          <cell r="K543" t="str">
            <v>EUR</v>
          </cell>
        </row>
        <row r="544">
          <cell r="A544" t="str">
            <v>@01\QReg.@</v>
          </cell>
          <cell r="B544" t="str">
            <v>AA</v>
          </cell>
          <cell r="C544" t="str">
            <v>7000001546</v>
          </cell>
          <cell r="D544" t="str">
            <v/>
          </cell>
          <cell r="E544" t="str">
            <v/>
          </cell>
          <cell r="F544" t="str">
            <v>Trasf. da Conb. a BIM per scissione</v>
          </cell>
          <cell r="G544" t="str">
            <v/>
          </cell>
          <cell r="H544">
            <v>38656</v>
          </cell>
          <cell r="I544">
            <v>38656</v>
          </cell>
          <cell r="J544">
            <v>-2629</v>
          </cell>
          <cell r="K544" t="str">
            <v>EUR</v>
          </cell>
        </row>
        <row r="545">
          <cell r="A545" t="str">
            <v>@01\QReg.@</v>
          </cell>
          <cell r="B545" t="str">
            <v>AA</v>
          </cell>
          <cell r="C545" t="str">
            <v>7000001547</v>
          </cell>
          <cell r="D545" t="str">
            <v/>
          </cell>
          <cell r="E545" t="str">
            <v/>
          </cell>
          <cell r="F545" t="str">
            <v>Trasf. da Conb. a BIM per scissione</v>
          </cell>
          <cell r="G545" t="str">
            <v/>
          </cell>
          <cell r="H545">
            <v>38656</v>
          </cell>
          <cell r="I545">
            <v>38656</v>
          </cell>
          <cell r="J545">
            <v>-723.04</v>
          </cell>
          <cell r="K545" t="str">
            <v>EUR</v>
          </cell>
        </row>
        <row r="546">
          <cell r="A546" t="str">
            <v>@01\QReg.@</v>
          </cell>
          <cell r="B546" t="str">
            <v>AA</v>
          </cell>
          <cell r="C546" t="str">
            <v>7000001548</v>
          </cell>
          <cell r="D546" t="str">
            <v/>
          </cell>
          <cell r="E546" t="str">
            <v/>
          </cell>
          <cell r="F546" t="str">
            <v>Trasf. da Conb. a BIM per scissione</v>
          </cell>
          <cell r="G546" t="str">
            <v/>
          </cell>
          <cell r="H546">
            <v>38656</v>
          </cell>
          <cell r="I546">
            <v>38656</v>
          </cell>
          <cell r="J546">
            <v>-1187.8499999999999</v>
          </cell>
          <cell r="K546" t="str">
            <v>EUR</v>
          </cell>
        </row>
        <row r="547">
          <cell r="A547" t="str">
            <v>@01\QReg.@</v>
          </cell>
          <cell r="B547" t="str">
            <v>AA</v>
          </cell>
          <cell r="C547" t="str">
            <v>7000001549</v>
          </cell>
          <cell r="D547" t="str">
            <v/>
          </cell>
          <cell r="E547" t="str">
            <v/>
          </cell>
          <cell r="F547" t="str">
            <v>Trasf. da Conb. a BIM per scissione</v>
          </cell>
          <cell r="G547" t="str">
            <v/>
          </cell>
          <cell r="H547">
            <v>38656</v>
          </cell>
          <cell r="I547">
            <v>38656</v>
          </cell>
          <cell r="J547">
            <v>-245.32</v>
          </cell>
          <cell r="K547" t="str">
            <v>EUR</v>
          </cell>
        </row>
        <row r="548">
          <cell r="A548" t="str">
            <v>@01\QReg.@</v>
          </cell>
          <cell r="B548" t="str">
            <v>AA</v>
          </cell>
          <cell r="C548" t="str">
            <v>7000001550</v>
          </cell>
          <cell r="D548" t="str">
            <v/>
          </cell>
          <cell r="E548" t="str">
            <v/>
          </cell>
          <cell r="F548" t="str">
            <v>Trasf. da Conb. a BIM per scissione</v>
          </cell>
          <cell r="G548" t="str">
            <v/>
          </cell>
          <cell r="H548">
            <v>38656</v>
          </cell>
          <cell r="I548">
            <v>38656</v>
          </cell>
          <cell r="J548">
            <v>-294.38</v>
          </cell>
          <cell r="K548" t="str">
            <v>EUR</v>
          </cell>
        </row>
        <row r="549">
          <cell r="A549" t="str">
            <v>@01\QReg.@</v>
          </cell>
          <cell r="B549" t="str">
            <v>AA</v>
          </cell>
          <cell r="C549" t="str">
            <v>7000001551</v>
          </cell>
          <cell r="D549" t="str">
            <v/>
          </cell>
          <cell r="E549" t="str">
            <v/>
          </cell>
          <cell r="F549" t="str">
            <v>Trasf. da Conb. a BIM per scissione</v>
          </cell>
          <cell r="G549" t="str">
            <v/>
          </cell>
          <cell r="H549">
            <v>38656</v>
          </cell>
          <cell r="I549">
            <v>38656</v>
          </cell>
          <cell r="J549">
            <v>-287846.84999999998</v>
          </cell>
          <cell r="K549" t="str">
            <v>EUR</v>
          </cell>
        </row>
        <row r="550">
          <cell r="A550" t="str">
            <v>@01\QReg.@</v>
          </cell>
          <cell r="B550" t="str">
            <v>AA</v>
          </cell>
          <cell r="C550" t="str">
            <v>7000001552</v>
          </cell>
          <cell r="D550" t="str">
            <v/>
          </cell>
          <cell r="E550" t="str">
            <v/>
          </cell>
          <cell r="F550" t="str">
            <v>Trasf. da Conb. a BIM per scissione</v>
          </cell>
          <cell r="G550" t="str">
            <v/>
          </cell>
          <cell r="H550">
            <v>38656</v>
          </cell>
          <cell r="I550">
            <v>38656</v>
          </cell>
          <cell r="J550">
            <v>-3475.11</v>
          </cell>
          <cell r="K550" t="str">
            <v>EUR</v>
          </cell>
        </row>
        <row r="551">
          <cell r="A551" t="str">
            <v>@01\QReg.@</v>
          </cell>
          <cell r="B551" t="str">
            <v>AA</v>
          </cell>
          <cell r="C551" t="str">
            <v>7000001553</v>
          </cell>
          <cell r="D551" t="str">
            <v/>
          </cell>
          <cell r="E551" t="str">
            <v/>
          </cell>
          <cell r="F551" t="str">
            <v>Trasf. da Conb. a BIM per scissione</v>
          </cell>
          <cell r="G551" t="str">
            <v/>
          </cell>
          <cell r="H551">
            <v>38656</v>
          </cell>
          <cell r="I551">
            <v>38656</v>
          </cell>
          <cell r="J551">
            <v>-9493.51</v>
          </cell>
          <cell r="K551" t="str">
            <v>EUR</v>
          </cell>
        </row>
        <row r="552">
          <cell r="A552" t="str">
            <v>@01\QReg.@</v>
          </cell>
          <cell r="B552" t="str">
            <v>AA</v>
          </cell>
          <cell r="C552" t="str">
            <v>7000001554</v>
          </cell>
          <cell r="D552" t="str">
            <v/>
          </cell>
          <cell r="E552" t="str">
            <v/>
          </cell>
          <cell r="F552" t="str">
            <v>Trasf. da Conb. a BIM per scissione</v>
          </cell>
          <cell r="G552" t="str">
            <v/>
          </cell>
          <cell r="H552">
            <v>38656</v>
          </cell>
          <cell r="I552">
            <v>38656</v>
          </cell>
          <cell r="J552">
            <v>-1101.0899999999999</v>
          </cell>
          <cell r="K552" t="str">
            <v>EUR</v>
          </cell>
        </row>
        <row r="553">
          <cell r="A553" t="str">
            <v>@01\QReg.@</v>
          </cell>
          <cell r="B553" t="str">
            <v>AA</v>
          </cell>
          <cell r="C553" t="str">
            <v>7000001555</v>
          </cell>
          <cell r="D553" t="str">
            <v/>
          </cell>
          <cell r="E553" t="str">
            <v/>
          </cell>
          <cell r="F553" t="str">
            <v>Trasf. da Conb. a BIM per scissione</v>
          </cell>
          <cell r="G553" t="str">
            <v/>
          </cell>
          <cell r="H553">
            <v>38656</v>
          </cell>
          <cell r="I553">
            <v>38656</v>
          </cell>
          <cell r="J553">
            <v>-206.58</v>
          </cell>
          <cell r="K553" t="str">
            <v>EUR</v>
          </cell>
        </row>
        <row r="554">
          <cell r="A554" t="str">
            <v>@01\QReg.@</v>
          </cell>
          <cell r="B554" t="str">
            <v>AA</v>
          </cell>
          <cell r="C554" t="str">
            <v>7000001556</v>
          </cell>
          <cell r="D554" t="str">
            <v/>
          </cell>
          <cell r="E554" t="str">
            <v/>
          </cell>
          <cell r="F554" t="str">
            <v>Trasf. da Conb. a BIM per scissione</v>
          </cell>
          <cell r="G554" t="str">
            <v/>
          </cell>
          <cell r="H554">
            <v>38656</v>
          </cell>
          <cell r="I554">
            <v>38656</v>
          </cell>
          <cell r="J554">
            <v>-2038</v>
          </cell>
          <cell r="K554" t="str">
            <v>EUR</v>
          </cell>
        </row>
        <row r="555">
          <cell r="A555" t="str">
            <v>@01\QReg.@</v>
          </cell>
          <cell r="B555" t="str">
            <v>AA</v>
          </cell>
          <cell r="C555" t="str">
            <v>7000001557</v>
          </cell>
          <cell r="D555" t="str">
            <v/>
          </cell>
          <cell r="E555" t="str">
            <v/>
          </cell>
          <cell r="F555" t="str">
            <v>Trasf. da Conb. a BIM per scissione</v>
          </cell>
          <cell r="G555" t="str">
            <v/>
          </cell>
          <cell r="H555">
            <v>38656</v>
          </cell>
          <cell r="I555">
            <v>38656</v>
          </cell>
          <cell r="J555">
            <v>-2400</v>
          </cell>
          <cell r="K555" t="str">
            <v>EUR</v>
          </cell>
        </row>
        <row r="556">
          <cell r="A556" t="str">
            <v>@01\QReg.@</v>
          </cell>
          <cell r="B556" t="str">
            <v>AA</v>
          </cell>
          <cell r="C556" t="str">
            <v>7000001558</v>
          </cell>
          <cell r="D556" t="str">
            <v/>
          </cell>
          <cell r="E556" t="str">
            <v/>
          </cell>
          <cell r="F556" t="str">
            <v>Trasf. da Conb. a BIM per scissione</v>
          </cell>
          <cell r="G556" t="str">
            <v/>
          </cell>
          <cell r="H556">
            <v>38656</v>
          </cell>
          <cell r="I556">
            <v>38656</v>
          </cell>
          <cell r="J556">
            <v>-4200</v>
          </cell>
          <cell r="K556" t="str">
            <v>EUR</v>
          </cell>
        </row>
        <row r="557">
          <cell r="A557" t="str">
            <v>@01\QReg.@</v>
          </cell>
          <cell r="B557" t="str">
            <v>AA</v>
          </cell>
          <cell r="C557" t="str">
            <v>7000001559</v>
          </cell>
          <cell r="D557" t="str">
            <v/>
          </cell>
          <cell r="E557" t="str">
            <v/>
          </cell>
          <cell r="F557" t="str">
            <v>Trasf. da Conb. a BIM per scissione</v>
          </cell>
          <cell r="G557" t="str">
            <v/>
          </cell>
          <cell r="H557">
            <v>38656</v>
          </cell>
          <cell r="I557">
            <v>38656</v>
          </cell>
          <cell r="J557">
            <v>-830</v>
          </cell>
          <cell r="K557" t="str">
            <v>EUR</v>
          </cell>
        </row>
        <row r="558">
          <cell r="A558" t="str">
            <v>@01\QReg.@</v>
          </cell>
          <cell r="B558" t="str">
            <v>AA</v>
          </cell>
          <cell r="C558" t="str">
            <v>7000001560</v>
          </cell>
          <cell r="D558" t="str">
            <v/>
          </cell>
          <cell r="E558" t="str">
            <v/>
          </cell>
          <cell r="F558" t="str">
            <v>Trasf. da Conb. a BIM per scissione</v>
          </cell>
          <cell r="G558" t="str">
            <v/>
          </cell>
          <cell r="H558">
            <v>38656</v>
          </cell>
          <cell r="I558">
            <v>38656</v>
          </cell>
          <cell r="J558">
            <v>-3160</v>
          </cell>
          <cell r="K558" t="str">
            <v>EUR</v>
          </cell>
        </row>
        <row r="559">
          <cell r="A559" t="str">
            <v>@01\QReg.@</v>
          </cell>
          <cell r="B559" t="str">
            <v>AA</v>
          </cell>
          <cell r="C559" t="str">
            <v>7000001561</v>
          </cell>
          <cell r="D559" t="str">
            <v/>
          </cell>
          <cell r="E559" t="str">
            <v/>
          </cell>
          <cell r="F559" t="str">
            <v>Trasf. da Conb. a BIM per scissione</v>
          </cell>
          <cell r="G559" t="str">
            <v/>
          </cell>
          <cell r="H559">
            <v>38656</v>
          </cell>
          <cell r="I559">
            <v>38656</v>
          </cell>
          <cell r="J559">
            <v>-7642.53</v>
          </cell>
          <cell r="K559" t="str">
            <v>EUR</v>
          </cell>
        </row>
        <row r="560">
          <cell r="A560" t="str">
            <v>@01\QReg.@</v>
          </cell>
          <cell r="B560" t="str">
            <v>AA</v>
          </cell>
          <cell r="C560" t="str">
            <v>7000001562</v>
          </cell>
          <cell r="D560" t="str">
            <v/>
          </cell>
          <cell r="E560" t="str">
            <v/>
          </cell>
          <cell r="F560" t="str">
            <v>Trasf. da Conb. a BIM per scissione</v>
          </cell>
          <cell r="G560" t="str">
            <v/>
          </cell>
          <cell r="H560">
            <v>38656</v>
          </cell>
          <cell r="I560">
            <v>38656</v>
          </cell>
          <cell r="J560">
            <v>-1560</v>
          </cell>
          <cell r="K560" t="str">
            <v>EUR</v>
          </cell>
        </row>
        <row r="561">
          <cell r="A561" t="str">
            <v>@01\QReg.@</v>
          </cell>
          <cell r="B561" t="str">
            <v>AA</v>
          </cell>
          <cell r="C561" t="str">
            <v>7000001563</v>
          </cell>
          <cell r="D561" t="str">
            <v/>
          </cell>
          <cell r="E561" t="str">
            <v/>
          </cell>
          <cell r="F561" t="str">
            <v>Trasf. da Conb. a BIM per scissione</v>
          </cell>
          <cell r="G561" t="str">
            <v/>
          </cell>
          <cell r="H561">
            <v>38656</v>
          </cell>
          <cell r="I561">
            <v>38656</v>
          </cell>
          <cell r="J561">
            <v>-28321.64</v>
          </cell>
          <cell r="K561" t="str">
            <v>EUR</v>
          </cell>
        </row>
        <row r="562">
          <cell r="A562" t="str">
            <v>@01\QReg.@</v>
          </cell>
          <cell r="B562" t="str">
            <v>AA</v>
          </cell>
          <cell r="C562" t="str">
            <v>7000001564</v>
          </cell>
          <cell r="D562" t="str">
            <v/>
          </cell>
          <cell r="E562" t="str">
            <v/>
          </cell>
          <cell r="F562" t="str">
            <v>Trasf. da Conb. a BIM per scissione</v>
          </cell>
          <cell r="G562" t="str">
            <v/>
          </cell>
          <cell r="H562">
            <v>38656</v>
          </cell>
          <cell r="I562">
            <v>38656</v>
          </cell>
          <cell r="J562">
            <v>-3473.55</v>
          </cell>
          <cell r="K562" t="str">
            <v>EUR</v>
          </cell>
        </row>
        <row r="563">
          <cell r="A563" t="str">
            <v>@01\QReg.@</v>
          </cell>
          <cell r="B563" t="str">
            <v>AA</v>
          </cell>
          <cell r="C563" t="str">
            <v>7000001565</v>
          </cell>
          <cell r="D563" t="str">
            <v/>
          </cell>
          <cell r="E563" t="str">
            <v/>
          </cell>
          <cell r="F563" t="str">
            <v>Trasf. da Conb. a BIM per scissione</v>
          </cell>
          <cell r="G563" t="str">
            <v/>
          </cell>
          <cell r="H563">
            <v>38656</v>
          </cell>
          <cell r="I563">
            <v>38656</v>
          </cell>
          <cell r="J563">
            <v>-7068.59</v>
          </cell>
          <cell r="K563" t="str">
            <v>EUR</v>
          </cell>
        </row>
        <row r="564">
          <cell r="A564" t="str">
            <v>@01\QReg.@</v>
          </cell>
          <cell r="B564" t="str">
            <v>AA</v>
          </cell>
          <cell r="C564" t="str">
            <v>7000001566</v>
          </cell>
          <cell r="D564" t="str">
            <v/>
          </cell>
          <cell r="E564" t="str">
            <v/>
          </cell>
          <cell r="F564" t="str">
            <v>Trasf. da Conb. a BIM per scissione</v>
          </cell>
          <cell r="G564" t="str">
            <v/>
          </cell>
          <cell r="H564">
            <v>38656</v>
          </cell>
          <cell r="I564">
            <v>38656</v>
          </cell>
          <cell r="J564">
            <v>-140000</v>
          </cell>
          <cell r="K564" t="str">
            <v>EUR</v>
          </cell>
        </row>
        <row r="565">
          <cell r="A565" t="str">
            <v>@01\QReg.@</v>
          </cell>
          <cell r="B565" t="str">
            <v>AA</v>
          </cell>
          <cell r="C565" t="str">
            <v>7000001567</v>
          </cell>
          <cell r="D565" t="str">
            <v/>
          </cell>
          <cell r="E565" t="str">
            <v/>
          </cell>
          <cell r="F565" t="str">
            <v>Trasf. da Conb. a BIM per scissione</v>
          </cell>
          <cell r="G565" t="str">
            <v/>
          </cell>
          <cell r="H565">
            <v>38656</v>
          </cell>
          <cell r="I565">
            <v>38656</v>
          </cell>
          <cell r="J565">
            <v>-15000</v>
          </cell>
          <cell r="K565" t="str">
            <v>EUR</v>
          </cell>
        </row>
        <row r="566">
          <cell r="A566" t="str">
            <v>@01\QReg.@</v>
          </cell>
          <cell r="B566" t="str">
            <v>AA</v>
          </cell>
          <cell r="C566" t="str">
            <v>7000001568</v>
          </cell>
          <cell r="D566" t="str">
            <v/>
          </cell>
          <cell r="E566" t="str">
            <v/>
          </cell>
          <cell r="F566" t="str">
            <v>Trasf. da Conb. a BIM per scissione</v>
          </cell>
          <cell r="G566" t="str">
            <v/>
          </cell>
          <cell r="H566">
            <v>38656</v>
          </cell>
          <cell r="I566">
            <v>38656</v>
          </cell>
          <cell r="J566">
            <v>-8000</v>
          </cell>
          <cell r="K566" t="str">
            <v>EUR</v>
          </cell>
        </row>
        <row r="567">
          <cell r="A567" t="str">
            <v>@01\QReg.@</v>
          </cell>
          <cell r="B567" t="str">
            <v>AA</v>
          </cell>
          <cell r="C567" t="str">
            <v>7000001569</v>
          </cell>
          <cell r="D567" t="str">
            <v/>
          </cell>
          <cell r="E567" t="str">
            <v/>
          </cell>
          <cell r="F567" t="str">
            <v>Trasf. da Conb. a BIM per scissione</v>
          </cell>
          <cell r="G567" t="str">
            <v/>
          </cell>
          <cell r="H567">
            <v>38656</v>
          </cell>
          <cell r="I567">
            <v>38656</v>
          </cell>
          <cell r="J567">
            <v>-5996.85</v>
          </cell>
          <cell r="K567" t="str">
            <v>EUR</v>
          </cell>
        </row>
        <row r="568">
          <cell r="A568" t="str">
            <v>@01\QReg.@</v>
          </cell>
          <cell r="B568" t="str">
            <v>AA</v>
          </cell>
          <cell r="C568" t="str">
            <v>7000001570</v>
          </cell>
          <cell r="D568" t="str">
            <v/>
          </cell>
          <cell r="E568" t="str">
            <v/>
          </cell>
          <cell r="F568" t="str">
            <v>Trasf. da Conb. a BIM per scissione</v>
          </cell>
          <cell r="G568" t="str">
            <v/>
          </cell>
          <cell r="H568">
            <v>38656</v>
          </cell>
          <cell r="I568">
            <v>38656</v>
          </cell>
          <cell r="J568">
            <v>-938.43</v>
          </cell>
          <cell r="K568" t="str">
            <v>EUR</v>
          </cell>
        </row>
        <row r="569">
          <cell r="A569" t="str">
            <v>@01\QReg.@</v>
          </cell>
          <cell r="B569" t="str">
            <v>AA</v>
          </cell>
          <cell r="C569" t="str">
            <v>7000001571</v>
          </cell>
          <cell r="D569" t="str">
            <v/>
          </cell>
          <cell r="E569" t="str">
            <v/>
          </cell>
          <cell r="F569" t="str">
            <v>Trasf. da Conb. a BIM per scissione</v>
          </cell>
          <cell r="G569" t="str">
            <v/>
          </cell>
          <cell r="H569">
            <v>38656</v>
          </cell>
          <cell r="I569">
            <v>38656</v>
          </cell>
          <cell r="J569">
            <v>-764</v>
          </cell>
          <cell r="K569" t="str">
            <v>EUR</v>
          </cell>
        </row>
        <row r="570">
          <cell r="A570" t="str">
            <v>@01\QReg.@</v>
          </cell>
          <cell r="B570" t="str">
            <v>AA</v>
          </cell>
          <cell r="C570" t="str">
            <v>7000001572</v>
          </cell>
          <cell r="D570" t="str">
            <v/>
          </cell>
          <cell r="E570" t="str">
            <v/>
          </cell>
          <cell r="F570" t="str">
            <v>Trasf. da Conb. a BIM per scissione</v>
          </cell>
          <cell r="G570" t="str">
            <v/>
          </cell>
          <cell r="H570">
            <v>38656</v>
          </cell>
          <cell r="I570">
            <v>38656</v>
          </cell>
          <cell r="J570">
            <v>-94000</v>
          </cell>
          <cell r="K570" t="str">
            <v>EUR</v>
          </cell>
        </row>
        <row r="571">
          <cell r="A571" t="str">
            <v>@01\QReg.@</v>
          </cell>
          <cell r="B571" t="str">
            <v>AA</v>
          </cell>
          <cell r="C571" t="str">
            <v>7000001573</v>
          </cell>
          <cell r="D571" t="str">
            <v/>
          </cell>
          <cell r="E571" t="str">
            <v/>
          </cell>
          <cell r="F571" t="str">
            <v>Trasf. da Conb. a BIM per scissione</v>
          </cell>
          <cell r="G571" t="str">
            <v/>
          </cell>
          <cell r="H571">
            <v>38656</v>
          </cell>
          <cell r="I571">
            <v>38656</v>
          </cell>
          <cell r="J571">
            <v>-4900000</v>
          </cell>
          <cell r="K571" t="str">
            <v>EUR</v>
          </cell>
        </row>
        <row r="572">
          <cell r="A572" t="str">
            <v>@01\QReg.@</v>
          </cell>
          <cell r="B572" t="str">
            <v>AA</v>
          </cell>
          <cell r="C572" t="str">
            <v>7000001574</v>
          </cell>
          <cell r="D572" t="str">
            <v/>
          </cell>
          <cell r="E572" t="str">
            <v/>
          </cell>
          <cell r="F572" t="str">
            <v>Trasf. da Conb. a BIM per scissione</v>
          </cell>
          <cell r="G572" t="str">
            <v/>
          </cell>
          <cell r="H572">
            <v>38656</v>
          </cell>
          <cell r="I572">
            <v>38656</v>
          </cell>
          <cell r="J572">
            <v>-13400</v>
          </cell>
          <cell r="K572" t="str">
            <v>EUR</v>
          </cell>
        </row>
        <row r="573">
          <cell r="A573" t="str">
            <v>@01\QReg.@</v>
          </cell>
          <cell r="B573" t="str">
            <v>AA</v>
          </cell>
          <cell r="C573" t="str">
            <v>7000001575</v>
          </cell>
          <cell r="D573" t="str">
            <v/>
          </cell>
          <cell r="E573" t="str">
            <v/>
          </cell>
          <cell r="F573" t="str">
            <v>Trasf. da Conb. a BIM per scissione</v>
          </cell>
          <cell r="G573" t="str">
            <v/>
          </cell>
          <cell r="H573">
            <v>38656</v>
          </cell>
          <cell r="I573">
            <v>38656</v>
          </cell>
          <cell r="J573">
            <v>-7080</v>
          </cell>
          <cell r="K573" t="str">
            <v>EUR</v>
          </cell>
        </row>
        <row r="574">
          <cell r="A574" t="str">
            <v>@01\QReg.@</v>
          </cell>
          <cell r="B574" t="str">
            <v>AA</v>
          </cell>
          <cell r="C574" t="str">
            <v>7000001576</v>
          </cell>
          <cell r="D574" t="str">
            <v/>
          </cell>
          <cell r="E574" t="str">
            <v/>
          </cell>
          <cell r="F574" t="str">
            <v>Trasf. da Conb. a BIM per scissione</v>
          </cell>
          <cell r="G574" t="str">
            <v/>
          </cell>
          <cell r="H574">
            <v>38656</v>
          </cell>
          <cell r="I574">
            <v>38656</v>
          </cell>
          <cell r="J574">
            <v>-1250</v>
          </cell>
          <cell r="K574" t="str">
            <v>EUR</v>
          </cell>
        </row>
        <row r="575">
          <cell r="A575" t="str">
            <v>@01\QReg.@</v>
          </cell>
          <cell r="B575" t="str">
            <v>AA</v>
          </cell>
          <cell r="C575" t="str">
            <v>7000001577</v>
          </cell>
          <cell r="D575" t="str">
            <v/>
          </cell>
          <cell r="E575" t="str">
            <v/>
          </cell>
          <cell r="F575" t="str">
            <v>Trasf. da Conb. a BIM per scissione</v>
          </cell>
          <cell r="G575" t="str">
            <v/>
          </cell>
          <cell r="H575">
            <v>38656</v>
          </cell>
          <cell r="I575">
            <v>38656</v>
          </cell>
          <cell r="J575">
            <v>-3759</v>
          </cell>
          <cell r="K575" t="str">
            <v>EUR</v>
          </cell>
        </row>
        <row r="576">
          <cell r="A576" t="str">
            <v>@01\QReg.@</v>
          </cell>
          <cell r="B576" t="str">
            <v>AA</v>
          </cell>
          <cell r="C576" t="str">
            <v>7000001578</v>
          </cell>
          <cell r="D576" t="str">
            <v/>
          </cell>
          <cell r="E576" t="str">
            <v/>
          </cell>
          <cell r="F576" t="str">
            <v>Trasf. da Conb. a BIM per scissione</v>
          </cell>
          <cell r="G576" t="str">
            <v/>
          </cell>
          <cell r="H576">
            <v>38656</v>
          </cell>
          <cell r="I576">
            <v>38656</v>
          </cell>
          <cell r="J576">
            <v>-792.5</v>
          </cell>
          <cell r="K576" t="str">
            <v>EUR</v>
          </cell>
        </row>
        <row r="577">
          <cell r="A577" t="str">
            <v>@01\QReg.@</v>
          </cell>
          <cell r="B577" t="str">
            <v>AA</v>
          </cell>
          <cell r="C577" t="str">
            <v>7000001579</v>
          </cell>
          <cell r="D577" t="str">
            <v/>
          </cell>
          <cell r="E577" t="str">
            <v/>
          </cell>
          <cell r="F577" t="str">
            <v>Trasf. da Conb. a BIM per scissione</v>
          </cell>
          <cell r="G577" t="str">
            <v/>
          </cell>
          <cell r="H577">
            <v>38656</v>
          </cell>
          <cell r="I577">
            <v>38656</v>
          </cell>
          <cell r="J577">
            <v>-10100</v>
          </cell>
          <cell r="K577" t="str">
            <v>EUR</v>
          </cell>
        </row>
        <row r="578">
          <cell r="A578" t="str">
            <v>@01\QReg.@</v>
          </cell>
          <cell r="B578" t="str">
            <v>AA</v>
          </cell>
          <cell r="C578" t="str">
            <v>7000001580</v>
          </cell>
          <cell r="D578" t="str">
            <v/>
          </cell>
          <cell r="E578" t="str">
            <v/>
          </cell>
          <cell r="F578" t="str">
            <v>Trasf. da Conb. a BIM per scissione</v>
          </cell>
          <cell r="G578" t="str">
            <v/>
          </cell>
          <cell r="H578">
            <v>38656</v>
          </cell>
          <cell r="I578">
            <v>38656</v>
          </cell>
          <cell r="J578">
            <v>-1495</v>
          </cell>
          <cell r="K578" t="str">
            <v>EUR</v>
          </cell>
        </row>
        <row r="579">
          <cell r="A579" t="str">
            <v>@01\QReg.@</v>
          </cell>
          <cell r="B579" t="str">
            <v>AA</v>
          </cell>
          <cell r="C579" t="str">
            <v>7000001581</v>
          </cell>
          <cell r="D579" t="str">
            <v/>
          </cell>
          <cell r="E579" t="str">
            <v/>
          </cell>
          <cell r="F579" t="str">
            <v>Trasf. da Conb. a BIM per scissione</v>
          </cell>
          <cell r="G579" t="str">
            <v/>
          </cell>
          <cell r="H579">
            <v>38656</v>
          </cell>
          <cell r="I579">
            <v>38656</v>
          </cell>
          <cell r="J579">
            <v>-52078</v>
          </cell>
          <cell r="K579" t="str">
            <v>EUR</v>
          </cell>
        </row>
        <row r="580">
          <cell r="A580" t="str">
            <v>@01\QReg.@</v>
          </cell>
          <cell r="B580" t="str">
            <v>AA</v>
          </cell>
          <cell r="C580" t="str">
            <v>7000001582</v>
          </cell>
          <cell r="D580" t="str">
            <v/>
          </cell>
          <cell r="E580" t="str">
            <v/>
          </cell>
          <cell r="F580" t="str">
            <v>Trasf. da Conb. a BIM per scissione</v>
          </cell>
          <cell r="G580" t="str">
            <v/>
          </cell>
          <cell r="H580">
            <v>38656</v>
          </cell>
          <cell r="I580">
            <v>38656</v>
          </cell>
          <cell r="J580">
            <v>-6200</v>
          </cell>
          <cell r="K580" t="str">
            <v>EUR</v>
          </cell>
        </row>
        <row r="581">
          <cell r="A581" t="str">
            <v>@01\QReg.@</v>
          </cell>
          <cell r="B581" t="str">
            <v>AA</v>
          </cell>
          <cell r="C581" t="str">
            <v>7000001583</v>
          </cell>
          <cell r="D581" t="str">
            <v/>
          </cell>
          <cell r="E581" t="str">
            <v/>
          </cell>
          <cell r="F581" t="str">
            <v>Trasf. da Conb. a BIM per scissione</v>
          </cell>
          <cell r="G581" t="str">
            <v/>
          </cell>
          <cell r="H581">
            <v>38656</v>
          </cell>
          <cell r="I581">
            <v>38656</v>
          </cell>
          <cell r="J581">
            <v>-1007.09</v>
          </cell>
          <cell r="K581" t="str">
            <v>EUR</v>
          </cell>
        </row>
        <row r="582">
          <cell r="A582" t="str">
            <v>@01\QReg.@</v>
          </cell>
          <cell r="B582" t="str">
            <v>AA</v>
          </cell>
          <cell r="C582" t="str">
            <v>7000001584</v>
          </cell>
          <cell r="D582" t="str">
            <v/>
          </cell>
          <cell r="E582" t="str">
            <v/>
          </cell>
          <cell r="F582" t="str">
            <v>Trasf. da Conb. a BIM per scissione</v>
          </cell>
          <cell r="G582" t="str">
            <v/>
          </cell>
          <cell r="H582">
            <v>38656</v>
          </cell>
          <cell r="I582">
            <v>38656</v>
          </cell>
          <cell r="J582">
            <v>-619.75</v>
          </cell>
          <cell r="K582" t="str">
            <v>EUR</v>
          </cell>
        </row>
        <row r="583">
          <cell r="A583" t="str">
            <v>@01\QReg.@</v>
          </cell>
          <cell r="B583" t="str">
            <v>AA</v>
          </cell>
          <cell r="C583" t="str">
            <v>7000001585</v>
          </cell>
          <cell r="D583" t="str">
            <v/>
          </cell>
          <cell r="E583" t="str">
            <v/>
          </cell>
          <cell r="F583" t="str">
            <v>Trasf. da Conb. a BIM per scissione</v>
          </cell>
          <cell r="G583" t="str">
            <v/>
          </cell>
          <cell r="H583">
            <v>38656</v>
          </cell>
          <cell r="I583">
            <v>38656</v>
          </cell>
          <cell r="J583">
            <v>-1560</v>
          </cell>
          <cell r="K583" t="str">
            <v>EUR</v>
          </cell>
        </row>
        <row r="584">
          <cell r="A584" t="str">
            <v>@01\QReg.@</v>
          </cell>
          <cell r="B584" t="str">
            <v>AA</v>
          </cell>
          <cell r="C584" t="str">
            <v>7000001586</v>
          </cell>
          <cell r="D584" t="str">
            <v/>
          </cell>
          <cell r="E584" t="str">
            <v/>
          </cell>
          <cell r="F584" t="str">
            <v>Trasf. da Conb. a BIM per scissione</v>
          </cell>
          <cell r="G584" t="str">
            <v/>
          </cell>
          <cell r="H584">
            <v>38656</v>
          </cell>
          <cell r="I584">
            <v>38656</v>
          </cell>
          <cell r="J584">
            <v>-13693.85</v>
          </cell>
          <cell r="K584" t="str">
            <v>EUR</v>
          </cell>
        </row>
        <row r="585">
          <cell r="A585" t="str">
            <v>@01\QReg.@</v>
          </cell>
          <cell r="B585" t="str">
            <v>AA</v>
          </cell>
          <cell r="C585" t="str">
            <v>7000001587</v>
          </cell>
          <cell r="D585" t="str">
            <v/>
          </cell>
          <cell r="E585" t="str">
            <v/>
          </cell>
          <cell r="F585" t="str">
            <v>Trasf. da Conb. a BIM per scissione</v>
          </cell>
          <cell r="G585" t="str">
            <v/>
          </cell>
          <cell r="H585">
            <v>38656</v>
          </cell>
          <cell r="I585">
            <v>38656</v>
          </cell>
          <cell r="J585">
            <v>-6200</v>
          </cell>
          <cell r="K585" t="str">
            <v>EUR</v>
          </cell>
        </row>
        <row r="586">
          <cell r="A586" t="str">
            <v>@01\QReg.@</v>
          </cell>
          <cell r="B586" t="str">
            <v>AA</v>
          </cell>
          <cell r="C586" t="str">
            <v>7000001588</v>
          </cell>
          <cell r="D586" t="str">
            <v/>
          </cell>
          <cell r="E586" t="str">
            <v/>
          </cell>
          <cell r="F586" t="str">
            <v>Trasf. da Conb. a BIM per scissione</v>
          </cell>
          <cell r="G586" t="str">
            <v/>
          </cell>
          <cell r="H586">
            <v>38656</v>
          </cell>
          <cell r="I586">
            <v>38656</v>
          </cell>
          <cell r="J586">
            <v>-10535.72</v>
          </cell>
          <cell r="K586" t="str">
            <v>EUR</v>
          </cell>
        </row>
        <row r="587">
          <cell r="A587" t="str">
            <v>@01\QReg.@</v>
          </cell>
          <cell r="B587" t="str">
            <v>AA</v>
          </cell>
          <cell r="C587" t="str">
            <v>7000001589</v>
          </cell>
          <cell r="D587" t="str">
            <v/>
          </cell>
          <cell r="E587" t="str">
            <v/>
          </cell>
          <cell r="F587" t="str">
            <v>Trasf. da Conb. a BIM per scissione</v>
          </cell>
          <cell r="G587" t="str">
            <v/>
          </cell>
          <cell r="H587">
            <v>38656</v>
          </cell>
          <cell r="I587">
            <v>38656</v>
          </cell>
          <cell r="J587">
            <v>-4350</v>
          </cell>
          <cell r="K587" t="str">
            <v>EUR</v>
          </cell>
        </row>
        <row r="588">
          <cell r="A588" t="str">
            <v>@01\QReg.@</v>
          </cell>
          <cell r="B588" t="str">
            <v>AA</v>
          </cell>
          <cell r="C588" t="str">
            <v>7000001590</v>
          </cell>
          <cell r="D588" t="str">
            <v/>
          </cell>
          <cell r="E588" t="str">
            <v/>
          </cell>
          <cell r="F588" t="str">
            <v>Trasf. da Conb. a BIM per scissione</v>
          </cell>
          <cell r="G588" t="str">
            <v/>
          </cell>
          <cell r="H588">
            <v>38656</v>
          </cell>
          <cell r="I588">
            <v>38656</v>
          </cell>
          <cell r="J588">
            <v>-3500</v>
          </cell>
          <cell r="K588" t="str">
            <v>EUR</v>
          </cell>
        </row>
        <row r="589">
          <cell r="A589" t="str">
            <v>@01\QReg.@</v>
          </cell>
          <cell r="B589" t="str">
            <v>AA</v>
          </cell>
          <cell r="C589" t="str">
            <v>7000001591</v>
          </cell>
          <cell r="D589" t="str">
            <v/>
          </cell>
          <cell r="E589" t="str">
            <v/>
          </cell>
          <cell r="F589" t="str">
            <v>Trasf. da Conb. a BIM per scissione</v>
          </cell>
          <cell r="G589" t="str">
            <v/>
          </cell>
          <cell r="H589">
            <v>38656</v>
          </cell>
          <cell r="I589">
            <v>38656</v>
          </cell>
          <cell r="J589">
            <v>-900</v>
          </cell>
          <cell r="K589" t="str">
            <v>EUR</v>
          </cell>
        </row>
        <row r="590">
          <cell r="A590" t="str">
            <v>@01\QReg.@</v>
          </cell>
          <cell r="B590" t="str">
            <v>AA</v>
          </cell>
          <cell r="C590" t="str">
            <v>7000001592</v>
          </cell>
          <cell r="D590" t="str">
            <v/>
          </cell>
          <cell r="E590" t="str">
            <v/>
          </cell>
          <cell r="F590" t="str">
            <v>Trasf. da Conb. a BIM per scissione</v>
          </cell>
          <cell r="G590" t="str">
            <v/>
          </cell>
          <cell r="H590">
            <v>38656</v>
          </cell>
          <cell r="I590">
            <v>38656</v>
          </cell>
          <cell r="J590">
            <v>-336</v>
          </cell>
          <cell r="K590" t="str">
            <v>EUR</v>
          </cell>
        </row>
        <row r="591">
          <cell r="A591" t="str">
            <v>@01\QReg.@</v>
          </cell>
          <cell r="B591" t="str">
            <v>AA</v>
          </cell>
          <cell r="C591" t="str">
            <v>7000001593</v>
          </cell>
          <cell r="D591" t="str">
            <v/>
          </cell>
          <cell r="E591" t="str">
            <v/>
          </cell>
          <cell r="F591" t="str">
            <v>Trasf. da Conb. a BIM per scissione</v>
          </cell>
          <cell r="G591" t="str">
            <v/>
          </cell>
          <cell r="H591">
            <v>38656</v>
          </cell>
          <cell r="I591">
            <v>38656</v>
          </cell>
          <cell r="J591">
            <v>-1581</v>
          </cell>
          <cell r="K591" t="str">
            <v>EUR</v>
          </cell>
        </row>
        <row r="592">
          <cell r="A592" t="str">
            <v>@01\QReg.@</v>
          </cell>
          <cell r="B592" t="str">
            <v>AA</v>
          </cell>
          <cell r="C592" t="str">
            <v>7000001594</v>
          </cell>
          <cell r="D592" t="str">
            <v/>
          </cell>
          <cell r="E592" t="str">
            <v/>
          </cell>
          <cell r="F592" t="str">
            <v>Trasf. da Conb. a BIM per scissione</v>
          </cell>
          <cell r="G592" t="str">
            <v/>
          </cell>
          <cell r="H592">
            <v>38656</v>
          </cell>
          <cell r="I592">
            <v>38656</v>
          </cell>
          <cell r="J592">
            <v>-1284</v>
          </cell>
          <cell r="K592" t="str">
            <v>EUR</v>
          </cell>
        </row>
        <row r="593">
          <cell r="A593" t="str">
            <v>@01\QReg.@</v>
          </cell>
          <cell r="B593" t="str">
            <v>AA</v>
          </cell>
          <cell r="C593" t="str">
            <v>7000001595</v>
          </cell>
          <cell r="D593" t="str">
            <v/>
          </cell>
          <cell r="E593" t="str">
            <v/>
          </cell>
          <cell r="F593" t="str">
            <v>Trasf. da Conb. a BIM per scissione</v>
          </cell>
          <cell r="G593" t="str">
            <v/>
          </cell>
          <cell r="H593">
            <v>38656</v>
          </cell>
          <cell r="I593">
            <v>38656</v>
          </cell>
          <cell r="J593">
            <v>-33722.57</v>
          </cell>
          <cell r="K593" t="str">
            <v>EUR</v>
          </cell>
        </row>
        <row r="594">
          <cell r="A594" t="str">
            <v>@01\QReg.@</v>
          </cell>
          <cell r="B594" t="str">
            <v>AA</v>
          </cell>
          <cell r="C594" t="str">
            <v>7000001596</v>
          </cell>
          <cell r="D594" t="str">
            <v/>
          </cell>
          <cell r="E594" t="str">
            <v/>
          </cell>
          <cell r="F594" t="str">
            <v>Trasf. da Conb. a BIM per scissione</v>
          </cell>
          <cell r="G594" t="str">
            <v/>
          </cell>
          <cell r="H594">
            <v>38656</v>
          </cell>
          <cell r="I594">
            <v>38656</v>
          </cell>
          <cell r="J594">
            <v>-98501.45</v>
          </cell>
          <cell r="K594" t="str">
            <v>EUR</v>
          </cell>
        </row>
        <row r="595">
          <cell r="A595" t="str">
            <v>@01\QReg.@</v>
          </cell>
          <cell r="B595" t="str">
            <v>AA</v>
          </cell>
          <cell r="C595" t="str">
            <v>7000001597</v>
          </cell>
          <cell r="D595" t="str">
            <v/>
          </cell>
          <cell r="E595" t="str">
            <v/>
          </cell>
          <cell r="F595" t="str">
            <v>Trasf. da Conb. a BIM per scissione</v>
          </cell>
          <cell r="G595" t="str">
            <v/>
          </cell>
          <cell r="H595">
            <v>38656</v>
          </cell>
          <cell r="I595">
            <v>38656</v>
          </cell>
          <cell r="J595">
            <v>-143</v>
          </cell>
          <cell r="K595" t="str">
            <v>EUR</v>
          </cell>
        </row>
        <row r="596">
          <cell r="A596" t="str">
            <v>@01\QReg.@</v>
          </cell>
          <cell r="B596" t="str">
            <v>AA</v>
          </cell>
          <cell r="C596" t="str">
            <v>7000001598</v>
          </cell>
          <cell r="D596" t="str">
            <v/>
          </cell>
          <cell r="E596" t="str">
            <v/>
          </cell>
          <cell r="F596" t="str">
            <v>Trasf. da Conb. a BIM per scissione</v>
          </cell>
          <cell r="G596" t="str">
            <v/>
          </cell>
          <cell r="H596">
            <v>38656</v>
          </cell>
          <cell r="I596">
            <v>38656</v>
          </cell>
          <cell r="J596">
            <v>-3873.42</v>
          </cell>
          <cell r="K596" t="str">
            <v>EUR</v>
          </cell>
        </row>
        <row r="597">
          <cell r="A597" t="str">
            <v>@01\QReg.@</v>
          </cell>
          <cell r="B597" t="str">
            <v>AA</v>
          </cell>
          <cell r="C597" t="str">
            <v>7000001599</v>
          </cell>
          <cell r="D597" t="str">
            <v/>
          </cell>
          <cell r="E597" t="str">
            <v/>
          </cell>
          <cell r="F597" t="str">
            <v>Trasf. da Conb. a BIM per scissione</v>
          </cell>
          <cell r="G597" t="str">
            <v/>
          </cell>
          <cell r="H597">
            <v>38656</v>
          </cell>
          <cell r="I597">
            <v>38656</v>
          </cell>
          <cell r="J597">
            <v>-6404.07</v>
          </cell>
          <cell r="K597" t="str">
            <v>EUR</v>
          </cell>
        </row>
        <row r="598">
          <cell r="A598" t="str">
            <v>@01\QReg.@</v>
          </cell>
          <cell r="B598" t="str">
            <v>AA</v>
          </cell>
          <cell r="C598" t="str">
            <v>7000001600</v>
          </cell>
          <cell r="D598" t="str">
            <v/>
          </cell>
          <cell r="E598" t="str">
            <v/>
          </cell>
          <cell r="F598" t="str">
            <v>Trasf. da Conb. a BIM per scissione</v>
          </cell>
          <cell r="G598" t="str">
            <v/>
          </cell>
          <cell r="H598">
            <v>38656</v>
          </cell>
          <cell r="I598">
            <v>38656</v>
          </cell>
          <cell r="J598">
            <v>-4073.63</v>
          </cell>
          <cell r="K598" t="str">
            <v>EUR</v>
          </cell>
        </row>
        <row r="599">
          <cell r="A599" t="str">
            <v>@01\QReg.@</v>
          </cell>
          <cell r="B599" t="str">
            <v>AA</v>
          </cell>
          <cell r="C599" t="str">
            <v>7000001601</v>
          </cell>
          <cell r="D599" t="str">
            <v/>
          </cell>
          <cell r="E599" t="str">
            <v/>
          </cell>
          <cell r="F599" t="str">
            <v>Trasf. da Conb. a BIM per scissione</v>
          </cell>
          <cell r="G599" t="str">
            <v/>
          </cell>
          <cell r="H599">
            <v>38656</v>
          </cell>
          <cell r="I599">
            <v>38656</v>
          </cell>
          <cell r="J599">
            <v>-840.19</v>
          </cell>
          <cell r="K599" t="str">
            <v>EUR</v>
          </cell>
        </row>
        <row r="600">
          <cell r="A600" t="str">
            <v>@01\QReg.@</v>
          </cell>
          <cell r="B600" t="str">
            <v>AA</v>
          </cell>
          <cell r="C600" t="str">
            <v>7000001602</v>
          </cell>
          <cell r="D600" t="str">
            <v/>
          </cell>
          <cell r="E600" t="str">
            <v/>
          </cell>
          <cell r="F600" t="str">
            <v>Trasf. da Conb. a BIM per scissione</v>
          </cell>
          <cell r="G600" t="str">
            <v/>
          </cell>
          <cell r="H600">
            <v>38656</v>
          </cell>
          <cell r="I600">
            <v>38656</v>
          </cell>
          <cell r="J600">
            <v>-1600</v>
          </cell>
          <cell r="K600" t="str">
            <v>EUR</v>
          </cell>
        </row>
        <row r="601">
          <cell r="A601" t="str">
            <v>@01\QReg.@</v>
          </cell>
          <cell r="B601" t="str">
            <v>AA</v>
          </cell>
          <cell r="C601" t="str">
            <v>7000001603</v>
          </cell>
          <cell r="D601" t="str">
            <v/>
          </cell>
          <cell r="E601" t="str">
            <v/>
          </cell>
          <cell r="F601" t="str">
            <v>Trasf. da Conb. a BIM per scissione</v>
          </cell>
          <cell r="G601" t="str">
            <v/>
          </cell>
          <cell r="H601">
            <v>38656</v>
          </cell>
          <cell r="I601">
            <v>38656</v>
          </cell>
          <cell r="J601">
            <v>-300</v>
          </cell>
          <cell r="K601" t="str">
            <v>EUR</v>
          </cell>
        </row>
        <row r="602">
          <cell r="A602" t="str">
            <v>@01\QReg.@</v>
          </cell>
          <cell r="B602" t="str">
            <v>AA</v>
          </cell>
          <cell r="C602" t="str">
            <v>7000001604</v>
          </cell>
          <cell r="D602" t="str">
            <v/>
          </cell>
          <cell r="E602" t="str">
            <v/>
          </cell>
          <cell r="F602" t="str">
            <v>Trasf. da Conb. a BIM per scissione</v>
          </cell>
          <cell r="G602" t="str">
            <v/>
          </cell>
          <cell r="H602">
            <v>38656</v>
          </cell>
          <cell r="I602">
            <v>38656</v>
          </cell>
          <cell r="J602">
            <v>-2582</v>
          </cell>
          <cell r="K602" t="str">
            <v>EUR</v>
          </cell>
        </row>
        <row r="603">
          <cell r="A603" t="str">
            <v>@01\QReg.@</v>
          </cell>
          <cell r="B603" t="str">
            <v>AA</v>
          </cell>
          <cell r="C603" t="str">
            <v>7000001605</v>
          </cell>
          <cell r="D603" t="str">
            <v/>
          </cell>
          <cell r="E603" t="str">
            <v/>
          </cell>
          <cell r="F603" t="str">
            <v>Trasf. da Conb. a BIM per scissione</v>
          </cell>
          <cell r="G603" t="str">
            <v/>
          </cell>
          <cell r="H603">
            <v>38656</v>
          </cell>
          <cell r="I603">
            <v>38656</v>
          </cell>
          <cell r="J603">
            <v>-40283.64</v>
          </cell>
          <cell r="K603" t="str">
            <v>EUR</v>
          </cell>
        </row>
        <row r="604">
          <cell r="A604" t="str">
            <v>@01\QReg.@</v>
          </cell>
          <cell r="B604" t="str">
            <v>AA</v>
          </cell>
          <cell r="C604" t="str">
            <v>7000001606</v>
          </cell>
          <cell r="D604" t="str">
            <v/>
          </cell>
          <cell r="E604" t="str">
            <v/>
          </cell>
          <cell r="F604" t="str">
            <v>Trasf. da Conb. a BIM per scissione</v>
          </cell>
          <cell r="G604" t="str">
            <v/>
          </cell>
          <cell r="H604">
            <v>38656</v>
          </cell>
          <cell r="I604">
            <v>38656</v>
          </cell>
          <cell r="J604">
            <v>-40283.64</v>
          </cell>
          <cell r="K604" t="str">
            <v>EUR</v>
          </cell>
        </row>
        <row r="605">
          <cell r="A605" t="str">
            <v>@01\QReg.@</v>
          </cell>
          <cell r="B605" t="str">
            <v>AA</v>
          </cell>
          <cell r="C605" t="str">
            <v>7000001607</v>
          </cell>
          <cell r="D605" t="str">
            <v/>
          </cell>
          <cell r="E605" t="str">
            <v/>
          </cell>
          <cell r="F605" t="str">
            <v>Trasf. da Conb. a BIM per scissione</v>
          </cell>
          <cell r="G605" t="str">
            <v/>
          </cell>
          <cell r="H605">
            <v>38656</v>
          </cell>
          <cell r="I605">
            <v>38656</v>
          </cell>
          <cell r="J605">
            <v>-22000</v>
          </cell>
          <cell r="K605" t="str">
            <v>EUR</v>
          </cell>
        </row>
        <row r="606">
          <cell r="A606" t="str">
            <v>@01\QReg.@</v>
          </cell>
          <cell r="B606" t="str">
            <v>AA</v>
          </cell>
          <cell r="C606" t="str">
            <v>7000001608</v>
          </cell>
          <cell r="D606" t="str">
            <v/>
          </cell>
          <cell r="E606" t="str">
            <v/>
          </cell>
          <cell r="F606" t="str">
            <v>Trasf. da Conb. a BIM per scissione</v>
          </cell>
          <cell r="G606" t="str">
            <v/>
          </cell>
          <cell r="H606">
            <v>38656</v>
          </cell>
          <cell r="I606">
            <v>38656</v>
          </cell>
          <cell r="J606">
            <v>-41931.94</v>
          </cell>
          <cell r="K606" t="str">
            <v>EUR</v>
          </cell>
        </row>
        <row r="607">
          <cell r="A607" t="str">
            <v>@01\QReg.@</v>
          </cell>
          <cell r="B607" t="str">
            <v>AA</v>
          </cell>
          <cell r="C607" t="str">
            <v>7000001609</v>
          </cell>
          <cell r="D607" t="str">
            <v/>
          </cell>
          <cell r="E607" t="str">
            <v/>
          </cell>
          <cell r="F607" t="str">
            <v>Trasf. da Conb. a BIM per scissione</v>
          </cell>
          <cell r="G607" t="str">
            <v/>
          </cell>
          <cell r="H607">
            <v>38656</v>
          </cell>
          <cell r="I607">
            <v>38656</v>
          </cell>
          <cell r="J607">
            <v>-22910.14</v>
          </cell>
          <cell r="K607" t="str">
            <v>EUR</v>
          </cell>
        </row>
        <row r="608">
          <cell r="A608" t="str">
            <v>@01\QReg.@</v>
          </cell>
          <cell r="B608" t="str">
            <v>AA</v>
          </cell>
          <cell r="C608" t="str">
            <v>7000001610</v>
          </cell>
          <cell r="D608" t="str">
            <v/>
          </cell>
          <cell r="E608" t="str">
            <v/>
          </cell>
          <cell r="F608" t="str">
            <v>Trasf. da Conb. a BIM per scissione</v>
          </cell>
          <cell r="G608" t="str">
            <v/>
          </cell>
          <cell r="H608">
            <v>38656</v>
          </cell>
          <cell r="I608">
            <v>38656</v>
          </cell>
          <cell r="J608">
            <v>-3888.94</v>
          </cell>
          <cell r="K608" t="str">
            <v>EUR</v>
          </cell>
        </row>
        <row r="609">
          <cell r="A609" t="str">
            <v>@01\QReg.@</v>
          </cell>
          <cell r="B609" t="str">
            <v>AA</v>
          </cell>
          <cell r="C609" t="str">
            <v>7000001611</v>
          </cell>
          <cell r="D609" t="str">
            <v/>
          </cell>
          <cell r="E609" t="str">
            <v/>
          </cell>
          <cell r="F609" t="str">
            <v>Trasf. da Conb. a BIM per scissione</v>
          </cell>
          <cell r="G609" t="str">
            <v/>
          </cell>
          <cell r="H609">
            <v>38656</v>
          </cell>
          <cell r="I609">
            <v>38656</v>
          </cell>
          <cell r="J609">
            <v>-3420</v>
          </cell>
          <cell r="K609" t="str">
            <v>EUR</v>
          </cell>
        </row>
        <row r="610">
          <cell r="A610" t="str">
            <v>@01\QReg.@</v>
          </cell>
          <cell r="B610" t="str">
            <v>AA</v>
          </cell>
          <cell r="C610" t="str">
            <v>7000001612</v>
          </cell>
          <cell r="D610" t="str">
            <v/>
          </cell>
          <cell r="E610" t="str">
            <v/>
          </cell>
          <cell r="F610" t="str">
            <v>Trasf. da Conb. a BIM per scissione</v>
          </cell>
          <cell r="G610" t="str">
            <v/>
          </cell>
          <cell r="H610">
            <v>38656</v>
          </cell>
          <cell r="I610">
            <v>38656</v>
          </cell>
          <cell r="J610">
            <v>-36852.53</v>
          </cell>
          <cell r="K610" t="str">
            <v>EUR</v>
          </cell>
        </row>
        <row r="611">
          <cell r="A611" t="str">
            <v>@01\QReg.@</v>
          </cell>
          <cell r="B611" t="str">
            <v>AA</v>
          </cell>
          <cell r="C611" t="str">
            <v>7000001613</v>
          </cell>
          <cell r="D611" t="str">
            <v/>
          </cell>
          <cell r="E611" t="str">
            <v/>
          </cell>
          <cell r="F611" t="str">
            <v>Trasf. da Conb. a BIM per scissione</v>
          </cell>
          <cell r="G611" t="str">
            <v/>
          </cell>
          <cell r="H611">
            <v>38656</v>
          </cell>
          <cell r="I611">
            <v>38656</v>
          </cell>
          <cell r="J611">
            <v>-1500</v>
          </cell>
          <cell r="K611" t="str">
            <v>EUR</v>
          </cell>
        </row>
        <row r="612">
          <cell r="A612" t="str">
            <v>@01\QReg.@</v>
          </cell>
          <cell r="B612" t="str">
            <v>AA</v>
          </cell>
          <cell r="C612" t="str">
            <v>7000001614</v>
          </cell>
          <cell r="D612" t="str">
            <v/>
          </cell>
          <cell r="E612" t="str">
            <v/>
          </cell>
          <cell r="F612" t="str">
            <v>Trasf. da Conb. a BIM per scissione</v>
          </cell>
          <cell r="G612" t="str">
            <v/>
          </cell>
          <cell r="H612">
            <v>38656</v>
          </cell>
          <cell r="I612">
            <v>38656</v>
          </cell>
          <cell r="J612">
            <v>-5372.34</v>
          </cell>
          <cell r="K612" t="str">
            <v>EUR</v>
          </cell>
        </row>
        <row r="613">
          <cell r="A613" t="str">
            <v>@01\QReg.@</v>
          </cell>
          <cell r="B613" t="str">
            <v>AA</v>
          </cell>
          <cell r="C613" t="str">
            <v>7000001615</v>
          </cell>
          <cell r="D613" t="str">
            <v/>
          </cell>
          <cell r="E613" t="str">
            <v/>
          </cell>
          <cell r="F613" t="str">
            <v>Trasf. da Conb. a BIM per scissione</v>
          </cell>
          <cell r="G613" t="str">
            <v/>
          </cell>
          <cell r="H613">
            <v>38656</v>
          </cell>
          <cell r="I613">
            <v>38656</v>
          </cell>
          <cell r="J613">
            <v>-6600</v>
          </cell>
          <cell r="K613" t="str">
            <v>EUR</v>
          </cell>
        </row>
        <row r="614">
          <cell r="A614" t="str">
            <v>@01\QReg.@</v>
          </cell>
          <cell r="B614" t="str">
            <v>AA</v>
          </cell>
          <cell r="C614" t="str">
            <v>7000001616</v>
          </cell>
          <cell r="D614" t="str">
            <v/>
          </cell>
          <cell r="E614" t="str">
            <v/>
          </cell>
          <cell r="F614" t="str">
            <v>Trasf. da Conb. a BIM per scissione</v>
          </cell>
          <cell r="G614" t="str">
            <v/>
          </cell>
          <cell r="H614">
            <v>38656</v>
          </cell>
          <cell r="I614">
            <v>38656</v>
          </cell>
          <cell r="J614">
            <v>-3202.8</v>
          </cell>
          <cell r="K614" t="str">
            <v>EUR</v>
          </cell>
        </row>
        <row r="615">
          <cell r="A615" t="str">
            <v>@01\QReg.@</v>
          </cell>
          <cell r="B615" t="str">
            <v>AA</v>
          </cell>
          <cell r="C615" t="str">
            <v>7000001617</v>
          </cell>
          <cell r="D615" t="str">
            <v/>
          </cell>
          <cell r="E615" t="str">
            <v/>
          </cell>
          <cell r="F615" t="str">
            <v>Trasf. da Conb. a BIM per scissione</v>
          </cell>
          <cell r="G615" t="str">
            <v/>
          </cell>
          <cell r="H615">
            <v>38656</v>
          </cell>
          <cell r="I615">
            <v>38656</v>
          </cell>
          <cell r="J615">
            <v>-2607.12</v>
          </cell>
          <cell r="K615" t="str">
            <v>EUR</v>
          </cell>
        </row>
        <row r="616">
          <cell r="A616" t="str">
            <v>@01\QReg.@</v>
          </cell>
          <cell r="B616" t="str">
            <v>AA</v>
          </cell>
          <cell r="C616" t="str">
            <v>7000001618</v>
          </cell>
          <cell r="D616" t="str">
            <v/>
          </cell>
          <cell r="E616" t="str">
            <v/>
          </cell>
          <cell r="F616" t="str">
            <v>Trasf. da Conb. a BIM per scissione</v>
          </cell>
          <cell r="G616" t="str">
            <v/>
          </cell>
          <cell r="H616">
            <v>38656</v>
          </cell>
          <cell r="I616">
            <v>38656</v>
          </cell>
          <cell r="J616">
            <v>-4741.07</v>
          </cell>
          <cell r="K616" t="str">
            <v>EUR</v>
          </cell>
        </row>
        <row r="617">
          <cell r="A617" t="str">
            <v>@01\QReg.@</v>
          </cell>
          <cell r="B617" t="str">
            <v>AA</v>
          </cell>
          <cell r="C617" t="str">
            <v>7000001619</v>
          </cell>
          <cell r="D617" t="str">
            <v/>
          </cell>
          <cell r="E617" t="str">
            <v/>
          </cell>
          <cell r="F617" t="str">
            <v>Trasf. da Conb. a BIM per scissione</v>
          </cell>
          <cell r="G617" t="str">
            <v/>
          </cell>
          <cell r="H617">
            <v>38656</v>
          </cell>
          <cell r="I617">
            <v>38656</v>
          </cell>
          <cell r="J617">
            <v>-3723.65</v>
          </cell>
          <cell r="K617" t="str">
            <v>EUR</v>
          </cell>
        </row>
        <row r="618">
          <cell r="A618" t="str">
            <v>@01\QReg.@</v>
          </cell>
          <cell r="B618" t="str">
            <v>AA</v>
          </cell>
          <cell r="C618" t="str">
            <v>7000001620</v>
          </cell>
          <cell r="D618" t="str">
            <v/>
          </cell>
          <cell r="E618" t="str">
            <v/>
          </cell>
          <cell r="F618" t="str">
            <v>Trasf. da Conb. a BIM per scissione</v>
          </cell>
          <cell r="G618" t="str">
            <v/>
          </cell>
          <cell r="H618">
            <v>38656</v>
          </cell>
          <cell r="I618">
            <v>38656</v>
          </cell>
          <cell r="J618">
            <v>-5000</v>
          </cell>
          <cell r="K618" t="str">
            <v>EUR</v>
          </cell>
        </row>
        <row r="619">
          <cell r="A619" t="str">
            <v>@01\QReg.@</v>
          </cell>
          <cell r="B619" t="str">
            <v>AA</v>
          </cell>
          <cell r="C619" t="str">
            <v>7000001621</v>
          </cell>
          <cell r="D619" t="str">
            <v/>
          </cell>
          <cell r="E619" t="str">
            <v/>
          </cell>
          <cell r="F619" t="str">
            <v>Trasf. da Conb. a BIM per scissione</v>
          </cell>
          <cell r="G619" t="str">
            <v/>
          </cell>
          <cell r="H619">
            <v>38656</v>
          </cell>
          <cell r="I619">
            <v>38656</v>
          </cell>
          <cell r="J619">
            <v>-2186.84</v>
          </cell>
          <cell r="K619" t="str">
            <v>EUR</v>
          </cell>
        </row>
        <row r="620">
          <cell r="A620" t="str">
            <v>@01\QReg.@</v>
          </cell>
          <cell r="B620" t="str">
            <v>AA</v>
          </cell>
          <cell r="C620" t="str">
            <v>7000001622</v>
          </cell>
          <cell r="D620" t="str">
            <v/>
          </cell>
          <cell r="E620" t="str">
            <v/>
          </cell>
          <cell r="F620" t="str">
            <v>Trasf. da Conb. a BIM per scissione</v>
          </cell>
          <cell r="G620" t="str">
            <v/>
          </cell>
          <cell r="H620">
            <v>38656</v>
          </cell>
          <cell r="I620">
            <v>38656</v>
          </cell>
          <cell r="J620">
            <v>-67.33</v>
          </cell>
          <cell r="K620" t="str">
            <v>EUR</v>
          </cell>
        </row>
        <row r="621">
          <cell r="A621" t="str">
            <v>@01\QReg.@</v>
          </cell>
          <cell r="B621" t="str">
            <v>AA</v>
          </cell>
          <cell r="C621" t="str">
            <v>7000001623</v>
          </cell>
          <cell r="D621" t="str">
            <v/>
          </cell>
          <cell r="E621" t="str">
            <v/>
          </cell>
          <cell r="F621" t="str">
            <v>Trasf. da Conb. a BIM per scissione</v>
          </cell>
          <cell r="G621" t="str">
            <v/>
          </cell>
          <cell r="H621">
            <v>38656</v>
          </cell>
          <cell r="I621">
            <v>38656</v>
          </cell>
          <cell r="J621">
            <v>-24.57</v>
          </cell>
          <cell r="K621" t="str">
            <v>EUR</v>
          </cell>
        </row>
        <row r="622">
          <cell r="A622" t="str">
            <v>@01\QReg.@</v>
          </cell>
          <cell r="B622" t="str">
            <v>AA</v>
          </cell>
          <cell r="C622" t="str">
            <v>7000001624</v>
          </cell>
          <cell r="D622" t="str">
            <v/>
          </cell>
          <cell r="E622" t="str">
            <v/>
          </cell>
          <cell r="F622" t="str">
            <v>Trasf. da Conb. a BIM per scissione</v>
          </cell>
          <cell r="G622" t="str">
            <v/>
          </cell>
          <cell r="H622">
            <v>38656</v>
          </cell>
          <cell r="I622">
            <v>38656</v>
          </cell>
          <cell r="J622">
            <v>-25.48</v>
          </cell>
          <cell r="K622" t="str">
            <v>EUR</v>
          </cell>
        </row>
        <row r="623">
          <cell r="A623" t="str">
            <v>@01\QReg.@</v>
          </cell>
          <cell r="B623" t="str">
            <v>AA</v>
          </cell>
          <cell r="C623" t="str">
            <v>7000001625</v>
          </cell>
          <cell r="D623" t="str">
            <v/>
          </cell>
          <cell r="E623" t="str">
            <v/>
          </cell>
          <cell r="F623" t="str">
            <v>Trasf. da Conb. a BIM per scissione</v>
          </cell>
          <cell r="G623" t="str">
            <v/>
          </cell>
          <cell r="H623">
            <v>38656</v>
          </cell>
          <cell r="I623">
            <v>38656</v>
          </cell>
          <cell r="J623">
            <v>-27.3</v>
          </cell>
          <cell r="K623" t="str">
            <v>EUR</v>
          </cell>
        </row>
        <row r="624">
          <cell r="A624" t="str">
            <v>@01\QReg.@</v>
          </cell>
          <cell r="B624" t="str">
            <v>AA</v>
          </cell>
          <cell r="C624" t="str">
            <v>7000001626</v>
          </cell>
          <cell r="D624" t="str">
            <v/>
          </cell>
          <cell r="E624" t="str">
            <v/>
          </cell>
          <cell r="F624" t="str">
            <v>Trasf. da Conb. a BIM per scissione</v>
          </cell>
          <cell r="G624" t="str">
            <v/>
          </cell>
          <cell r="H624">
            <v>38656</v>
          </cell>
          <cell r="I624">
            <v>38656</v>
          </cell>
          <cell r="J624">
            <v>-33.9</v>
          </cell>
          <cell r="K624" t="str">
            <v>EUR</v>
          </cell>
        </row>
        <row r="625">
          <cell r="A625" t="str">
            <v>@01\QReg.@</v>
          </cell>
          <cell r="B625" t="str">
            <v>AA</v>
          </cell>
          <cell r="C625" t="str">
            <v>7000001627</v>
          </cell>
          <cell r="D625" t="str">
            <v/>
          </cell>
          <cell r="E625" t="str">
            <v/>
          </cell>
          <cell r="F625" t="str">
            <v>Trasf. da Conb. a BIM per scissione</v>
          </cell>
          <cell r="G625" t="str">
            <v/>
          </cell>
          <cell r="H625">
            <v>38656</v>
          </cell>
          <cell r="I625">
            <v>38656</v>
          </cell>
          <cell r="J625">
            <v>-31.22</v>
          </cell>
          <cell r="K625" t="str">
            <v>EUR</v>
          </cell>
        </row>
        <row r="626">
          <cell r="A626" t="str">
            <v>@01\QReg.@</v>
          </cell>
          <cell r="B626" t="str">
            <v>AA</v>
          </cell>
          <cell r="C626" t="str">
            <v>7000001628</v>
          </cell>
          <cell r="D626" t="str">
            <v/>
          </cell>
          <cell r="E626" t="str">
            <v/>
          </cell>
          <cell r="F626" t="str">
            <v>Trasf. da Conb. a BIM per scissione</v>
          </cell>
          <cell r="G626" t="str">
            <v/>
          </cell>
          <cell r="H626">
            <v>38656</v>
          </cell>
          <cell r="I626">
            <v>38656</v>
          </cell>
          <cell r="J626">
            <v>-42.82</v>
          </cell>
          <cell r="K626" t="str">
            <v>EUR</v>
          </cell>
        </row>
        <row r="627">
          <cell r="A627" t="str">
            <v>@01\QReg.@</v>
          </cell>
          <cell r="B627" t="str">
            <v>AA</v>
          </cell>
          <cell r="C627" t="str">
            <v>7000001629</v>
          </cell>
          <cell r="D627" t="str">
            <v/>
          </cell>
          <cell r="E627" t="str">
            <v/>
          </cell>
          <cell r="F627" t="str">
            <v>Trasf. da Conb. a BIM per scissione</v>
          </cell>
          <cell r="G627" t="str">
            <v/>
          </cell>
          <cell r="H627">
            <v>38656</v>
          </cell>
          <cell r="I627">
            <v>38656</v>
          </cell>
          <cell r="J627">
            <v>-1062.92</v>
          </cell>
          <cell r="K627" t="str">
            <v>EUR</v>
          </cell>
        </row>
        <row r="628">
          <cell r="A628" t="str">
            <v>@01\QReg.@</v>
          </cell>
          <cell r="B628" t="str">
            <v>AA</v>
          </cell>
          <cell r="C628" t="str">
            <v>7000001630</v>
          </cell>
          <cell r="D628" t="str">
            <v/>
          </cell>
          <cell r="E628" t="str">
            <v/>
          </cell>
          <cell r="F628" t="str">
            <v>Trasf. da Conb. a BIM per scissione</v>
          </cell>
          <cell r="G628" t="str">
            <v/>
          </cell>
          <cell r="H628">
            <v>38656</v>
          </cell>
          <cell r="I628">
            <v>38656</v>
          </cell>
          <cell r="J628">
            <v>-759.22</v>
          </cell>
          <cell r="K628" t="str">
            <v>EUR</v>
          </cell>
        </row>
        <row r="629">
          <cell r="A629" t="str">
            <v>@01\QReg.@</v>
          </cell>
          <cell r="B629" t="str">
            <v>AA</v>
          </cell>
          <cell r="C629" t="str">
            <v>7000001631</v>
          </cell>
          <cell r="D629" t="str">
            <v/>
          </cell>
          <cell r="E629" t="str">
            <v/>
          </cell>
          <cell r="F629" t="str">
            <v>Trasf. da Conb. a BIM per scissione</v>
          </cell>
          <cell r="G629" t="str">
            <v/>
          </cell>
          <cell r="H629">
            <v>38656</v>
          </cell>
          <cell r="I629">
            <v>38656</v>
          </cell>
          <cell r="J629">
            <v>-88.31</v>
          </cell>
          <cell r="K629" t="str">
            <v>EUR</v>
          </cell>
        </row>
        <row r="630">
          <cell r="A630" t="str">
            <v>@01\QReg.@</v>
          </cell>
          <cell r="B630" t="str">
            <v>AA</v>
          </cell>
          <cell r="C630" t="str">
            <v>7000001632</v>
          </cell>
          <cell r="D630" t="str">
            <v/>
          </cell>
          <cell r="E630" t="str">
            <v/>
          </cell>
          <cell r="F630" t="str">
            <v>Trasf. da Conb. a BIM per scissione</v>
          </cell>
          <cell r="G630" t="str">
            <v/>
          </cell>
          <cell r="H630">
            <v>38656</v>
          </cell>
          <cell r="I630">
            <v>38656</v>
          </cell>
          <cell r="J630">
            <v>-1315</v>
          </cell>
          <cell r="K630" t="str">
            <v>EUR</v>
          </cell>
        </row>
        <row r="631">
          <cell r="A631" t="str">
            <v>@01\QReg.@</v>
          </cell>
          <cell r="B631" t="str">
            <v>AA</v>
          </cell>
          <cell r="C631" t="str">
            <v>7000001633</v>
          </cell>
          <cell r="D631" t="str">
            <v/>
          </cell>
          <cell r="E631" t="str">
            <v/>
          </cell>
          <cell r="F631" t="str">
            <v>Trasf. da Conb. a BIM per scissione</v>
          </cell>
          <cell r="G631" t="str">
            <v/>
          </cell>
          <cell r="H631">
            <v>38656</v>
          </cell>
          <cell r="I631">
            <v>38656</v>
          </cell>
          <cell r="J631">
            <v>-5304</v>
          </cell>
          <cell r="K631" t="str">
            <v>EUR</v>
          </cell>
        </row>
        <row r="632">
          <cell r="A632" t="str">
            <v>@01\QReg.@</v>
          </cell>
          <cell r="B632" t="str">
            <v>AA</v>
          </cell>
          <cell r="C632" t="str">
            <v>7000001634</v>
          </cell>
          <cell r="D632" t="str">
            <v/>
          </cell>
          <cell r="E632" t="str">
            <v/>
          </cell>
          <cell r="F632" t="str">
            <v>Trasf. da Conb. a BIM per scissione</v>
          </cell>
          <cell r="G632" t="str">
            <v/>
          </cell>
          <cell r="H632">
            <v>38656</v>
          </cell>
          <cell r="I632">
            <v>38656</v>
          </cell>
          <cell r="J632">
            <v>-1800</v>
          </cell>
          <cell r="K632" t="str">
            <v>EUR</v>
          </cell>
        </row>
        <row r="633">
          <cell r="A633" t="str">
            <v>@01\QReg.@</v>
          </cell>
          <cell r="B633" t="str">
            <v>AA</v>
          </cell>
          <cell r="C633" t="str">
            <v>7000001635</v>
          </cell>
          <cell r="D633" t="str">
            <v/>
          </cell>
          <cell r="E633" t="str">
            <v/>
          </cell>
          <cell r="F633" t="str">
            <v>Trasf. da Conb. a BIM per scissione</v>
          </cell>
          <cell r="G633" t="str">
            <v/>
          </cell>
          <cell r="H633">
            <v>38656</v>
          </cell>
          <cell r="I633">
            <v>38656</v>
          </cell>
          <cell r="J633">
            <v>-2000</v>
          </cell>
          <cell r="K633" t="str">
            <v>EUR</v>
          </cell>
        </row>
        <row r="634">
          <cell r="A634" t="str">
            <v>@01\QReg.@</v>
          </cell>
          <cell r="B634" t="str">
            <v>AA</v>
          </cell>
          <cell r="C634" t="str">
            <v>7000001636</v>
          </cell>
          <cell r="D634" t="str">
            <v/>
          </cell>
          <cell r="E634" t="str">
            <v/>
          </cell>
          <cell r="F634" t="str">
            <v>Trasf. da Conb. a BIM per scissione</v>
          </cell>
          <cell r="G634" t="str">
            <v/>
          </cell>
          <cell r="H634">
            <v>38656</v>
          </cell>
          <cell r="I634">
            <v>38656</v>
          </cell>
          <cell r="J634">
            <v>-67.02</v>
          </cell>
          <cell r="K634" t="str">
            <v>EUR</v>
          </cell>
        </row>
        <row r="635">
          <cell r="A635" t="str">
            <v>@01\QReg.@</v>
          </cell>
          <cell r="B635" t="str">
            <v>AA</v>
          </cell>
          <cell r="C635" t="str">
            <v>7000001637</v>
          </cell>
          <cell r="D635" t="str">
            <v/>
          </cell>
          <cell r="E635" t="str">
            <v/>
          </cell>
          <cell r="F635" t="str">
            <v>Trasf. da Conb. a BIM per scissione</v>
          </cell>
          <cell r="G635" t="str">
            <v/>
          </cell>
          <cell r="H635">
            <v>38656</v>
          </cell>
          <cell r="I635">
            <v>38656</v>
          </cell>
          <cell r="J635">
            <v>-2500</v>
          </cell>
          <cell r="K635" t="str">
            <v>EUR</v>
          </cell>
        </row>
        <row r="636">
          <cell r="A636" t="str">
            <v>@01\QReg.@</v>
          </cell>
          <cell r="B636" t="str">
            <v>AA</v>
          </cell>
          <cell r="C636" t="str">
            <v>7000001638</v>
          </cell>
          <cell r="D636" t="str">
            <v/>
          </cell>
          <cell r="E636" t="str">
            <v/>
          </cell>
          <cell r="F636" t="str">
            <v>Trasf. da Conb. a BIM per scissione</v>
          </cell>
          <cell r="G636" t="str">
            <v/>
          </cell>
          <cell r="H636">
            <v>38656</v>
          </cell>
          <cell r="I636">
            <v>38656</v>
          </cell>
          <cell r="J636">
            <v>-10329.14</v>
          </cell>
          <cell r="K636" t="str">
            <v>EUR</v>
          </cell>
        </row>
        <row r="637">
          <cell r="A637" t="str">
            <v>@01\QReg.@</v>
          </cell>
          <cell r="B637" t="str">
            <v>AA</v>
          </cell>
          <cell r="C637" t="str">
            <v>7000001639</v>
          </cell>
          <cell r="D637" t="str">
            <v/>
          </cell>
          <cell r="E637" t="str">
            <v/>
          </cell>
          <cell r="F637" t="str">
            <v>Trasf. da Conb. a BIM per scissione</v>
          </cell>
          <cell r="G637" t="str">
            <v/>
          </cell>
          <cell r="H637">
            <v>38656</v>
          </cell>
          <cell r="I637">
            <v>38656</v>
          </cell>
          <cell r="J637">
            <v>-3712660</v>
          </cell>
          <cell r="K637" t="str">
            <v>EUR</v>
          </cell>
        </row>
        <row r="638">
          <cell r="A638" t="str">
            <v>@01\QReg.@</v>
          </cell>
          <cell r="B638" t="str">
            <v>AA</v>
          </cell>
          <cell r="C638" t="str">
            <v>7000001640</v>
          </cell>
          <cell r="D638" t="str">
            <v/>
          </cell>
          <cell r="E638" t="str">
            <v/>
          </cell>
          <cell r="F638" t="str">
            <v>Trasf. da Conb. a BIM per scissione</v>
          </cell>
          <cell r="G638" t="str">
            <v/>
          </cell>
          <cell r="H638">
            <v>38656</v>
          </cell>
          <cell r="I638">
            <v>38656</v>
          </cell>
          <cell r="J638">
            <v>-5900</v>
          </cell>
          <cell r="K638" t="str">
            <v>EUR</v>
          </cell>
        </row>
        <row r="639">
          <cell r="A639" t="str">
            <v>@01\QReg.@</v>
          </cell>
          <cell r="B639" t="str">
            <v>AA</v>
          </cell>
          <cell r="C639" t="str">
            <v>7000001641</v>
          </cell>
          <cell r="D639" t="str">
            <v/>
          </cell>
          <cell r="E639" t="str">
            <v/>
          </cell>
          <cell r="F639" t="str">
            <v>Trasf. da Conb. a BIM per scissione</v>
          </cell>
          <cell r="G639" t="str">
            <v/>
          </cell>
          <cell r="H639">
            <v>38656</v>
          </cell>
          <cell r="I639">
            <v>38656</v>
          </cell>
          <cell r="J639">
            <v>-4700</v>
          </cell>
          <cell r="K639" t="str">
            <v>EUR</v>
          </cell>
        </row>
        <row r="640">
          <cell r="A640" t="str">
            <v>@01\QReg.@</v>
          </cell>
          <cell r="B640" t="str">
            <v>AA</v>
          </cell>
          <cell r="C640" t="str">
            <v>7000001642</v>
          </cell>
          <cell r="D640" t="str">
            <v/>
          </cell>
          <cell r="E640" t="str">
            <v/>
          </cell>
          <cell r="F640" t="str">
            <v>Trasf. da Conb. a BIM per scissione</v>
          </cell>
          <cell r="G640" t="str">
            <v/>
          </cell>
          <cell r="H640">
            <v>38656</v>
          </cell>
          <cell r="I640">
            <v>38656</v>
          </cell>
          <cell r="J640">
            <v>-918</v>
          </cell>
          <cell r="K640" t="str">
            <v>EUR</v>
          </cell>
        </row>
        <row r="641">
          <cell r="A641" t="str">
            <v>@01\QReg.@</v>
          </cell>
          <cell r="B641" t="str">
            <v>AA</v>
          </cell>
          <cell r="C641" t="str">
            <v>7000001643</v>
          </cell>
          <cell r="D641" t="str">
            <v/>
          </cell>
          <cell r="E641" t="str">
            <v/>
          </cell>
          <cell r="F641" t="str">
            <v>Trasf. da Conb. a BIM per scissione</v>
          </cell>
          <cell r="G641" t="str">
            <v/>
          </cell>
          <cell r="H641">
            <v>38656</v>
          </cell>
          <cell r="I641">
            <v>38656</v>
          </cell>
          <cell r="J641">
            <v>-4789</v>
          </cell>
          <cell r="K641" t="str">
            <v>EUR</v>
          </cell>
        </row>
        <row r="642">
          <cell r="A642" t="str">
            <v>@01\QReg.@</v>
          </cell>
          <cell r="B642" t="str">
            <v>AA</v>
          </cell>
          <cell r="C642" t="str">
            <v>7000001644</v>
          </cell>
          <cell r="D642" t="str">
            <v/>
          </cell>
          <cell r="E642" t="str">
            <v/>
          </cell>
          <cell r="F642" t="str">
            <v>Trasf. da Conb. a BIM per scissione</v>
          </cell>
          <cell r="G642" t="str">
            <v/>
          </cell>
          <cell r="H642">
            <v>38656</v>
          </cell>
          <cell r="I642">
            <v>38656</v>
          </cell>
          <cell r="J642">
            <v>-1000</v>
          </cell>
          <cell r="K642" t="str">
            <v>EUR</v>
          </cell>
        </row>
        <row r="643">
          <cell r="A643" t="str">
            <v>@01\QReg.@</v>
          </cell>
          <cell r="B643" t="str">
            <v>AA</v>
          </cell>
          <cell r="C643" t="str">
            <v>7000001645</v>
          </cell>
          <cell r="D643" t="str">
            <v/>
          </cell>
          <cell r="E643" t="str">
            <v/>
          </cell>
          <cell r="F643" t="str">
            <v>Trasf. da Conb. a BIM per scissione</v>
          </cell>
          <cell r="G643" t="str">
            <v/>
          </cell>
          <cell r="H643">
            <v>38656</v>
          </cell>
          <cell r="I643">
            <v>38656</v>
          </cell>
          <cell r="J643">
            <v>-1373.78</v>
          </cell>
          <cell r="K643" t="str">
            <v>EUR</v>
          </cell>
        </row>
        <row r="644">
          <cell r="A644" t="str">
            <v>@01\QReg.@</v>
          </cell>
          <cell r="B644" t="str">
            <v>AA</v>
          </cell>
          <cell r="C644" t="str">
            <v>7000001646</v>
          </cell>
          <cell r="D644" t="str">
            <v/>
          </cell>
          <cell r="E644" t="str">
            <v/>
          </cell>
          <cell r="F644" t="str">
            <v>Trasf. da Conb. a BIM per scissione</v>
          </cell>
          <cell r="G644" t="str">
            <v/>
          </cell>
          <cell r="H644">
            <v>38656</v>
          </cell>
          <cell r="I644">
            <v>38656</v>
          </cell>
          <cell r="J644">
            <v>-25822.84</v>
          </cell>
          <cell r="K644" t="str">
            <v>EUR</v>
          </cell>
        </row>
        <row r="645">
          <cell r="A645" t="str">
            <v>@01\QReg.@</v>
          </cell>
          <cell r="B645" t="str">
            <v>AA</v>
          </cell>
          <cell r="C645" t="str">
            <v>7000001647</v>
          </cell>
          <cell r="D645" t="str">
            <v/>
          </cell>
          <cell r="E645" t="str">
            <v/>
          </cell>
          <cell r="F645" t="str">
            <v>Trasf. da Conb. a BIM per scissione</v>
          </cell>
          <cell r="G645" t="str">
            <v/>
          </cell>
          <cell r="H645">
            <v>38656</v>
          </cell>
          <cell r="I645">
            <v>38656</v>
          </cell>
          <cell r="J645">
            <v>-1971.6</v>
          </cell>
          <cell r="K645" t="str">
            <v>EUR</v>
          </cell>
        </row>
        <row r="646">
          <cell r="A646" t="str">
            <v>@01\QReg.@</v>
          </cell>
          <cell r="B646" t="str">
            <v>AA</v>
          </cell>
          <cell r="C646" t="str">
            <v>7000001648</v>
          </cell>
          <cell r="D646" t="str">
            <v/>
          </cell>
          <cell r="E646" t="str">
            <v/>
          </cell>
          <cell r="F646" t="str">
            <v>Trasf. da Conb. a BIM per scissione</v>
          </cell>
          <cell r="G646" t="str">
            <v/>
          </cell>
          <cell r="H646">
            <v>38656</v>
          </cell>
          <cell r="I646">
            <v>38656</v>
          </cell>
          <cell r="J646">
            <v>-98.46</v>
          </cell>
          <cell r="K646" t="str">
            <v>EUR</v>
          </cell>
        </row>
        <row r="647">
          <cell r="A647" t="str">
            <v>@01\QReg.@</v>
          </cell>
          <cell r="B647" t="str">
            <v>AA</v>
          </cell>
          <cell r="C647" t="str">
            <v>7000001649</v>
          </cell>
          <cell r="D647" t="str">
            <v/>
          </cell>
          <cell r="E647" t="str">
            <v/>
          </cell>
          <cell r="F647" t="str">
            <v>Trasf. da Conb. a BIM per scissione</v>
          </cell>
          <cell r="G647" t="str">
            <v/>
          </cell>
          <cell r="H647">
            <v>38656</v>
          </cell>
          <cell r="I647">
            <v>38656</v>
          </cell>
          <cell r="J647">
            <v>-5000</v>
          </cell>
          <cell r="K647" t="str">
            <v>EUR</v>
          </cell>
        </row>
        <row r="648">
          <cell r="A648" t="str">
            <v>@01\QReg.@</v>
          </cell>
          <cell r="B648" t="str">
            <v>AA</v>
          </cell>
          <cell r="C648" t="str">
            <v>7000001650</v>
          </cell>
          <cell r="D648" t="str">
            <v/>
          </cell>
          <cell r="E648" t="str">
            <v/>
          </cell>
          <cell r="F648" t="str">
            <v>Trasf. da Conb. a BIM per scissione</v>
          </cell>
          <cell r="G648" t="str">
            <v/>
          </cell>
          <cell r="H648">
            <v>38656</v>
          </cell>
          <cell r="I648">
            <v>38656</v>
          </cell>
          <cell r="J648">
            <v>-2354</v>
          </cell>
          <cell r="K648" t="str">
            <v>EUR</v>
          </cell>
        </row>
        <row r="649">
          <cell r="A649" t="str">
            <v>@01\QReg.@</v>
          </cell>
          <cell r="B649" t="str">
            <v>AA</v>
          </cell>
          <cell r="C649" t="str">
            <v>7000001651</v>
          </cell>
          <cell r="D649" t="str">
            <v/>
          </cell>
          <cell r="E649" t="str">
            <v/>
          </cell>
          <cell r="F649" t="str">
            <v>Trasf. da Conb. a BIM per scissione</v>
          </cell>
          <cell r="G649" t="str">
            <v/>
          </cell>
          <cell r="H649">
            <v>38656</v>
          </cell>
          <cell r="I649">
            <v>38656</v>
          </cell>
          <cell r="J649">
            <v>-62500</v>
          </cell>
          <cell r="K649" t="str">
            <v>EUR</v>
          </cell>
        </row>
        <row r="650">
          <cell r="A650" t="str">
            <v>@01\QReg.@</v>
          </cell>
          <cell r="B650" t="str">
            <v>AA</v>
          </cell>
          <cell r="C650" t="str">
            <v>7000001652</v>
          </cell>
          <cell r="D650" t="str">
            <v/>
          </cell>
          <cell r="E650" t="str">
            <v/>
          </cell>
          <cell r="F650" t="str">
            <v>Trasf. da Conb. a BIM per scissione</v>
          </cell>
          <cell r="G650" t="str">
            <v/>
          </cell>
          <cell r="H650">
            <v>38656</v>
          </cell>
          <cell r="I650">
            <v>38656</v>
          </cell>
          <cell r="J650">
            <v>-149772</v>
          </cell>
          <cell r="K650" t="str">
            <v>EUR</v>
          </cell>
        </row>
        <row r="651">
          <cell r="A651" t="str">
            <v>@01\QReg.@</v>
          </cell>
          <cell r="B651" t="str">
            <v>AA</v>
          </cell>
          <cell r="C651" t="str">
            <v>7000001653</v>
          </cell>
          <cell r="D651" t="str">
            <v/>
          </cell>
          <cell r="E651" t="str">
            <v/>
          </cell>
          <cell r="F651" t="str">
            <v>Trasf. da Conb. a BIM per scissione</v>
          </cell>
          <cell r="G651" t="str">
            <v/>
          </cell>
          <cell r="H651">
            <v>38656</v>
          </cell>
          <cell r="I651">
            <v>38656</v>
          </cell>
          <cell r="J651">
            <v>-4995</v>
          </cell>
          <cell r="K651" t="str">
            <v>EUR</v>
          </cell>
        </row>
        <row r="652">
          <cell r="A652" t="str">
            <v>@01\QReg.@</v>
          </cell>
          <cell r="B652" t="str">
            <v>AA</v>
          </cell>
          <cell r="C652" t="str">
            <v>7000001654</v>
          </cell>
          <cell r="D652" t="str">
            <v/>
          </cell>
          <cell r="E652" t="str">
            <v/>
          </cell>
          <cell r="F652" t="str">
            <v>Trasf. da Conb. a BIM per scissione</v>
          </cell>
          <cell r="G652" t="str">
            <v/>
          </cell>
          <cell r="H652">
            <v>38656</v>
          </cell>
          <cell r="I652">
            <v>38656</v>
          </cell>
          <cell r="J652">
            <v>-1950</v>
          </cell>
          <cell r="K652" t="str">
            <v>EUR</v>
          </cell>
        </row>
        <row r="653">
          <cell r="A653" t="str">
            <v>@01\QReg.@</v>
          </cell>
          <cell r="B653" t="str">
            <v>AA</v>
          </cell>
          <cell r="C653" t="str">
            <v>7000001655</v>
          </cell>
          <cell r="D653" t="str">
            <v/>
          </cell>
          <cell r="E653" t="str">
            <v/>
          </cell>
          <cell r="F653" t="str">
            <v>Trasf. da Conb. a BIM per scissione</v>
          </cell>
          <cell r="G653" t="str">
            <v/>
          </cell>
          <cell r="H653">
            <v>38656</v>
          </cell>
          <cell r="I653">
            <v>38656</v>
          </cell>
          <cell r="J653">
            <v>-5000</v>
          </cell>
          <cell r="K653" t="str">
            <v>EUR</v>
          </cell>
        </row>
        <row r="654">
          <cell r="A654" t="str">
            <v>@01\QReg.@</v>
          </cell>
          <cell r="B654" t="str">
            <v>AA</v>
          </cell>
          <cell r="C654" t="str">
            <v>7000001656</v>
          </cell>
          <cell r="D654" t="str">
            <v/>
          </cell>
          <cell r="E654" t="str">
            <v/>
          </cell>
          <cell r="F654" t="str">
            <v>Trasf. da Conb. a BIM per scissione</v>
          </cell>
          <cell r="G654" t="str">
            <v/>
          </cell>
          <cell r="H654">
            <v>38656</v>
          </cell>
          <cell r="I654">
            <v>38656</v>
          </cell>
          <cell r="J654">
            <v>-1009</v>
          </cell>
          <cell r="K654" t="str">
            <v>EUR</v>
          </cell>
        </row>
        <row r="655">
          <cell r="A655" t="str">
            <v>@01\QReg.@</v>
          </cell>
          <cell r="B655" t="str">
            <v>AA</v>
          </cell>
          <cell r="C655" t="str">
            <v>7000001657</v>
          </cell>
          <cell r="D655" t="str">
            <v/>
          </cell>
          <cell r="E655" t="str">
            <v/>
          </cell>
          <cell r="F655" t="str">
            <v>Trasf. da Conb. a BIM per scissione</v>
          </cell>
          <cell r="G655" t="str">
            <v/>
          </cell>
          <cell r="H655">
            <v>38656</v>
          </cell>
          <cell r="I655">
            <v>38656</v>
          </cell>
          <cell r="J655">
            <v>-10024.58</v>
          </cell>
          <cell r="K655" t="str">
            <v>EUR</v>
          </cell>
        </row>
        <row r="656">
          <cell r="A656" t="str">
            <v>@01\QReg.@</v>
          </cell>
          <cell r="B656" t="str">
            <v>AA</v>
          </cell>
          <cell r="C656" t="str">
            <v>7000001658</v>
          </cell>
          <cell r="D656" t="str">
            <v/>
          </cell>
          <cell r="E656" t="str">
            <v/>
          </cell>
          <cell r="F656" t="str">
            <v>Trasf. da Conb. a BIM per scissione</v>
          </cell>
          <cell r="G656" t="str">
            <v/>
          </cell>
          <cell r="H656">
            <v>38656</v>
          </cell>
          <cell r="I656">
            <v>38656</v>
          </cell>
          <cell r="J656">
            <v>-43000</v>
          </cell>
          <cell r="K656" t="str">
            <v>EUR</v>
          </cell>
        </row>
        <row r="657">
          <cell r="A657" t="str">
            <v>@01\QReg.@</v>
          </cell>
          <cell r="B657" t="str">
            <v>AA</v>
          </cell>
          <cell r="C657" t="str">
            <v>7000001659</v>
          </cell>
          <cell r="D657" t="str">
            <v/>
          </cell>
          <cell r="E657" t="str">
            <v/>
          </cell>
          <cell r="F657" t="str">
            <v>Trasf. da Conb. a BIM per scissione</v>
          </cell>
          <cell r="G657" t="str">
            <v/>
          </cell>
          <cell r="H657">
            <v>38656</v>
          </cell>
          <cell r="I657">
            <v>38656</v>
          </cell>
          <cell r="J657">
            <v>-2800</v>
          </cell>
          <cell r="K657" t="str">
            <v>EUR</v>
          </cell>
        </row>
        <row r="658">
          <cell r="A658" t="str">
            <v>@01\QReg.@</v>
          </cell>
          <cell r="B658" t="str">
            <v>AA</v>
          </cell>
          <cell r="C658" t="str">
            <v>7000001660</v>
          </cell>
          <cell r="D658" t="str">
            <v/>
          </cell>
          <cell r="E658" t="str">
            <v/>
          </cell>
          <cell r="F658" t="str">
            <v>Trasf. da Conb. a BIM per scissione</v>
          </cell>
          <cell r="G658" t="str">
            <v/>
          </cell>
          <cell r="H658">
            <v>38656</v>
          </cell>
          <cell r="I658">
            <v>38656</v>
          </cell>
          <cell r="J658">
            <v>-440</v>
          </cell>
          <cell r="K658" t="str">
            <v>EUR</v>
          </cell>
        </row>
        <row r="659">
          <cell r="A659" t="str">
            <v>@01\QReg.@</v>
          </cell>
          <cell r="B659" t="str">
            <v>AA</v>
          </cell>
          <cell r="C659" t="str">
            <v>7000001661</v>
          </cell>
          <cell r="D659" t="str">
            <v/>
          </cell>
          <cell r="E659" t="str">
            <v/>
          </cell>
          <cell r="F659" t="str">
            <v>Trasf. da Conb. a BIM per scissione</v>
          </cell>
          <cell r="G659" t="str">
            <v/>
          </cell>
          <cell r="H659">
            <v>38656</v>
          </cell>
          <cell r="I659">
            <v>38656</v>
          </cell>
          <cell r="J659">
            <v>-13004.58</v>
          </cell>
          <cell r="K659" t="str">
            <v>EUR</v>
          </cell>
        </row>
        <row r="660">
          <cell r="A660" t="str">
            <v>@01\QReg.@</v>
          </cell>
          <cell r="B660" t="str">
            <v>AA</v>
          </cell>
          <cell r="C660" t="str">
            <v>7000001662</v>
          </cell>
          <cell r="D660" t="str">
            <v/>
          </cell>
          <cell r="E660" t="str">
            <v/>
          </cell>
          <cell r="F660" t="str">
            <v>Trasf. da Conb. a BIM per scissione</v>
          </cell>
          <cell r="G660" t="str">
            <v/>
          </cell>
          <cell r="H660">
            <v>38656</v>
          </cell>
          <cell r="I660">
            <v>38656</v>
          </cell>
          <cell r="J660">
            <v>-5193.5</v>
          </cell>
          <cell r="K660" t="str">
            <v>EUR</v>
          </cell>
        </row>
        <row r="661">
          <cell r="A661" t="str">
            <v>@01\QReg.@</v>
          </cell>
          <cell r="B661" t="str">
            <v>AA</v>
          </cell>
          <cell r="C661" t="str">
            <v>7000001663</v>
          </cell>
          <cell r="D661" t="str">
            <v/>
          </cell>
          <cell r="E661" t="str">
            <v/>
          </cell>
          <cell r="F661" t="str">
            <v>Trasf. da Conb. a BIM per scissione</v>
          </cell>
          <cell r="G661" t="str">
            <v/>
          </cell>
          <cell r="H661">
            <v>38656</v>
          </cell>
          <cell r="I661">
            <v>38656</v>
          </cell>
          <cell r="J661">
            <v>-5962.8</v>
          </cell>
          <cell r="K661" t="str">
            <v>EUR</v>
          </cell>
        </row>
        <row r="662">
          <cell r="A662" t="str">
            <v>@01\QReg.@</v>
          </cell>
          <cell r="B662" t="str">
            <v>AA</v>
          </cell>
          <cell r="C662" t="str">
            <v>7000001664</v>
          </cell>
          <cell r="D662" t="str">
            <v/>
          </cell>
          <cell r="E662" t="str">
            <v/>
          </cell>
          <cell r="F662" t="str">
            <v>Trasf. da Conb. a BIM per scissione</v>
          </cell>
          <cell r="G662" t="str">
            <v/>
          </cell>
          <cell r="H662">
            <v>38656</v>
          </cell>
          <cell r="I662">
            <v>38656</v>
          </cell>
          <cell r="J662">
            <v>-287.56</v>
          </cell>
          <cell r="K662" t="str">
            <v>EUR</v>
          </cell>
        </row>
        <row r="663">
          <cell r="A663" t="str">
            <v>@01\QReg.@</v>
          </cell>
          <cell r="B663" t="str">
            <v>AA</v>
          </cell>
          <cell r="C663" t="str">
            <v>7000001665</v>
          </cell>
          <cell r="D663" t="str">
            <v/>
          </cell>
          <cell r="E663" t="str">
            <v/>
          </cell>
          <cell r="F663" t="str">
            <v>Trasf. da Conb. a BIM per scissione</v>
          </cell>
          <cell r="G663" t="str">
            <v/>
          </cell>
          <cell r="H663">
            <v>38656</v>
          </cell>
          <cell r="I663">
            <v>38656</v>
          </cell>
          <cell r="J663">
            <v>-37621.949999999997</v>
          </cell>
          <cell r="K663" t="str">
            <v>EUR</v>
          </cell>
        </row>
        <row r="664">
          <cell r="A664" t="str">
            <v>@01\QReg.@</v>
          </cell>
          <cell r="B664" t="str">
            <v>AA</v>
          </cell>
          <cell r="C664" t="str">
            <v>7000001666</v>
          </cell>
          <cell r="D664" t="str">
            <v/>
          </cell>
          <cell r="E664" t="str">
            <v/>
          </cell>
          <cell r="F664" t="str">
            <v>Trasf. da Conb. a BIM per scissione</v>
          </cell>
          <cell r="G664" t="str">
            <v/>
          </cell>
          <cell r="H664">
            <v>38656</v>
          </cell>
          <cell r="I664">
            <v>38656</v>
          </cell>
          <cell r="J664">
            <v>-751.44</v>
          </cell>
          <cell r="K664" t="str">
            <v>EUR</v>
          </cell>
        </row>
        <row r="665">
          <cell r="A665" t="str">
            <v>@01\QReg.@</v>
          </cell>
          <cell r="B665" t="str">
            <v>AA</v>
          </cell>
          <cell r="C665" t="str">
            <v>7000001667</v>
          </cell>
          <cell r="D665" t="str">
            <v/>
          </cell>
          <cell r="E665" t="str">
            <v/>
          </cell>
          <cell r="F665" t="str">
            <v>Trasf. da Conb. a BIM per scissione</v>
          </cell>
          <cell r="G665" t="str">
            <v/>
          </cell>
          <cell r="H665">
            <v>38656</v>
          </cell>
          <cell r="I665">
            <v>38656</v>
          </cell>
          <cell r="J665">
            <v>-944.38</v>
          </cell>
          <cell r="K665" t="str">
            <v>EUR</v>
          </cell>
        </row>
        <row r="666">
          <cell r="A666" t="str">
            <v>@01\QReg.@</v>
          </cell>
          <cell r="B666" t="str">
            <v>AA</v>
          </cell>
          <cell r="C666" t="str">
            <v>7000001668</v>
          </cell>
          <cell r="D666" t="str">
            <v/>
          </cell>
          <cell r="E666" t="str">
            <v/>
          </cell>
          <cell r="F666" t="str">
            <v>Trasf. da Conb. a BIM per scissione</v>
          </cell>
          <cell r="G666" t="str">
            <v/>
          </cell>
          <cell r="H666">
            <v>38656</v>
          </cell>
          <cell r="I666">
            <v>38656</v>
          </cell>
          <cell r="J666">
            <v>-1988.35</v>
          </cell>
          <cell r="K666" t="str">
            <v>EUR</v>
          </cell>
        </row>
        <row r="667">
          <cell r="A667" t="str">
            <v>@01\QReg.@</v>
          </cell>
          <cell r="B667" t="str">
            <v>AA</v>
          </cell>
          <cell r="C667" t="str">
            <v>7000001669</v>
          </cell>
          <cell r="D667" t="str">
            <v/>
          </cell>
          <cell r="E667" t="str">
            <v/>
          </cell>
          <cell r="F667" t="str">
            <v>Trasf. da Conb. a BIM per scissione</v>
          </cell>
          <cell r="G667" t="str">
            <v/>
          </cell>
          <cell r="H667">
            <v>38656</v>
          </cell>
          <cell r="I667">
            <v>38656</v>
          </cell>
          <cell r="J667">
            <v>-21655.040000000001</v>
          </cell>
          <cell r="K667" t="str">
            <v>EUR</v>
          </cell>
        </row>
        <row r="668">
          <cell r="A668" t="str">
            <v>@01\QReg.@</v>
          </cell>
          <cell r="B668" t="str">
            <v>AA</v>
          </cell>
          <cell r="C668" t="str">
            <v>7000001670</v>
          </cell>
          <cell r="D668" t="str">
            <v/>
          </cell>
          <cell r="E668" t="str">
            <v/>
          </cell>
          <cell r="F668" t="str">
            <v>Trasf. da Conb. a BIM per scissione</v>
          </cell>
          <cell r="G668" t="str">
            <v/>
          </cell>
          <cell r="H668">
            <v>38656</v>
          </cell>
          <cell r="I668">
            <v>38656</v>
          </cell>
          <cell r="J668">
            <v>-735.48</v>
          </cell>
          <cell r="K668" t="str">
            <v>EUR</v>
          </cell>
        </row>
        <row r="669">
          <cell r="A669" t="str">
            <v>@01\QReg.@</v>
          </cell>
          <cell r="B669" t="str">
            <v>AA</v>
          </cell>
          <cell r="C669" t="str">
            <v>7000001671</v>
          </cell>
          <cell r="D669" t="str">
            <v/>
          </cell>
          <cell r="E669" t="str">
            <v/>
          </cell>
          <cell r="F669" t="str">
            <v>Trasf. da Conb. a BIM per scissione</v>
          </cell>
          <cell r="G669" t="str">
            <v/>
          </cell>
          <cell r="H669">
            <v>38656</v>
          </cell>
          <cell r="I669">
            <v>38656</v>
          </cell>
          <cell r="J669">
            <v>-7758.33</v>
          </cell>
          <cell r="K669" t="str">
            <v>EUR</v>
          </cell>
        </row>
        <row r="670">
          <cell r="A670" t="str">
            <v>@01\QReg.@</v>
          </cell>
          <cell r="B670" t="str">
            <v>AA</v>
          </cell>
          <cell r="C670" t="str">
            <v>7000001672</v>
          </cell>
          <cell r="D670" t="str">
            <v/>
          </cell>
          <cell r="E670" t="str">
            <v/>
          </cell>
          <cell r="F670" t="str">
            <v>Trasf. da Conb. a BIM per scissione</v>
          </cell>
          <cell r="G670" t="str">
            <v/>
          </cell>
          <cell r="H670">
            <v>38656</v>
          </cell>
          <cell r="I670">
            <v>38656</v>
          </cell>
          <cell r="J670">
            <v>-5165</v>
          </cell>
          <cell r="K670" t="str">
            <v>EUR</v>
          </cell>
        </row>
        <row r="671">
          <cell r="A671" t="str">
            <v>@01\QReg.@</v>
          </cell>
          <cell r="B671" t="str">
            <v>AA</v>
          </cell>
          <cell r="C671" t="str">
            <v>7000001673</v>
          </cell>
          <cell r="D671" t="str">
            <v/>
          </cell>
          <cell r="E671" t="str">
            <v/>
          </cell>
          <cell r="F671" t="str">
            <v>Trasf. da Conb. a BIM per scissione</v>
          </cell>
          <cell r="G671" t="str">
            <v/>
          </cell>
          <cell r="H671">
            <v>38656</v>
          </cell>
          <cell r="I671">
            <v>38656</v>
          </cell>
          <cell r="J671">
            <v>-10833.33</v>
          </cell>
          <cell r="K671" t="str">
            <v>EUR</v>
          </cell>
        </row>
        <row r="672">
          <cell r="A672" t="str">
            <v>@01\QReg.@</v>
          </cell>
          <cell r="B672" t="str">
            <v>AA</v>
          </cell>
          <cell r="C672" t="str">
            <v>7000001674</v>
          </cell>
          <cell r="D672" t="str">
            <v/>
          </cell>
          <cell r="E672" t="str">
            <v/>
          </cell>
          <cell r="F672" t="str">
            <v>Trasf. da Conb. a BIM per scissione</v>
          </cell>
          <cell r="G672" t="str">
            <v/>
          </cell>
          <cell r="H672">
            <v>38656</v>
          </cell>
          <cell r="I672">
            <v>38656</v>
          </cell>
          <cell r="J672">
            <v>-5996.85</v>
          </cell>
          <cell r="K672" t="str">
            <v>EUR</v>
          </cell>
        </row>
        <row r="673">
          <cell r="A673" t="str">
            <v>@01\QReg.@</v>
          </cell>
          <cell r="B673" t="str">
            <v>AA</v>
          </cell>
          <cell r="C673" t="str">
            <v>7000001675</v>
          </cell>
          <cell r="D673" t="str">
            <v/>
          </cell>
          <cell r="E673" t="str">
            <v/>
          </cell>
          <cell r="F673" t="str">
            <v>Trasf. da Conb. a BIM per scissione</v>
          </cell>
          <cell r="G673" t="str">
            <v/>
          </cell>
          <cell r="H673">
            <v>38656</v>
          </cell>
          <cell r="I673">
            <v>38656</v>
          </cell>
          <cell r="J673">
            <v>-3160</v>
          </cell>
          <cell r="K673" t="str">
            <v>EUR</v>
          </cell>
        </row>
        <row r="674">
          <cell r="A674" t="str">
            <v>@01\QReg.@</v>
          </cell>
          <cell r="B674" t="str">
            <v>AA</v>
          </cell>
          <cell r="C674" t="str">
            <v>7000001676</v>
          </cell>
          <cell r="D674" t="str">
            <v/>
          </cell>
          <cell r="E674" t="str">
            <v/>
          </cell>
          <cell r="F674" t="str">
            <v>Trasf. da Conb. a BIM per scissione</v>
          </cell>
          <cell r="G674" t="str">
            <v/>
          </cell>
          <cell r="H674">
            <v>38656</v>
          </cell>
          <cell r="I674">
            <v>38656</v>
          </cell>
          <cell r="J674">
            <v>-666.23</v>
          </cell>
          <cell r="K674" t="str">
            <v>EUR</v>
          </cell>
        </row>
        <row r="675">
          <cell r="A675" t="str">
            <v>@01\QReg.@</v>
          </cell>
          <cell r="B675" t="str">
            <v>AA</v>
          </cell>
          <cell r="C675" t="str">
            <v>7000001677</v>
          </cell>
          <cell r="D675" t="str">
            <v/>
          </cell>
          <cell r="E675" t="str">
            <v/>
          </cell>
          <cell r="F675" t="str">
            <v>Trasf. da Conb. a BIM per scissione</v>
          </cell>
          <cell r="G675" t="str">
            <v/>
          </cell>
          <cell r="H675">
            <v>38656</v>
          </cell>
          <cell r="I675">
            <v>38656</v>
          </cell>
          <cell r="J675">
            <v>-66.900000000000006</v>
          </cell>
          <cell r="K675" t="str">
            <v>EUR</v>
          </cell>
        </row>
        <row r="676">
          <cell r="A676" t="str">
            <v>@01\QReg.@</v>
          </cell>
          <cell r="B676" t="str">
            <v>AA</v>
          </cell>
          <cell r="C676" t="str">
            <v>7000001678</v>
          </cell>
          <cell r="D676" t="str">
            <v/>
          </cell>
          <cell r="E676" t="str">
            <v/>
          </cell>
          <cell r="F676" t="str">
            <v>Trasf. da Conb. a BIM per scissione</v>
          </cell>
          <cell r="G676" t="str">
            <v/>
          </cell>
          <cell r="H676">
            <v>38656</v>
          </cell>
          <cell r="I676">
            <v>38656</v>
          </cell>
          <cell r="J676">
            <v>-36.4</v>
          </cell>
          <cell r="K676" t="str">
            <v>EUR</v>
          </cell>
        </row>
        <row r="677">
          <cell r="A677" t="str">
            <v>@01\QReg.@</v>
          </cell>
          <cell r="B677" t="str">
            <v>AA</v>
          </cell>
          <cell r="C677" t="str">
            <v>7000001679</v>
          </cell>
          <cell r="D677" t="str">
            <v/>
          </cell>
          <cell r="E677" t="str">
            <v/>
          </cell>
          <cell r="F677" t="str">
            <v>Trasf. da Conb. a BIM per scissione</v>
          </cell>
          <cell r="G677" t="str">
            <v/>
          </cell>
          <cell r="H677">
            <v>38656</v>
          </cell>
          <cell r="I677">
            <v>38656</v>
          </cell>
          <cell r="J677">
            <v>-962.47</v>
          </cell>
          <cell r="K677" t="str">
            <v>EUR</v>
          </cell>
        </row>
        <row r="678">
          <cell r="A678" t="str">
            <v>@01\QReg.@</v>
          </cell>
          <cell r="B678" t="str">
            <v>AA</v>
          </cell>
          <cell r="C678" t="str">
            <v>7000001680</v>
          </cell>
          <cell r="D678" t="str">
            <v/>
          </cell>
          <cell r="E678" t="str">
            <v/>
          </cell>
          <cell r="F678" t="str">
            <v>Trasf. da Conb. a BIM per scissione</v>
          </cell>
          <cell r="G678" t="str">
            <v/>
          </cell>
          <cell r="H678">
            <v>38656</v>
          </cell>
          <cell r="I678">
            <v>38656</v>
          </cell>
          <cell r="J678">
            <v>-1179.42</v>
          </cell>
          <cell r="K678" t="str">
            <v>EUR</v>
          </cell>
        </row>
        <row r="679">
          <cell r="A679" t="str">
            <v>@01\QReg.@</v>
          </cell>
          <cell r="B679" t="str">
            <v>AA</v>
          </cell>
          <cell r="C679" t="str">
            <v>7000001681</v>
          </cell>
          <cell r="D679" t="str">
            <v/>
          </cell>
          <cell r="E679" t="str">
            <v/>
          </cell>
          <cell r="F679" t="str">
            <v>Trasf. da Conb. a BIM per scissione</v>
          </cell>
          <cell r="G679" t="str">
            <v/>
          </cell>
          <cell r="H679">
            <v>38656</v>
          </cell>
          <cell r="I679">
            <v>38656</v>
          </cell>
          <cell r="J679">
            <v>-2000</v>
          </cell>
          <cell r="K679" t="str">
            <v>EUR</v>
          </cell>
        </row>
        <row r="680">
          <cell r="A680" t="str">
            <v>@01\QReg.@</v>
          </cell>
          <cell r="B680" t="str">
            <v>AA</v>
          </cell>
          <cell r="C680" t="str">
            <v>7000001682</v>
          </cell>
          <cell r="D680" t="str">
            <v/>
          </cell>
          <cell r="E680" t="str">
            <v/>
          </cell>
          <cell r="F680" t="str">
            <v>Trasf. da Conb. a BIM per scissione</v>
          </cell>
          <cell r="G680" t="str">
            <v/>
          </cell>
          <cell r="H680">
            <v>38656</v>
          </cell>
          <cell r="I680">
            <v>38656</v>
          </cell>
          <cell r="J680">
            <v>-1446.08</v>
          </cell>
          <cell r="K680" t="str">
            <v>EUR</v>
          </cell>
        </row>
        <row r="681">
          <cell r="A681" t="str">
            <v>@01\QReg.@</v>
          </cell>
          <cell r="B681" t="str">
            <v>AA</v>
          </cell>
          <cell r="C681" t="str">
            <v>7000001683</v>
          </cell>
          <cell r="D681" t="str">
            <v/>
          </cell>
          <cell r="E681" t="str">
            <v/>
          </cell>
          <cell r="F681" t="str">
            <v>Trasf. da Conb. a BIM per scissione</v>
          </cell>
          <cell r="G681" t="str">
            <v/>
          </cell>
          <cell r="H681">
            <v>38656</v>
          </cell>
          <cell r="I681">
            <v>38656</v>
          </cell>
          <cell r="J681">
            <v>-3615.2</v>
          </cell>
          <cell r="K681" t="str">
            <v>EUR</v>
          </cell>
        </row>
        <row r="682">
          <cell r="A682" t="str">
            <v>@01\QReg.@</v>
          </cell>
          <cell r="B682" t="str">
            <v>AA</v>
          </cell>
          <cell r="C682" t="str">
            <v>7000001684</v>
          </cell>
          <cell r="D682" t="str">
            <v/>
          </cell>
          <cell r="E682" t="str">
            <v/>
          </cell>
          <cell r="F682" t="str">
            <v>Trasf. da Conb. a BIM per scissione</v>
          </cell>
          <cell r="G682" t="str">
            <v/>
          </cell>
          <cell r="H682">
            <v>38656</v>
          </cell>
          <cell r="I682">
            <v>38656</v>
          </cell>
          <cell r="J682">
            <v>-1020.23</v>
          </cell>
          <cell r="K682" t="str">
            <v>EUR</v>
          </cell>
        </row>
        <row r="683">
          <cell r="A683" t="str">
            <v>@01\QReg.@</v>
          </cell>
          <cell r="B683" t="str">
            <v>AA</v>
          </cell>
          <cell r="C683" t="str">
            <v>7000001685</v>
          </cell>
          <cell r="D683" t="str">
            <v/>
          </cell>
          <cell r="E683" t="str">
            <v/>
          </cell>
          <cell r="F683" t="str">
            <v>Trasf. da Conb. a BIM per scissione</v>
          </cell>
          <cell r="G683" t="str">
            <v/>
          </cell>
          <cell r="H683">
            <v>38656</v>
          </cell>
          <cell r="I683">
            <v>38656</v>
          </cell>
          <cell r="J683">
            <v>-20000</v>
          </cell>
          <cell r="K683" t="str">
            <v>EUR</v>
          </cell>
        </row>
        <row r="684">
          <cell r="A684" t="str">
            <v>@01\QReg.@</v>
          </cell>
          <cell r="B684" t="str">
            <v>AA</v>
          </cell>
          <cell r="C684" t="str">
            <v>7000001686</v>
          </cell>
          <cell r="D684" t="str">
            <v/>
          </cell>
          <cell r="E684" t="str">
            <v/>
          </cell>
          <cell r="F684" t="str">
            <v>Trasf. da Conb. a BIM per scissione</v>
          </cell>
          <cell r="G684" t="str">
            <v/>
          </cell>
          <cell r="H684">
            <v>38656</v>
          </cell>
          <cell r="I684">
            <v>38656</v>
          </cell>
          <cell r="J684">
            <v>-20000</v>
          </cell>
          <cell r="K684" t="str">
            <v>EUR</v>
          </cell>
        </row>
        <row r="685">
          <cell r="A685" t="str">
            <v>@01\QReg.@</v>
          </cell>
          <cell r="B685" t="str">
            <v>AA</v>
          </cell>
          <cell r="C685" t="str">
            <v>7000001687</v>
          </cell>
          <cell r="D685" t="str">
            <v/>
          </cell>
          <cell r="E685" t="str">
            <v/>
          </cell>
          <cell r="F685" t="str">
            <v>Trasf. da Conb. a BIM per scissione</v>
          </cell>
          <cell r="G685" t="str">
            <v/>
          </cell>
          <cell r="H685">
            <v>38656</v>
          </cell>
          <cell r="I685">
            <v>38656</v>
          </cell>
          <cell r="J685">
            <v>-5800</v>
          </cell>
          <cell r="K685" t="str">
            <v>EUR</v>
          </cell>
        </row>
        <row r="686">
          <cell r="A686" t="str">
            <v>@01\QReg.@</v>
          </cell>
          <cell r="B686" t="str">
            <v>AA</v>
          </cell>
          <cell r="C686" t="str">
            <v>7000001688</v>
          </cell>
          <cell r="D686" t="str">
            <v/>
          </cell>
          <cell r="E686" t="str">
            <v/>
          </cell>
          <cell r="F686" t="str">
            <v>Trasf. da Conb. a BIM per scissione</v>
          </cell>
          <cell r="G686" t="str">
            <v/>
          </cell>
          <cell r="H686">
            <v>38656</v>
          </cell>
          <cell r="I686">
            <v>38656</v>
          </cell>
          <cell r="J686">
            <v>-2200</v>
          </cell>
          <cell r="K686" t="str">
            <v>EUR</v>
          </cell>
        </row>
        <row r="687">
          <cell r="A687" t="str">
            <v>@01\QReg.@</v>
          </cell>
          <cell r="B687" t="str">
            <v>AA</v>
          </cell>
          <cell r="C687" t="str">
            <v>7000001689</v>
          </cell>
          <cell r="D687" t="str">
            <v/>
          </cell>
          <cell r="E687" t="str">
            <v/>
          </cell>
          <cell r="F687" t="str">
            <v>Trasf. da Conb. a BIM per scissione</v>
          </cell>
          <cell r="G687" t="str">
            <v/>
          </cell>
          <cell r="H687">
            <v>38656</v>
          </cell>
          <cell r="I687">
            <v>38656</v>
          </cell>
          <cell r="J687">
            <v>-11821.8</v>
          </cell>
          <cell r="K687" t="str">
            <v>EUR</v>
          </cell>
        </row>
        <row r="688">
          <cell r="A688" t="str">
            <v>@01\QReg.@</v>
          </cell>
          <cell r="B688" t="str">
            <v>AA</v>
          </cell>
          <cell r="C688" t="str">
            <v>7000001690</v>
          </cell>
          <cell r="D688" t="str">
            <v/>
          </cell>
          <cell r="E688" t="str">
            <v/>
          </cell>
          <cell r="F688" t="str">
            <v>Trasf. da Conb. a BIM per scissione</v>
          </cell>
          <cell r="G688" t="str">
            <v/>
          </cell>
          <cell r="H688">
            <v>38656</v>
          </cell>
          <cell r="I688">
            <v>38656</v>
          </cell>
          <cell r="J688">
            <v>-4000</v>
          </cell>
          <cell r="K688" t="str">
            <v>EUR</v>
          </cell>
        </row>
        <row r="689">
          <cell r="A689" t="str">
            <v>@01\QReg.@</v>
          </cell>
          <cell r="B689" t="str">
            <v>AA</v>
          </cell>
          <cell r="C689" t="str">
            <v>7000001691</v>
          </cell>
          <cell r="D689" t="str">
            <v/>
          </cell>
          <cell r="E689" t="str">
            <v/>
          </cell>
          <cell r="F689" t="str">
            <v>Trasf. da Conb. a BIM per scissione</v>
          </cell>
          <cell r="G689" t="str">
            <v/>
          </cell>
          <cell r="H689">
            <v>38656</v>
          </cell>
          <cell r="I689">
            <v>38656</v>
          </cell>
          <cell r="J689">
            <v>-61561.55</v>
          </cell>
          <cell r="K689" t="str">
            <v>EUR</v>
          </cell>
        </row>
        <row r="690">
          <cell r="A690" t="str">
            <v>@01\QReg.@</v>
          </cell>
          <cell r="B690" t="str">
            <v>AA</v>
          </cell>
          <cell r="C690" t="str">
            <v>7000001692</v>
          </cell>
          <cell r="D690" t="str">
            <v/>
          </cell>
          <cell r="E690" t="str">
            <v/>
          </cell>
          <cell r="F690" t="str">
            <v>Trasf. da Conb. a BIM per scissione</v>
          </cell>
          <cell r="G690" t="str">
            <v/>
          </cell>
          <cell r="H690">
            <v>38656</v>
          </cell>
          <cell r="I690">
            <v>38656</v>
          </cell>
          <cell r="J690">
            <v>-2500</v>
          </cell>
          <cell r="K690" t="str">
            <v>EUR</v>
          </cell>
        </row>
        <row r="691">
          <cell r="A691" t="str">
            <v>@01\QReg.@</v>
          </cell>
          <cell r="B691" t="str">
            <v>AA</v>
          </cell>
          <cell r="C691" t="str">
            <v>7000001693</v>
          </cell>
          <cell r="D691" t="str">
            <v/>
          </cell>
          <cell r="E691" t="str">
            <v/>
          </cell>
          <cell r="F691" t="str">
            <v>Trasf. da Conb. a BIM per scissione</v>
          </cell>
          <cell r="G691" t="str">
            <v/>
          </cell>
          <cell r="H691">
            <v>38656</v>
          </cell>
          <cell r="I691">
            <v>38656</v>
          </cell>
          <cell r="J691">
            <v>-8964.84</v>
          </cell>
          <cell r="K691" t="str">
            <v>EUR</v>
          </cell>
        </row>
        <row r="692">
          <cell r="A692" t="str">
            <v>@01\QReg.@</v>
          </cell>
          <cell r="B692" t="str">
            <v>AA</v>
          </cell>
          <cell r="C692" t="str">
            <v>7000001694</v>
          </cell>
          <cell r="D692" t="str">
            <v/>
          </cell>
          <cell r="E692" t="str">
            <v/>
          </cell>
          <cell r="F692" t="str">
            <v>Trasf. da Conb. a BIM per scissione</v>
          </cell>
          <cell r="G692" t="str">
            <v/>
          </cell>
          <cell r="H692">
            <v>38656</v>
          </cell>
          <cell r="I692">
            <v>38656</v>
          </cell>
          <cell r="J692">
            <v>-9421.75</v>
          </cell>
          <cell r="K692" t="str">
            <v>EUR</v>
          </cell>
        </row>
        <row r="693">
          <cell r="A693" t="str">
            <v>@01\QReg.@</v>
          </cell>
          <cell r="B693" t="str">
            <v>AA</v>
          </cell>
          <cell r="C693" t="str">
            <v>7000001695</v>
          </cell>
          <cell r="D693" t="str">
            <v/>
          </cell>
          <cell r="E693" t="str">
            <v/>
          </cell>
          <cell r="F693" t="str">
            <v>Trasf. da Conb. a BIM per scissione</v>
          </cell>
          <cell r="G693" t="str">
            <v/>
          </cell>
          <cell r="H693">
            <v>38656</v>
          </cell>
          <cell r="I693">
            <v>38656</v>
          </cell>
          <cell r="J693">
            <v>-14228</v>
          </cell>
          <cell r="K693" t="str">
            <v>EUR</v>
          </cell>
        </row>
        <row r="694">
          <cell r="A694" t="str">
            <v>@01\QReg.@</v>
          </cell>
          <cell r="B694" t="str">
            <v>AA</v>
          </cell>
          <cell r="C694" t="str">
            <v>7000001696</v>
          </cell>
          <cell r="D694" t="str">
            <v/>
          </cell>
          <cell r="E694" t="str">
            <v/>
          </cell>
          <cell r="F694" t="str">
            <v>Trasf. da Conb. a BIM per scissione</v>
          </cell>
          <cell r="G694" t="str">
            <v/>
          </cell>
          <cell r="H694">
            <v>38656</v>
          </cell>
          <cell r="I694">
            <v>38656</v>
          </cell>
          <cell r="J694">
            <v>-1250</v>
          </cell>
          <cell r="K694" t="str">
            <v>EUR</v>
          </cell>
        </row>
        <row r="695">
          <cell r="A695" t="str">
            <v>@01\QReg.@</v>
          </cell>
          <cell r="B695" t="str">
            <v>AA</v>
          </cell>
          <cell r="C695" t="str">
            <v>7000001697</v>
          </cell>
          <cell r="D695" t="str">
            <v/>
          </cell>
          <cell r="E695" t="str">
            <v/>
          </cell>
          <cell r="F695" t="str">
            <v>Trasf. da Conb. a BIM per scissione</v>
          </cell>
          <cell r="G695" t="str">
            <v/>
          </cell>
          <cell r="H695">
            <v>38656</v>
          </cell>
          <cell r="I695">
            <v>38656</v>
          </cell>
          <cell r="J695">
            <v>-6469.12</v>
          </cell>
          <cell r="K695" t="str">
            <v>EUR</v>
          </cell>
        </row>
        <row r="696">
          <cell r="A696" t="str">
            <v>@01\QReg.@</v>
          </cell>
          <cell r="B696" t="str">
            <v>AA</v>
          </cell>
          <cell r="C696" t="str">
            <v>7000001698</v>
          </cell>
          <cell r="D696" t="str">
            <v/>
          </cell>
          <cell r="E696" t="str">
            <v/>
          </cell>
          <cell r="F696" t="str">
            <v>Trasf. da Conb. a BIM per scissione</v>
          </cell>
          <cell r="G696" t="str">
            <v/>
          </cell>
          <cell r="H696">
            <v>38656</v>
          </cell>
          <cell r="I696">
            <v>38656</v>
          </cell>
          <cell r="J696">
            <v>-6797.93</v>
          </cell>
          <cell r="K696" t="str">
            <v>EUR</v>
          </cell>
        </row>
        <row r="697">
          <cell r="A697" t="str">
            <v>@01\QReg.@</v>
          </cell>
          <cell r="B697" t="str">
            <v>AA</v>
          </cell>
          <cell r="C697" t="str">
            <v>7000001699</v>
          </cell>
          <cell r="D697" t="str">
            <v/>
          </cell>
          <cell r="E697" t="str">
            <v/>
          </cell>
          <cell r="F697" t="str">
            <v>Trasf. da Conb. a BIM per scissione</v>
          </cell>
          <cell r="G697" t="str">
            <v/>
          </cell>
          <cell r="H697">
            <v>38656</v>
          </cell>
          <cell r="I697">
            <v>38656</v>
          </cell>
          <cell r="J697">
            <v>-5600</v>
          </cell>
          <cell r="K697" t="str">
            <v>EUR</v>
          </cell>
        </row>
        <row r="698">
          <cell r="A698" t="str">
            <v>@01\QReg.@</v>
          </cell>
          <cell r="B698" t="str">
            <v>AA</v>
          </cell>
          <cell r="C698" t="str">
            <v>7000001700</v>
          </cell>
          <cell r="D698" t="str">
            <v/>
          </cell>
          <cell r="E698" t="str">
            <v/>
          </cell>
          <cell r="F698" t="str">
            <v>Trasf. da Conb. a BIM per scissione</v>
          </cell>
          <cell r="G698" t="str">
            <v/>
          </cell>
          <cell r="H698">
            <v>38656</v>
          </cell>
          <cell r="I698">
            <v>38656</v>
          </cell>
          <cell r="J698">
            <v>-985</v>
          </cell>
          <cell r="K698" t="str">
            <v>EUR</v>
          </cell>
        </row>
        <row r="699">
          <cell r="A699" t="str">
            <v>@01\QReg.@</v>
          </cell>
          <cell r="B699" t="str">
            <v>AA</v>
          </cell>
          <cell r="C699" t="str">
            <v>7000001701</v>
          </cell>
          <cell r="D699" t="str">
            <v/>
          </cell>
          <cell r="E699" t="str">
            <v/>
          </cell>
          <cell r="F699" t="str">
            <v>Trasf. da Conb. a BIM per scissione</v>
          </cell>
          <cell r="G699" t="str">
            <v/>
          </cell>
          <cell r="H699">
            <v>38656</v>
          </cell>
          <cell r="I699">
            <v>38656</v>
          </cell>
          <cell r="J699">
            <v>-13702.11</v>
          </cell>
          <cell r="K699" t="str">
            <v>EUR</v>
          </cell>
        </row>
        <row r="700">
          <cell r="A700" t="str">
            <v>@01\QReg.@</v>
          </cell>
          <cell r="B700" t="str">
            <v>AA</v>
          </cell>
          <cell r="C700" t="str">
            <v>7000001702</v>
          </cell>
          <cell r="D700" t="str">
            <v/>
          </cell>
          <cell r="E700" t="str">
            <v/>
          </cell>
          <cell r="F700" t="str">
            <v>Trasf. da Conb. a BIM per scissione</v>
          </cell>
          <cell r="G700" t="str">
            <v/>
          </cell>
          <cell r="H700">
            <v>38656</v>
          </cell>
          <cell r="I700">
            <v>38656</v>
          </cell>
          <cell r="J700">
            <v>-3526.1</v>
          </cell>
          <cell r="K700" t="str">
            <v>EUR</v>
          </cell>
        </row>
        <row r="701">
          <cell r="A701" t="str">
            <v>@01\QReg.@</v>
          </cell>
          <cell r="B701" t="str">
            <v>AA</v>
          </cell>
          <cell r="C701" t="str">
            <v>7000001703</v>
          </cell>
          <cell r="D701" t="str">
            <v/>
          </cell>
          <cell r="E701" t="str">
            <v/>
          </cell>
          <cell r="F701" t="str">
            <v>Trasf. da Conb. a BIM per scissione</v>
          </cell>
          <cell r="G701" t="str">
            <v/>
          </cell>
          <cell r="H701">
            <v>38656</v>
          </cell>
          <cell r="I701">
            <v>38656</v>
          </cell>
          <cell r="J701">
            <v>-9800</v>
          </cell>
          <cell r="K701" t="str">
            <v>EUR</v>
          </cell>
        </row>
        <row r="702">
          <cell r="A702" t="str">
            <v>@01\QReg.@</v>
          </cell>
          <cell r="B702" t="str">
            <v>AA</v>
          </cell>
          <cell r="C702" t="str">
            <v>7000001704</v>
          </cell>
          <cell r="D702" t="str">
            <v/>
          </cell>
          <cell r="E702" t="str">
            <v/>
          </cell>
          <cell r="F702" t="str">
            <v>Trasf. da Conb. a BIM per scissione</v>
          </cell>
          <cell r="G702" t="str">
            <v/>
          </cell>
          <cell r="H702">
            <v>38656</v>
          </cell>
          <cell r="I702">
            <v>38656</v>
          </cell>
          <cell r="J702">
            <v>-2000</v>
          </cell>
          <cell r="K702" t="str">
            <v>EUR</v>
          </cell>
        </row>
        <row r="703">
          <cell r="A703" t="str">
            <v>@01\QReg.@</v>
          </cell>
          <cell r="B703" t="str">
            <v>AA</v>
          </cell>
          <cell r="C703" t="str">
            <v>7000001705</v>
          </cell>
          <cell r="D703" t="str">
            <v/>
          </cell>
          <cell r="E703" t="str">
            <v/>
          </cell>
          <cell r="F703" t="str">
            <v>Trasf. da Conb. a BIM per scissione</v>
          </cell>
          <cell r="G703" t="str">
            <v/>
          </cell>
          <cell r="H703">
            <v>38656</v>
          </cell>
          <cell r="I703">
            <v>38656</v>
          </cell>
          <cell r="J703">
            <v>-2475</v>
          </cell>
          <cell r="K703" t="str">
            <v>EUR</v>
          </cell>
        </row>
        <row r="704">
          <cell r="A704" t="str">
            <v>@01\QReg.@</v>
          </cell>
          <cell r="B704" t="str">
            <v>AA</v>
          </cell>
          <cell r="C704" t="str">
            <v>7000001706</v>
          </cell>
          <cell r="D704" t="str">
            <v/>
          </cell>
          <cell r="E704" t="str">
            <v/>
          </cell>
          <cell r="F704" t="str">
            <v>Trasf. da Conb. a BIM per scissione</v>
          </cell>
          <cell r="G704" t="str">
            <v/>
          </cell>
          <cell r="H704">
            <v>38656</v>
          </cell>
          <cell r="I704">
            <v>38656</v>
          </cell>
          <cell r="J704">
            <v>-2200</v>
          </cell>
          <cell r="K704" t="str">
            <v>EUR</v>
          </cell>
        </row>
        <row r="705">
          <cell r="A705" t="str">
            <v>@01\QReg.@</v>
          </cell>
          <cell r="B705" t="str">
            <v>AA</v>
          </cell>
          <cell r="C705" t="str">
            <v>7000001707</v>
          </cell>
          <cell r="D705" t="str">
            <v/>
          </cell>
          <cell r="E705" t="str">
            <v/>
          </cell>
          <cell r="F705" t="str">
            <v>Trasf. da Conb. a BIM per scissione</v>
          </cell>
          <cell r="G705" t="str">
            <v/>
          </cell>
          <cell r="H705">
            <v>38656</v>
          </cell>
          <cell r="I705">
            <v>38656</v>
          </cell>
          <cell r="J705">
            <v>-1899.39</v>
          </cell>
          <cell r="K705" t="str">
            <v>EUR</v>
          </cell>
        </row>
        <row r="706">
          <cell r="A706" t="str">
            <v>@01\QReg.@</v>
          </cell>
          <cell r="B706" t="str">
            <v>AA</v>
          </cell>
          <cell r="C706" t="str">
            <v>7000001708</v>
          </cell>
          <cell r="D706" t="str">
            <v/>
          </cell>
          <cell r="E706" t="str">
            <v/>
          </cell>
          <cell r="F706" t="str">
            <v>Trasf. da Conb. a BIM per scissione</v>
          </cell>
          <cell r="G706" t="str">
            <v/>
          </cell>
          <cell r="H706">
            <v>38656</v>
          </cell>
          <cell r="I706">
            <v>38656</v>
          </cell>
          <cell r="J706">
            <v>-18500</v>
          </cell>
          <cell r="K706" t="str">
            <v>EUR</v>
          </cell>
        </row>
        <row r="707">
          <cell r="A707" t="str">
            <v>@01\QReg.@</v>
          </cell>
          <cell r="B707" t="str">
            <v>AA</v>
          </cell>
          <cell r="C707" t="str">
            <v>7000001709</v>
          </cell>
          <cell r="D707" t="str">
            <v/>
          </cell>
          <cell r="E707" t="str">
            <v/>
          </cell>
          <cell r="F707" t="str">
            <v>Trasf. da Conb. a BIM per scissione</v>
          </cell>
          <cell r="G707" t="str">
            <v/>
          </cell>
          <cell r="H707">
            <v>38656</v>
          </cell>
          <cell r="I707">
            <v>38656</v>
          </cell>
          <cell r="J707">
            <v>-4648000</v>
          </cell>
          <cell r="K707" t="str">
            <v>EUR</v>
          </cell>
        </row>
        <row r="708">
          <cell r="A708" t="str">
            <v>@01\QReg.@</v>
          </cell>
          <cell r="B708" t="str">
            <v>AA</v>
          </cell>
          <cell r="C708" t="str">
            <v>7000001710</v>
          </cell>
          <cell r="D708" t="str">
            <v/>
          </cell>
          <cell r="E708" t="str">
            <v/>
          </cell>
          <cell r="F708" t="str">
            <v>Trasf. da Conb. a BIM per scissione</v>
          </cell>
          <cell r="G708" t="str">
            <v/>
          </cell>
          <cell r="H708">
            <v>38656</v>
          </cell>
          <cell r="I708">
            <v>38656</v>
          </cell>
          <cell r="J708">
            <v>-16082.65</v>
          </cell>
          <cell r="K708" t="str">
            <v>EUR</v>
          </cell>
        </row>
        <row r="709">
          <cell r="A709" t="str">
            <v>@01\QReg.@</v>
          </cell>
          <cell r="B709" t="str">
            <v>AA</v>
          </cell>
          <cell r="C709" t="str">
            <v>7000001711</v>
          </cell>
          <cell r="D709" t="str">
            <v/>
          </cell>
          <cell r="E709" t="str">
            <v/>
          </cell>
          <cell r="F709" t="str">
            <v>Trasf. da Conb. a BIM per scissione</v>
          </cell>
          <cell r="G709" t="str">
            <v/>
          </cell>
          <cell r="H709">
            <v>38656</v>
          </cell>
          <cell r="I709">
            <v>38656</v>
          </cell>
          <cell r="J709">
            <v>-439</v>
          </cell>
          <cell r="K709" t="str">
            <v>EUR</v>
          </cell>
        </row>
        <row r="710">
          <cell r="A710" t="str">
            <v>@01\QReg.@</v>
          </cell>
          <cell r="B710" t="str">
            <v>AA</v>
          </cell>
          <cell r="C710" t="str">
            <v>7000001712</v>
          </cell>
          <cell r="D710" t="str">
            <v/>
          </cell>
          <cell r="E710" t="str">
            <v/>
          </cell>
          <cell r="F710" t="str">
            <v>Trasf. da Conb. a BIM per scissione</v>
          </cell>
          <cell r="G710" t="str">
            <v/>
          </cell>
          <cell r="H710">
            <v>38656</v>
          </cell>
          <cell r="I710">
            <v>38656</v>
          </cell>
          <cell r="J710">
            <v>-1260.95</v>
          </cell>
          <cell r="K710" t="str">
            <v>EUR</v>
          </cell>
        </row>
        <row r="711">
          <cell r="A711" t="str">
            <v>@01\QReg.@</v>
          </cell>
          <cell r="B711" t="str">
            <v>AA</v>
          </cell>
          <cell r="C711" t="str">
            <v>7000001713</v>
          </cell>
          <cell r="D711" t="str">
            <v/>
          </cell>
          <cell r="E711" t="str">
            <v/>
          </cell>
          <cell r="F711" t="str">
            <v>Trasf. da Conb. a BIM per scissione</v>
          </cell>
          <cell r="G711" t="str">
            <v/>
          </cell>
          <cell r="H711">
            <v>38656</v>
          </cell>
          <cell r="I711">
            <v>38656</v>
          </cell>
          <cell r="J711">
            <v>-43.87</v>
          </cell>
          <cell r="K711" t="str">
            <v>EUR</v>
          </cell>
        </row>
        <row r="712">
          <cell r="A712" t="str">
            <v>@01\QReg.@</v>
          </cell>
          <cell r="B712" t="str">
            <v>AA</v>
          </cell>
          <cell r="C712" t="str">
            <v>7000001714</v>
          </cell>
          <cell r="D712" t="str">
            <v/>
          </cell>
          <cell r="E712" t="str">
            <v/>
          </cell>
          <cell r="F712" t="str">
            <v>Trasf. da Conb. a BIM per scissione</v>
          </cell>
          <cell r="G712" t="str">
            <v/>
          </cell>
          <cell r="H712">
            <v>38656</v>
          </cell>
          <cell r="I712">
            <v>38656</v>
          </cell>
          <cell r="J712">
            <v>-9069.25</v>
          </cell>
          <cell r="K712" t="str">
            <v>EUR</v>
          </cell>
        </row>
        <row r="713">
          <cell r="A713" t="str">
            <v>@01\QReg.@</v>
          </cell>
          <cell r="B713" t="str">
            <v>AA</v>
          </cell>
          <cell r="C713" t="str">
            <v>7000001715</v>
          </cell>
          <cell r="D713" t="str">
            <v/>
          </cell>
          <cell r="E713" t="str">
            <v/>
          </cell>
          <cell r="F713" t="str">
            <v>Trasf. da Conb. a BIM per scissione</v>
          </cell>
          <cell r="G713" t="str">
            <v/>
          </cell>
          <cell r="H713">
            <v>38656</v>
          </cell>
          <cell r="I713">
            <v>38656</v>
          </cell>
          <cell r="J713">
            <v>-1316.82</v>
          </cell>
          <cell r="K713" t="str">
            <v>EUR</v>
          </cell>
        </row>
        <row r="714">
          <cell r="A714" t="str">
            <v>@01\QReg.@</v>
          </cell>
          <cell r="B714" t="str">
            <v>AA</v>
          </cell>
          <cell r="C714" t="str">
            <v>7000001716</v>
          </cell>
          <cell r="D714" t="str">
            <v/>
          </cell>
          <cell r="E714" t="str">
            <v/>
          </cell>
          <cell r="F714" t="str">
            <v>Trasf. da Conb. a BIM per scissione</v>
          </cell>
          <cell r="G714" t="str">
            <v/>
          </cell>
          <cell r="H714">
            <v>38656</v>
          </cell>
          <cell r="I714">
            <v>38656</v>
          </cell>
          <cell r="J714">
            <v>-650</v>
          </cell>
          <cell r="K714" t="str">
            <v>EUR</v>
          </cell>
        </row>
        <row r="715">
          <cell r="A715" t="str">
            <v>@01\QReg.@</v>
          </cell>
          <cell r="B715" t="str">
            <v>AA</v>
          </cell>
          <cell r="C715" t="str">
            <v>7000001717</v>
          </cell>
          <cell r="D715" t="str">
            <v/>
          </cell>
          <cell r="E715" t="str">
            <v/>
          </cell>
          <cell r="F715" t="str">
            <v>Trasf. da Conb. a BIM per scissione</v>
          </cell>
          <cell r="G715" t="str">
            <v/>
          </cell>
          <cell r="H715">
            <v>38656</v>
          </cell>
          <cell r="I715">
            <v>38656</v>
          </cell>
          <cell r="J715">
            <v>-850</v>
          </cell>
          <cell r="K715" t="str">
            <v>EUR</v>
          </cell>
        </row>
        <row r="716">
          <cell r="A716" t="str">
            <v>@01\QReg.@</v>
          </cell>
          <cell r="B716" t="str">
            <v>AA</v>
          </cell>
          <cell r="C716" t="str">
            <v>7000001718</v>
          </cell>
          <cell r="D716" t="str">
            <v/>
          </cell>
          <cell r="E716" t="str">
            <v/>
          </cell>
          <cell r="F716" t="str">
            <v>Trasf. da Conb. a BIM per scissione</v>
          </cell>
          <cell r="G716" t="str">
            <v/>
          </cell>
          <cell r="H716">
            <v>38656</v>
          </cell>
          <cell r="I716">
            <v>38656</v>
          </cell>
          <cell r="J716">
            <v>-1377</v>
          </cell>
          <cell r="K716" t="str">
            <v>EUR</v>
          </cell>
        </row>
        <row r="717">
          <cell r="A717" t="str">
            <v>@01\QReg.@</v>
          </cell>
          <cell r="B717" t="str">
            <v>AA</v>
          </cell>
          <cell r="C717" t="str">
            <v>7000001719</v>
          </cell>
          <cell r="D717" t="str">
            <v/>
          </cell>
          <cell r="E717" t="str">
            <v/>
          </cell>
          <cell r="F717" t="str">
            <v>Trasf. da Conb. a BIM per scissione</v>
          </cell>
          <cell r="G717" t="str">
            <v/>
          </cell>
          <cell r="H717">
            <v>38656</v>
          </cell>
          <cell r="I717">
            <v>38656</v>
          </cell>
          <cell r="J717">
            <v>-828</v>
          </cell>
          <cell r="K717" t="str">
            <v>EUR</v>
          </cell>
        </row>
        <row r="718">
          <cell r="A718" t="str">
            <v>@01\QReg.@</v>
          </cell>
          <cell r="B718" t="str">
            <v>AA</v>
          </cell>
          <cell r="C718" t="str">
            <v>7000001720</v>
          </cell>
          <cell r="D718" t="str">
            <v/>
          </cell>
          <cell r="E718" t="str">
            <v/>
          </cell>
          <cell r="F718" t="str">
            <v>Trasf. da Conb. a BIM per scissione</v>
          </cell>
          <cell r="G718" t="str">
            <v/>
          </cell>
          <cell r="H718">
            <v>38656</v>
          </cell>
          <cell r="I718">
            <v>38656</v>
          </cell>
          <cell r="J718">
            <v>-4303.7299999999996</v>
          </cell>
          <cell r="K718" t="str">
            <v>EUR</v>
          </cell>
        </row>
        <row r="719">
          <cell r="A719" t="str">
            <v>@01\QReg.@</v>
          </cell>
          <cell r="B719" t="str">
            <v>AA</v>
          </cell>
          <cell r="C719" t="str">
            <v>7000001721</v>
          </cell>
          <cell r="D719" t="str">
            <v/>
          </cell>
          <cell r="E719" t="str">
            <v/>
          </cell>
          <cell r="F719" t="str">
            <v>Trasf. da Conb. a BIM per scissione</v>
          </cell>
          <cell r="G719" t="str">
            <v/>
          </cell>
          <cell r="H719">
            <v>38656</v>
          </cell>
          <cell r="I719">
            <v>38656</v>
          </cell>
          <cell r="J719">
            <v>-1890</v>
          </cell>
          <cell r="K719" t="str">
            <v>EUR</v>
          </cell>
        </row>
        <row r="720">
          <cell r="A720" t="str">
            <v>@01\QReg.@</v>
          </cell>
          <cell r="B720" t="str">
            <v>AA</v>
          </cell>
          <cell r="C720" t="str">
            <v>7000001722</v>
          </cell>
          <cell r="D720" t="str">
            <v/>
          </cell>
          <cell r="E720" t="str">
            <v/>
          </cell>
          <cell r="F720" t="str">
            <v>Trasf. da Conb. a BIM per scissione</v>
          </cell>
          <cell r="G720" t="str">
            <v/>
          </cell>
          <cell r="H720">
            <v>38656</v>
          </cell>
          <cell r="I720">
            <v>38656</v>
          </cell>
          <cell r="J720">
            <v>-1120</v>
          </cell>
          <cell r="K720" t="str">
            <v>EUR</v>
          </cell>
        </row>
        <row r="721">
          <cell r="A721" t="str">
            <v>@01\QReg.@</v>
          </cell>
          <cell r="B721" t="str">
            <v>AA</v>
          </cell>
          <cell r="C721" t="str">
            <v>7000001723</v>
          </cell>
          <cell r="D721" t="str">
            <v/>
          </cell>
          <cell r="E721" t="str">
            <v/>
          </cell>
          <cell r="F721" t="str">
            <v>Trasf. da Conb. a BIM per scissione</v>
          </cell>
          <cell r="G721" t="str">
            <v/>
          </cell>
          <cell r="H721">
            <v>38656</v>
          </cell>
          <cell r="I721">
            <v>38656</v>
          </cell>
          <cell r="J721">
            <v>-1197</v>
          </cell>
          <cell r="K721" t="str">
            <v>EUR</v>
          </cell>
        </row>
        <row r="722">
          <cell r="A722" t="str">
            <v>@01\QReg.@</v>
          </cell>
          <cell r="B722" t="str">
            <v>AA</v>
          </cell>
          <cell r="C722" t="str">
            <v>7000001724</v>
          </cell>
          <cell r="D722" t="str">
            <v/>
          </cell>
          <cell r="E722" t="str">
            <v/>
          </cell>
          <cell r="F722" t="str">
            <v>Trasf. da Conb. a BIM per scissione</v>
          </cell>
          <cell r="G722" t="str">
            <v/>
          </cell>
          <cell r="H722">
            <v>38656</v>
          </cell>
          <cell r="I722">
            <v>38656</v>
          </cell>
          <cell r="J722">
            <v>-9600</v>
          </cell>
          <cell r="K722" t="str">
            <v>EUR</v>
          </cell>
        </row>
        <row r="723">
          <cell r="A723" t="str">
            <v>@01\QReg.@</v>
          </cell>
          <cell r="B723" t="str">
            <v>AA</v>
          </cell>
          <cell r="C723" t="str">
            <v>7000001725</v>
          </cell>
          <cell r="D723" t="str">
            <v/>
          </cell>
          <cell r="E723" t="str">
            <v/>
          </cell>
          <cell r="F723" t="str">
            <v>Trasf. da Conb. a BIM per scissione</v>
          </cell>
          <cell r="G723" t="str">
            <v/>
          </cell>
          <cell r="H723">
            <v>38656</v>
          </cell>
          <cell r="I723">
            <v>38656</v>
          </cell>
          <cell r="J723">
            <v>-10750</v>
          </cell>
          <cell r="K723" t="str">
            <v>EUR</v>
          </cell>
        </row>
        <row r="724">
          <cell r="A724" t="str">
            <v>@01\QReg.@</v>
          </cell>
          <cell r="B724" t="str">
            <v>AA</v>
          </cell>
          <cell r="C724" t="str">
            <v>7000001726</v>
          </cell>
          <cell r="D724" t="str">
            <v/>
          </cell>
          <cell r="E724" t="str">
            <v/>
          </cell>
          <cell r="F724" t="str">
            <v>Trasf. da Conb. a BIM per scissione</v>
          </cell>
          <cell r="G724" t="str">
            <v/>
          </cell>
          <cell r="H724">
            <v>38656</v>
          </cell>
          <cell r="I724">
            <v>38656</v>
          </cell>
          <cell r="J724">
            <v>-2416.38</v>
          </cell>
          <cell r="K724" t="str">
            <v>EUR</v>
          </cell>
        </row>
        <row r="725">
          <cell r="A725" t="str">
            <v>@01\QReg.@</v>
          </cell>
          <cell r="B725" t="str">
            <v>AA</v>
          </cell>
          <cell r="C725" t="str">
            <v>7000001727</v>
          </cell>
          <cell r="D725" t="str">
            <v/>
          </cell>
          <cell r="E725" t="str">
            <v/>
          </cell>
          <cell r="F725" t="str">
            <v>Trasf. da Conb. a BIM per scissione</v>
          </cell>
          <cell r="G725" t="str">
            <v/>
          </cell>
          <cell r="H725">
            <v>38656</v>
          </cell>
          <cell r="I725">
            <v>38656</v>
          </cell>
          <cell r="J725">
            <v>-12750</v>
          </cell>
          <cell r="K725" t="str">
            <v>EUR</v>
          </cell>
        </row>
        <row r="726">
          <cell r="A726" t="str">
            <v>@01\QReg.@</v>
          </cell>
          <cell r="B726" t="str">
            <v>AA</v>
          </cell>
          <cell r="C726" t="str">
            <v>7000001728</v>
          </cell>
          <cell r="D726" t="str">
            <v/>
          </cell>
          <cell r="E726" t="str">
            <v/>
          </cell>
          <cell r="F726" t="str">
            <v>Trasf. da Conb. a BIM per scissione</v>
          </cell>
          <cell r="G726" t="str">
            <v/>
          </cell>
          <cell r="H726">
            <v>38656</v>
          </cell>
          <cell r="I726">
            <v>38656</v>
          </cell>
          <cell r="J726">
            <v>-10088</v>
          </cell>
          <cell r="K726" t="str">
            <v>EUR</v>
          </cell>
        </row>
        <row r="727">
          <cell r="A727" t="str">
            <v>@01\QReg.@</v>
          </cell>
          <cell r="B727" t="str">
            <v>AA</v>
          </cell>
          <cell r="C727" t="str">
            <v>7000001729</v>
          </cell>
          <cell r="D727" t="str">
            <v/>
          </cell>
          <cell r="E727" t="str">
            <v/>
          </cell>
          <cell r="F727" t="str">
            <v>Trasf. da Conb. a BIM per scissione</v>
          </cell>
          <cell r="G727" t="str">
            <v/>
          </cell>
          <cell r="H727">
            <v>38656</v>
          </cell>
          <cell r="I727">
            <v>38656</v>
          </cell>
          <cell r="J727">
            <v>-11500</v>
          </cell>
          <cell r="K727" t="str">
            <v>EUR</v>
          </cell>
        </row>
        <row r="728">
          <cell r="A728" t="str">
            <v>@01\QReg.@</v>
          </cell>
          <cell r="B728" t="str">
            <v>AA</v>
          </cell>
          <cell r="C728" t="str">
            <v>7000001730</v>
          </cell>
          <cell r="D728" t="str">
            <v/>
          </cell>
          <cell r="E728" t="str">
            <v/>
          </cell>
          <cell r="F728" t="str">
            <v>Trasf. da Conb. a BIM per scissione</v>
          </cell>
          <cell r="G728" t="str">
            <v/>
          </cell>
          <cell r="H728">
            <v>38656</v>
          </cell>
          <cell r="I728">
            <v>38656</v>
          </cell>
          <cell r="J728">
            <v>-7400</v>
          </cell>
          <cell r="K728" t="str">
            <v>EUR</v>
          </cell>
        </row>
        <row r="729">
          <cell r="A729" t="str">
            <v>@01\QReg.@</v>
          </cell>
          <cell r="B729" t="str">
            <v>AA</v>
          </cell>
          <cell r="C729" t="str">
            <v>7000001731</v>
          </cell>
          <cell r="D729" t="str">
            <v/>
          </cell>
          <cell r="E729" t="str">
            <v/>
          </cell>
          <cell r="F729" t="str">
            <v>Trasf. da Conb. a BIM per scissione</v>
          </cell>
          <cell r="G729" t="str">
            <v/>
          </cell>
          <cell r="H729">
            <v>38656</v>
          </cell>
          <cell r="I729">
            <v>38656</v>
          </cell>
          <cell r="J729">
            <v>-3297.85</v>
          </cell>
          <cell r="K729" t="str">
            <v>EUR</v>
          </cell>
        </row>
        <row r="730">
          <cell r="A730" t="str">
            <v>@01\QReg.@</v>
          </cell>
          <cell r="B730" t="str">
            <v>AA</v>
          </cell>
          <cell r="C730" t="str">
            <v>7000001732</v>
          </cell>
          <cell r="D730" t="str">
            <v/>
          </cell>
          <cell r="E730" t="str">
            <v/>
          </cell>
          <cell r="F730" t="str">
            <v>Trasf. da Conb. a BIM per scissione</v>
          </cell>
          <cell r="G730" t="str">
            <v/>
          </cell>
          <cell r="H730">
            <v>38656</v>
          </cell>
          <cell r="I730">
            <v>38656</v>
          </cell>
          <cell r="J730">
            <v>-19682.63</v>
          </cell>
          <cell r="K730" t="str">
            <v>EUR</v>
          </cell>
        </row>
        <row r="731">
          <cell r="A731" t="str">
            <v>@01\QReg.@</v>
          </cell>
          <cell r="B731" t="str">
            <v>AA</v>
          </cell>
          <cell r="C731" t="str">
            <v>7000001733</v>
          </cell>
          <cell r="D731" t="str">
            <v/>
          </cell>
          <cell r="E731" t="str">
            <v/>
          </cell>
          <cell r="F731" t="str">
            <v>Trasf. da Conb. a BIM per scissione</v>
          </cell>
          <cell r="G731" t="str">
            <v/>
          </cell>
          <cell r="H731">
            <v>38656</v>
          </cell>
          <cell r="I731">
            <v>38656</v>
          </cell>
          <cell r="J731">
            <v>-19000</v>
          </cell>
          <cell r="K731" t="str">
            <v>EUR</v>
          </cell>
        </row>
        <row r="732">
          <cell r="A732" t="str">
            <v>@01\QReg.@</v>
          </cell>
          <cell r="B732" t="str">
            <v>AA</v>
          </cell>
          <cell r="C732" t="str">
            <v>7000001734</v>
          </cell>
          <cell r="D732" t="str">
            <v/>
          </cell>
          <cell r="E732" t="str">
            <v/>
          </cell>
          <cell r="F732" t="str">
            <v>Trasf. da Conb. a BIM per scissione</v>
          </cell>
          <cell r="G732" t="str">
            <v/>
          </cell>
          <cell r="H732">
            <v>38656</v>
          </cell>
          <cell r="I732">
            <v>38656</v>
          </cell>
          <cell r="J732">
            <v>-1100</v>
          </cell>
          <cell r="K732" t="str">
            <v>EUR</v>
          </cell>
        </row>
        <row r="733">
          <cell r="A733" t="str">
            <v>@01\QReg.@</v>
          </cell>
          <cell r="B733" t="str">
            <v>AA</v>
          </cell>
          <cell r="C733" t="str">
            <v>7000001735</v>
          </cell>
          <cell r="D733" t="str">
            <v/>
          </cell>
          <cell r="E733" t="str">
            <v/>
          </cell>
          <cell r="F733" t="str">
            <v>Trasf. da Conb. a BIM per scissione</v>
          </cell>
          <cell r="G733" t="str">
            <v/>
          </cell>
          <cell r="H733">
            <v>38656</v>
          </cell>
          <cell r="I733">
            <v>38656</v>
          </cell>
          <cell r="J733">
            <v>-3200</v>
          </cell>
          <cell r="K733" t="str">
            <v>EUR</v>
          </cell>
        </row>
        <row r="734">
          <cell r="A734" t="str">
            <v>@01\QReg.@</v>
          </cell>
          <cell r="B734" t="str">
            <v>AA</v>
          </cell>
          <cell r="C734" t="str">
            <v>7000001736</v>
          </cell>
          <cell r="D734" t="str">
            <v/>
          </cell>
          <cell r="E734" t="str">
            <v/>
          </cell>
          <cell r="F734" t="str">
            <v>Trasf. da Conb. a BIM per scissione</v>
          </cell>
          <cell r="G734" t="str">
            <v/>
          </cell>
          <cell r="H734">
            <v>38656</v>
          </cell>
          <cell r="I734">
            <v>38656</v>
          </cell>
          <cell r="J734">
            <v>-5718</v>
          </cell>
          <cell r="K734" t="str">
            <v>EUR</v>
          </cell>
        </row>
        <row r="735">
          <cell r="A735" t="str">
            <v>@01\QReg.@</v>
          </cell>
          <cell r="B735" t="str">
            <v>AA</v>
          </cell>
          <cell r="C735" t="str">
            <v>7000001737</v>
          </cell>
          <cell r="D735" t="str">
            <v/>
          </cell>
          <cell r="E735" t="str">
            <v/>
          </cell>
          <cell r="F735" t="str">
            <v>Trasf. da Conb. a BIM per scissione</v>
          </cell>
          <cell r="G735" t="str">
            <v/>
          </cell>
          <cell r="H735">
            <v>38656</v>
          </cell>
          <cell r="I735">
            <v>38656</v>
          </cell>
          <cell r="J735">
            <v>-1560</v>
          </cell>
          <cell r="K735" t="str">
            <v>EUR</v>
          </cell>
        </row>
        <row r="736">
          <cell r="A736" t="str">
            <v>@01\QReg.@</v>
          </cell>
          <cell r="B736" t="str">
            <v>AA</v>
          </cell>
          <cell r="C736" t="str">
            <v>7000001738</v>
          </cell>
          <cell r="D736" t="str">
            <v/>
          </cell>
          <cell r="E736" t="str">
            <v/>
          </cell>
          <cell r="F736" t="str">
            <v>Trasf. da Conb. a BIM per scissione</v>
          </cell>
          <cell r="G736" t="str">
            <v/>
          </cell>
          <cell r="H736">
            <v>38656</v>
          </cell>
          <cell r="I736">
            <v>38656</v>
          </cell>
          <cell r="J736">
            <v>-550</v>
          </cell>
          <cell r="K736" t="str">
            <v>EUR</v>
          </cell>
        </row>
        <row r="737">
          <cell r="A737" t="str">
            <v>@01\QReg.@</v>
          </cell>
          <cell r="B737" t="str">
            <v>AA</v>
          </cell>
          <cell r="C737" t="str">
            <v>7000001739</v>
          </cell>
          <cell r="D737" t="str">
            <v/>
          </cell>
          <cell r="E737" t="str">
            <v/>
          </cell>
          <cell r="F737" t="str">
            <v>Trasf. da Conb. a BIM per scissione</v>
          </cell>
          <cell r="G737" t="str">
            <v/>
          </cell>
          <cell r="H737">
            <v>38656</v>
          </cell>
          <cell r="I737">
            <v>38656</v>
          </cell>
          <cell r="J737">
            <v>-640</v>
          </cell>
          <cell r="K737" t="str">
            <v>EUR</v>
          </cell>
        </row>
        <row r="738">
          <cell r="A738" t="str">
            <v>@01\QReg.@</v>
          </cell>
          <cell r="B738" t="str">
            <v>AA</v>
          </cell>
          <cell r="C738" t="str">
            <v>7000001740</v>
          </cell>
          <cell r="D738" t="str">
            <v/>
          </cell>
          <cell r="E738" t="str">
            <v/>
          </cell>
          <cell r="F738" t="str">
            <v>Trasf. da Conb. a BIM per scissione</v>
          </cell>
          <cell r="G738" t="str">
            <v/>
          </cell>
          <cell r="H738">
            <v>38656</v>
          </cell>
          <cell r="I738">
            <v>38656</v>
          </cell>
          <cell r="J738">
            <v>-26183.84</v>
          </cell>
          <cell r="K738" t="str">
            <v>EUR</v>
          </cell>
        </row>
        <row r="739">
          <cell r="A739" t="str">
            <v>@01\QReg.@</v>
          </cell>
          <cell r="B739" t="str">
            <v>AA</v>
          </cell>
          <cell r="C739" t="str">
            <v>7000001741</v>
          </cell>
          <cell r="D739" t="str">
            <v/>
          </cell>
          <cell r="E739" t="str">
            <v/>
          </cell>
          <cell r="F739" t="str">
            <v>Trasf. da Conb. a BIM per scissione</v>
          </cell>
          <cell r="G739" t="str">
            <v/>
          </cell>
          <cell r="H739">
            <v>38656</v>
          </cell>
          <cell r="I739">
            <v>38656</v>
          </cell>
          <cell r="J739">
            <v>-1953.5</v>
          </cell>
          <cell r="K739" t="str">
            <v>EUR</v>
          </cell>
        </row>
        <row r="740">
          <cell r="A740" t="str">
            <v>@01\QReg.@</v>
          </cell>
          <cell r="B740" t="str">
            <v>AA</v>
          </cell>
          <cell r="C740" t="str">
            <v>7000001742</v>
          </cell>
          <cell r="D740" t="str">
            <v/>
          </cell>
          <cell r="E740" t="str">
            <v/>
          </cell>
          <cell r="F740" t="str">
            <v>Trasf. da Conb. a BIM per scissione</v>
          </cell>
          <cell r="G740" t="str">
            <v/>
          </cell>
          <cell r="H740">
            <v>38656</v>
          </cell>
          <cell r="I740">
            <v>38656</v>
          </cell>
          <cell r="J740">
            <v>-6240</v>
          </cell>
          <cell r="K740" t="str">
            <v>EUR</v>
          </cell>
        </row>
        <row r="741">
          <cell r="A741" t="str">
            <v>@01\QReg.@</v>
          </cell>
          <cell r="B741" t="str">
            <v>AA</v>
          </cell>
          <cell r="C741" t="str">
            <v>7000001743</v>
          </cell>
          <cell r="D741" t="str">
            <v/>
          </cell>
          <cell r="E741" t="str">
            <v/>
          </cell>
          <cell r="F741" t="str">
            <v>Trasf. da Conb. a BIM per scissione</v>
          </cell>
          <cell r="G741" t="str">
            <v/>
          </cell>
          <cell r="H741">
            <v>38656</v>
          </cell>
          <cell r="I741">
            <v>38656</v>
          </cell>
          <cell r="J741">
            <v>-5200</v>
          </cell>
          <cell r="K741" t="str">
            <v>EUR</v>
          </cell>
        </row>
        <row r="742">
          <cell r="A742" t="str">
            <v>@01\QReg.@</v>
          </cell>
          <cell r="B742" t="str">
            <v>AA</v>
          </cell>
          <cell r="C742" t="str">
            <v>7000001744</v>
          </cell>
          <cell r="D742" t="str">
            <v/>
          </cell>
          <cell r="E742" t="str">
            <v/>
          </cell>
          <cell r="F742" t="str">
            <v>Trasf. da Conb. a BIM per scissione</v>
          </cell>
          <cell r="G742" t="str">
            <v/>
          </cell>
          <cell r="H742">
            <v>38656</v>
          </cell>
          <cell r="I742">
            <v>38656</v>
          </cell>
          <cell r="J742">
            <v>-3019.48</v>
          </cell>
          <cell r="K742" t="str">
            <v>EUR</v>
          </cell>
        </row>
        <row r="743">
          <cell r="A743" t="str">
            <v>@01\QReg.@</v>
          </cell>
          <cell r="B743" t="str">
            <v>AA</v>
          </cell>
          <cell r="C743" t="str">
            <v>7000001745</v>
          </cell>
          <cell r="D743" t="str">
            <v/>
          </cell>
          <cell r="E743" t="str">
            <v/>
          </cell>
          <cell r="F743" t="str">
            <v>Trasf. da Conb. a BIM per scissione</v>
          </cell>
          <cell r="G743" t="str">
            <v/>
          </cell>
          <cell r="H743">
            <v>38656</v>
          </cell>
          <cell r="I743">
            <v>38656</v>
          </cell>
          <cell r="J743">
            <v>-2646</v>
          </cell>
          <cell r="K743" t="str">
            <v>EUR</v>
          </cell>
        </row>
        <row r="744">
          <cell r="A744" t="str">
            <v>@01\QReg.@</v>
          </cell>
          <cell r="B744" t="str">
            <v>AA</v>
          </cell>
          <cell r="C744" t="str">
            <v>7000001746</v>
          </cell>
          <cell r="D744" t="str">
            <v/>
          </cell>
          <cell r="E744" t="str">
            <v/>
          </cell>
          <cell r="F744" t="str">
            <v>Trasf. da Conb. a BIM per scissione</v>
          </cell>
          <cell r="G744" t="str">
            <v/>
          </cell>
          <cell r="H744">
            <v>38656</v>
          </cell>
          <cell r="I744">
            <v>38656</v>
          </cell>
          <cell r="J744">
            <v>-1822.5</v>
          </cell>
          <cell r="K744" t="str">
            <v>EUR</v>
          </cell>
        </row>
        <row r="745">
          <cell r="A745" t="str">
            <v>@01\QReg.@</v>
          </cell>
          <cell r="B745" t="str">
            <v>AA</v>
          </cell>
          <cell r="C745" t="str">
            <v>7000001747</v>
          </cell>
          <cell r="D745" t="str">
            <v/>
          </cell>
          <cell r="E745" t="str">
            <v/>
          </cell>
          <cell r="F745" t="str">
            <v>Trasf. da Conb. a BIM per scissione</v>
          </cell>
          <cell r="G745" t="str">
            <v/>
          </cell>
          <cell r="H745">
            <v>38656</v>
          </cell>
          <cell r="I745">
            <v>38656</v>
          </cell>
          <cell r="J745">
            <v>-520</v>
          </cell>
          <cell r="K745" t="str">
            <v>EUR</v>
          </cell>
        </row>
        <row r="746">
          <cell r="A746" t="str">
            <v>@01\QReg.@</v>
          </cell>
          <cell r="B746" t="str">
            <v>AA</v>
          </cell>
          <cell r="C746" t="str">
            <v>7000001748</v>
          </cell>
          <cell r="D746" t="str">
            <v/>
          </cell>
          <cell r="E746" t="str">
            <v/>
          </cell>
          <cell r="F746" t="str">
            <v>Trasf. da Conb. a BIM per scissione</v>
          </cell>
          <cell r="G746" t="str">
            <v/>
          </cell>
          <cell r="H746">
            <v>38656</v>
          </cell>
          <cell r="I746">
            <v>38656</v>
          </cell>
          <cell r="J746">
            <v>-550</v>
          </cell>
          <cell r="K746" t="str">
            <v>EUR</v>
          </cell>
        </row>
        <row r="747">
          <cell r="A747" t="str">
            <v>@01\QReg.@</v>
          </cell>
          <cell r="B747" t="str">
            <v>AA</v>
          </cell>
          <cell r="C747" t="str">
            <v>7000001749</v>
          </cell>
          <cell r="D747" t="str">
            <v/>
          </cell>
          <cell r="E747" t="str">
            <v/>
          </cell>
          <cell r="F747" t="str">
            <v>Trasf. da Conb. a BIM per scissione</v>
          </cell>
          <cell r="G747" t="str">
            <v/>
          </cell>
          <cell r="H747">
            <v>38656</v>
          </cell>
          <cell r="I747">
            <v>38656</v>
          </cell>
          <cell r="J747">
            <v>-640</v>
          </cell>
          <cell r="K747" t="str">
            <v>EUR</v>
          </cell>
        </row>
        <row r="748">
          <cell r="A748" t="str">
            <v>@01\QReg.@</v>
          </cell>
          <cell r="B748" t="str">
            <v>AA</v>
          </cell>
          <cell r="C748" t="str">
            <v>7000001750</v>
          </cell>
          <cell r="D748" t="str">
            <v/>
          </cell>
          <cell r="E748" t="str">
            <v/>
          </cell>
          <cell r="F748" t="str">
            <v>Trasf. da Conb. a BIM per scissione</v>
          </cell>
          <cell r="G748" t="str">
            <v/>
          </cell>
          <cell r="H748">
            <v>38656</v>
          </cell>
          <cell r="I748">
            <v>38656</v>
          </cell>
          <cell r="J748">
            <v>-100</v>
          </cell>
          <cell r="K748" t="str">
            <v>EUR</v>
          </cell>
        </row>
        <row r="749">
          <cell r="A749" t="str">
            <v>@01\QReg.@</v>
          </cell>
          <cell r="B749" t="str">
            <v>AA</v>
          </cell>
          <cell r="C749" t="str">
            <v>7000001751</v>
          </cell>
          <cell r="D749" t="str">
            <v/>
          </cell>
          <cell r="E749" t="str">
            <v/>
          </cell>
          <cell r="F749" t="str">
            <v>Trasf. da Conb. a BIM per scissione</v>
          </cell>
          <cell r="G749" t="str">
            <v/>
          </cell>
          <cell r="H749">
            <v>38656</v>
          </cell>
          <cell r="I749">
            <v>38656</v>
          </cell>
          <cell r="J749">
            <v>-790</v>
          </cell>
          <cell r="K749" t="str">
            <v>EUR</v>
          </cell>
        </row>
        <row r="750">
          <cell r="A750" t="str">
            <v>@01\QReg.@</v>
          </cell>
          <cell r="B750" t="str">
            <v>AA</v>
          </cell>
          <cell r="C750" t="str">
            <v>7000001752</v>
          </cell>
          <cell r="D750" t="str">
            <v/>
          </cell>
          <cell r="E750" t="str">
            <v/>
          </cell>
          <cell r="F750" t="str">
            <v>Trasf. da Conb. a BIM per scissione</v>
          </cell>
          <cell r="G750" t="str">
            <v/>
          </cell>
          <cell r="H750">
            <v>38656</v>
          </cell>
          <cell r="I750">
            <v>38656</v>
          </cell>
          <cell r="J750">
            <v>-1000</v>
          </cell>
          <cell r="K750" t="str">
            <v>EUR</v>
          </cell>
        </row>
        <row r="751">
          <cell r="A751" t="str">
            <v>@01\QReg.@</v>
          </cell>
          <cell r="B751" t="str">
            <v>AA</v>
          </cell>
          <cell r="C751" t="str">
            <v>7000001753</v>
          </cell>
          <cell r="D751" t="str">
            <v/>
          </cell>
          <cell r="E751" t="str">
            <v/>
          </cell>
          <cell r="F751" t="str">
            <v>Trasf. da Conb. a BIM per scissione</v>
          </cell>
          <cell r="G751" t="str">
            <v/>
          </cell>
          <cell r="H751">
            <v>38656</v>
          </cell>
          <cell r="I751">
            <v>38656</v>
          </cell>
          <cell r="J751">
            <v>-800</v>
          </cell>
          <cell r="K751" t="str">
            <v>EUR</v>
          </cell>
        </row>
        <row r="752">
          <cell r="A752" t="str">
            <v>@01\QReg.@</v>
          </cell>
          <cell r="B752" t="str">
            <v>AA</v>
          </cell>
          <cell r="C752" t="str">
            <v>7000001754</v>
          </cell>
          <cell r="D752" t="str">
            <v/>
          </cell>
          <cell r="E752" t="str">
            <v/>
          </cell>
          <cell r="F752" t="str">
            <v>Trasf. da Conb. a BIM per scissione</v>
          </cell>
          <cell r="G752" t="str">
            <v/>
          </cell>
          <cell r="H752">
            <v>38656</v>
          </cell>
          <cell r="I752">
            <v>38656</v>
          </cell>
          <cell r="J752">
            <v>-6376.13</v>
          </cell>
          <cell r="K752" t="str">
            <v>EUR</v>
          </cell>
        </row>
        <row r="753">
          <cell r="A753" t="str">
            <v>@01\QReg.@</v>
          </cell>
          <cell r="B753" t="str">
            <v>AA</v>
          </cell>
          <cell r="C753" t="str">
            <v>7000001755</v>
          </cell>
          <cell r="D753" t="str">
            <v/>
          </cell>
          <cell r="E753" t="str">
            <v/>
          </cell>
          <cell r="F753" t="str">
            <v>Trasf. da Conb. a BIM per scissione</v>
          </cell>
          <cell r="G753" t="str">
            <v/>
          </cell>
          <cell r="H753">
            <v>38656</v>
          </cell>
          <cell r="I753">
            <v>38656</v>
          </cell>
          <cell r="J753">
            <v>-8962</v>
          </cell>
          <cell r="K753" t="str">
            <v>EUR</v>
          </cell>
        </row>
        <row r="754">
          <cell r="A754" t="str">
            <v>@01\QReg.@</v>
          </cell>
          <cell r="B754" t="str">
            <v>AA</v>
          </cell>
          <cell r="C754" t="str">
            <v>7000001756</v>
          </cell>
          <cell r="D754" t="str">
            <v/>
          </cell>
          <cell r="E754" t="str">
            <v/>
          </cell>
          <cell r="F754" t="str">
            <v>Trasf. da Conb. a BIM per scissione</v>
          </cell>
          <cell r="G754" t="str">
            <v/>
          </cell>
          <cell r="H754">
            <v>38656</v>
          </cell>
          <cell r="I754">
            <v>38656</v>
          </cell>
          <cell r="J754">
            <v>-2000</v>
          </cell>
          <cell r="K754" t="str">
            <v>EUR</v>
          </cell>
        </row>
        <row r="755">
          <cell r="A755" t="str">
            <v>@01\QReg.@</v>
          </cell>
          <cell r="B755" t="str">
            <v>AA</v>
          </cell>
          <cell r="C755" t="str">
            <v>7000001757</v>
          </cell>
          <cell r="D755" t="str">
            <v/>
          </cell>
          <cell r="E755" t="str">
            <v/>
          </cell>
          <cell r="F755" t="str">
            <v>Trasf. da Conb. a BIM per scissione</v>
          </cell>
          <cell r="G755" t="str">
            <v/>
          </cell>
          <cell r="H755">
            <v>38656</v>
          </cell>
          <cell r="I755">
            <v>38656</v>
          </cell>
          <cell r="J755">
            <v>-192.4</v>
          </cell>
          <cell r="K755" t="str">
            <v>EUR</v>
          </cell>
        </row>
        <row r="756">
          <cell r="A756" t="str">
            <v>@01\QReg.@</v>
          </cell>
          <cell r="B756" t="str">
            <v>AA</v>
          </cell>
          <cell r="C756" t="str">
            <v>7000001758</v>
          </cell>
          <cell r="D756" t="str">
            <v/>
          </cell>
          <cell r="E756" t="str">
            <v/>
          </cell>
          <cell r="F756" t="str">
            <v>Trasf. da Conb. a BIM per scissione</v>
          </cell>
          <cell r="G756" t="str">
            <v/>
          </cell>
          <cell r="H756">
            <v>38656</v>
          </cell>
          <cell r="I756">
            <v>38656</v>
          </cell>
          <cell r="J756">
            <v>-999</v>
          </cell>
          <cell r="K756" t="str">
            <v>EUR</v>
          </cell>
        </row>
        <row r="757">
          <cell r="A757" t="str">
            <v>@01\QReg.@</v>
          </cell>
          <cell r="B757" t="str">
            <v>AA</v>
          </cell>
          <cell r="C757" t="str">
            <v>7000001759</v>
          </cell>
          <cell r="D757" t="str">
            <v/>
          </cell>
          <cell r="E757" t="str">
            <v/>
          </cell>
          <cell r="F757" t="str">
            <v>Trasf. da Conb. a BIM per scissione</v>
          </cell>
          <cell r="G757" t="str">
            <v/>
          </cell>
          <cell r="H757">
            <v>38656</v>
          </cell>
          <cell r="I757">
            <v>38656</v>
          </cell>
          <cell r="J757">
            <v>-6500</v>
          </cell>
          <cell r="K757" t="str">
            <v>EUR</v>
          </cell>
        </row>
        <row r="758">
          <cell r="A758" t="str">
            <v>@01\QReg.@</v>
          </cell>
          <cell r="B758" t="str">
            <v>AA</v>
          </cell>
          <cell r="C758" t="str">
            <v>7000001760</v>
          </cell>
          <cell r="D758" t="str">
            <v/>
          </cell>
          <cell r="E758" t="str">
            <v/>
          </cell>
          <cell r="F758" t="str">
            <v>Trasf. da Conb. a BIM per scissione</v>
          </cell>
          <cell r="G758" t="str">
            <v/>
          </cell>
          <cell r="H758">
            <v>38656</v>
          </cell>
          <cell r="I758">
            <v>38656</v>
          </cell>
          <cell r="J758">
            <v>-27000</v>
          </cell>
          <cell r="K758" t="str">
            <v>EUR</v>
          </cell>
        </row>
        <row r="759">
          <cell r="A759" t="str">
            <v>@01\QReg.@</v>
          </cell>
          <cell r="B759" t="str">
            <v>AA</v>
          </cell>
          <cell r="C759" t="str">
            <v>7000001761</v>
          </cell>
          <cell r="D759" t="str">
            <v/>
          </cell>
          <cell r="E759" t="str">
            <v/>
          </cell>
          <cell r="F759" t="str">
            <v>Trasf. da Conb. a BIM per scissione</v>
          </cell>
          <cell r="G759" t="str">
            <v/>
          </cell>
          <cell r="H759">
            <v>38656</v>
          </cell>
          <cell r="I759">
            <v>38656</v>
          </cell>
          <cell r="J759">
            <v>-13570</v>
          </cell>
          <cell r="K759" t="str">
            <v>EUR</v>
          </cell>
        </row>
        <row r="760">
          <cell r="A760" t="str">
            <v>@01\QReg.@</v>
          </cell>
          <cell r="B760" t="str">
            <v>AA</v>
          </cell>
          <cell r="C760" t="str">
            <v>7000001762</v>
          </cell>
          <cell r="D760" t="str">
            <v/>
          </cell>
          <cell r="E760" t="str">
            <v/>
          </cell>
          <cell r="F760" t="str">
            <v>Trasf. da Conb. a BIM per scissione</v>
          </cell>
          <cell r="G760" t="str">
            <v/>
          </cell>
          <cell r="H760">
            <v>38656</v>
          </cell>
          <cell r="I760">
            <v>38656</v>
          </cell>
          <cell r="J760">
            <v>-64460</v>
          </cell>
          <cell r="K760" t="str">
            <v>EUR</v>
          </cell>
        </row>
        <row r="761">
          <cell r="A761" t="str">
            <v>@01\QReg.@</v>
          </cell>
          <cell r="B761" t="str">
            <v>AA</v>
          </cell>
          <cell r="C761" t="str">
            <v>7000001763</v>
          </cell>
          <cell r="D761" t="str">
            <v/>
          </cell>
          <cell r="E761" t="str">
            <v/>
          </cell>
          <cell r="F761" t="str">
            <v>Trasf. da Conb. a BIM per scissione</v>
          </cell>
          <cell r="G761" t="str">
            <v/>
          </cell>
          <cell r="H761">
            <v>38656</v>
          </cell>
          <cell r="I761">
            <v>38656</v>
          </cell>
          <cell r="J761">
            <v>-1374.43</v>
          </cell>
          <cell r="K761" t="str">
            <v>EUR</v>
          </cell>
        </row>
        <row r="762">
          <cell r="A762" t="str">
            <v>@01\QReg.@</v>
          </cell>
          <cell r="B762" t="str">
            <v>AA</v>
          </cell>
          <cell r="C762" t="str">
            <v>7000001764</v>
          </cell>
          <cell r="D762" t="str">
            <v/>
          </cell>
          <cell r="E762" t="str">
            <v/>
          </cell>
          <cell r="F762" t="str">
            <v>Trasf. da Conb. a BIM per scissione</v>
          </cell>
          <cell r="G762" t="str">
            <v/>
          </cell>
          <cell r="H762">
            <v>38656</v>
          </cell>
          <cell r="I762">
            <v>38656</v>
          </cell>
          <cell r="J762">
            <v>-43365</v>
          </cell>
          <cell r="K762" t="str">
            <v>EUR</v>
          </cell>
        </row>
        <row r="763">
          <cell r="A763" t="str">
            <v>@01\QReg.@</v>
          </cell>
          <cell r="B763" t="str">
            <v>AA</v>
          </cell>
          <cell r="C763" t="str">
            <v>7000001765</v>
          </cell>
          <cell r="D763" t="str">
            <v/>
          </cell>
          <cell r="E763" t="str">
            <v/>
          </cell>
          <cell r="F763" t="str">
            <v>Trasf. da Conb. a BIM per scissione</v>
          </cell>
          <cell r="G763" t="str">
            <v/>
          </cell>
          <cell r="H763">
            <v>38656</v>
          </cell>
          <cell r="I763">
            <v>38656</v>
          </cell>
          <cell r="J763">
            <v>-201058</v>
          </cell>
          <cell r="K763" t="str">
            <v>EUR</v>
          </cell>
        </row>
        <row r="764">
          <cell r="A764" t="str">
            <v>@01\QReg.@</v>
          </cell>
          <cell r="B764" t="str">
            <v>AA</v>
          </cell>
          <cell r="C764" t="str">
            <v>7000001766</v>
          </cell>
          <cell r="D764" t="str">
            <v/>
          </cell>
          <cell r="E764" t="str">
            <v/>
          </cell>
          <cell r="F764" t="str">
            <v>Trasf. da Conb. a BIM per scissione</v>
          </cell>
          <cell r="G764" t="str">
            <v/>
          </cell>
          <cell r="H764">
            <v>38656</v>
          </cell>
          <cell r="I764">
            <v>38656</v>
          </cell>
          <cell r="J764">
            <v>-22500</v>
          </cell>
          <cell r="K764" t="str">
            <v>EUR</v>
          </cell>
        </row>
        <row r="765">
          <cell r="A765" t="str">
            <v>@01\QReg.@</v>
          </cell>
          <cell r="B765" t="str">
            <v>AA</v>
          </cell>
          <cell r="C765" t="str">
            <v>7000001767</v>
          </cell>
          <cell r="D765" t="str">
            <v/>
          </cell>
          <cell r="E765" t="str">
            <v/>
          </cell>
          <cell r="F765" t="str">
            <v>Trasf. da Conb. a BIM per scissione</v>
          </cell>
          <cell r="G765" t="str">
            <v/>
          </cell>
          <cell r="H765">
            <v>38656</v>
          </cell>
          <cell r="I765">
            <v>38656</v>
          </cell>
          <cell r="J765">
            <v>-10912.6</v>
          </cell>
          <cell r="K765" t="str">
            <v>EUR</v>
          </cell>
        </row>
        <row r="766">
          <cell r="A766" t="str">
            <v>@01\QReg.@</v>
          </cell>
          <cell r="B766" t="str">
            <v>AA</v>
          </cell>
          <cell r="C766" t="str">
            <v>7000001768</v>
          </cell>
          <cell r="D766" t="str">
            <v/>
          </cell>
          <cell r="E766" t="str">
            <v/>
          </cell>
          <cell r="F766" t="str">
            <v>Trasf. da Conb. a BIM per scissione</v>
          </cell>
          <cell r="G766" t="str">
            <v/>
          </cell>
          <cell r="H766">
            <v>38656</v>
          </cell>
          <cell r="I766">
            <v>38656</v>
          </cell>
          <cell r="J766">
            <v>-2667</v>
          </cell>
          <cell r="K766" t="str">
            <v>EUR</v>
          </cell>
        </row>
        <row r="767">
          <cell r="A767" t="str">
            <v>@01\QReg.@</v>
          </cell>
          <cell r="B767" t="str">
            <v>AA</v>
          </cell>
          <cell r="C767" t="str">
            <v>7000001769</v>
          </cell>
          <cell r="D767" t="str">
            <v/>
          </cell>
          <cell r="E767" t="str">
            <v/>
          </cell>
          <cell r="F767" t="str">
            <v>Trasf. da Conb. a BIM per scissione</v>
          </cell>
          <cell r="G767" t="str">
            <v/>
          </cell>
          <cell r="H767">
            <v>38656</v>
          </cell>
          <cell r="I767">
            <v>38656</v>
          </cell>
          <cell r="J767">
            <v>-2000</v>
          </cell>
          <cell r="K767" t="str">
            <v>EUR</v>
          </cell>
        </row>
        <row r="768">
          <cell r="A768" t="str">
            <v>@01\QReg.@</v>
          </cell>
          <cell r="B768" t="str">
            <v>AA</v>
          </cell>
          <cell r="C768" t="str">
            <v>7000001770</v>
          </cell>
          <cell r="D768" t="str">
            <v/>
          </cell>
          <cell r="E768" t="str">
            <v/>
          </cell>
          <cell r="F768" t="str">
            <v>Trasf. da Conb. a BIM per scissione</v>
          </cell>
          <cell r="G768" t="str">
            <v/>
          </cell>
          <cell r="H768">
            <v>38656</v>
          </cell>
          <cell r="I768">
            <v>38656</v>
          </cell>
          <cell r="J768">
            <v>-9735</v>
          </cell>
          <cell r="K768" t="str">
            <v>EUR</v>
          </cell>
        </row>
        <row r="769">
          <cell r="A769" t="str">
            <v>@01\QReg.@</v>
          </cell>
          <cell r="B769" t="str">
            <v>AA</v>
          </cell>
          <cell r="C769" t="str">
            <v>7000001771</v>
          </cell>
          <cell r="D769" t="str">
            <v/>
          </cell>
          <cell r="E769" t="str">
            <v/>
          </cell>
          <cell r="F769" t="str">
            <v>Trasf. da Conb. a BIM per scissione</v>
          </cell>
          <cell r="G769" t="str">
            <v/>
          </cell>
          <cell r="H769">
            <v>38656</v>
          </cell>
          <cell r="I769">
            <v>38656</v>
          </cell>
          <cell r="J769">
            <v>-7950</v>
          </cell>
          <cell r="K769" t="str">
            <v>EUR</v>
          </cell>
        </row>
        <row r="770">
          <cell r="A770" t="str">
            <v>@01\QReg.@</v>
          </cell>
          <cell r="B770" t="str">
            <v>AA</v>
          </cell>
          <cell r="C770" t="str">
            <v>7000001772</v>
          </cell>
          <cell r="D770" t="str">
            <v/>
          </cell>
          <cell r="E770" t="str">
            <v/>
          </cell>
          <cell r="F770" t="str">
            <v>Trasf. da Conb. a BIM per scissione</v>
          </cell>
          <cell r="G770" t="str">
            <v/>
          </cell>
          <cell r="H770">
            <v>38656</v>
          </cell>
          <cell r="I770">
            <v>38656</v>
          </cell>
          <cell r="J770">
            <v>-21536</v>
          </cell>
          <cell r="K770" t="str">
            <v>EUR</v>
          </cell>
        </row>
        <row r="771">
          <cell r="A771" t="str">
            <v>@01\QReg.@</v>
          </cell>
          <cell r="B771" t="str">
            <v>AA</v>
          </cell>
          <cell r="C771" t="str">
            <v>7000001773</v>
          </cell>
          <cell r="D771" t="str">
            <v/>
          </cell>
          <cell r="E771" t="str">
            <v/>
          </cell>
          <cell r="F771" t="str">
            <v>Trasf. da Conb. a BIM per scissione</v>
          </cell>
          <cell r="G771" t="str">
            <v/>
          </cell>
          <cell r="H771">
            <v>38656</v>
          </cell>
          <cell r="I771">
            <v>38656</v>
          </cell>
          <cell r="J771">
            <v>-8995.2800000000007</v>
          </cell>
          <cell r="K771" t="str">
            <v>EUR</v>
          </cell>
        </row>
        <row r="772">
          <cell r="A772" t="str">
            <v>@01\QReg.@</v>
          </cell>
          <cell r="B772" t="str">
            <v>AA</v>
          </cell>
          <cell r="C772" t="str">
            <v>7000001774</v>
          </cell>
          <cell r="D772" t="str">
            <v/>
          </cell>
          <cell r="E772" t="str">
            <v/>
          </cell>
          <cell r="F772" t="str">
            <v>Trasf. da Conb. a BIM per scissione</v>
          </cell>
          <cell r="G772" t="str">
            <v/>
          </cell>
          <cell r="H772">
            <v>38656</v>
          </cell>
          <cell r="I772">
            <v>38656</v>
          </cell>
          <cell r="J772">
            <v>-27697.59</v>
          </cell>
          <cell r="K772" t="str">
            <v>EUR</v>
          </cell>
        </row>
        <row r="773">
          <cell r="A773" t="str">
            <v>@01\QReg.@</v>
          </cell>
          <cell r="B773" t="str">
            <v>AA</v>
          </cell>
          <cell r="C773" t="str">
            <v>7000001775</v>
          </cell>
          <cell r="D773" t="str">
            <v/>
          </cell>
          <cell r="E773" t="str">
            <v/>
          </cell>
          <cell r="F773" t="str">
            <v>Trasf. da Conb. a BIM per scissione</v>
          </cell>
          <cell r="G773" t="str">
            <v/>
          </cell>
          <cell r="H773">
            <v>38656</v>
          </cell>
          <cell r="I773">
            <v>38656</v>
          </cell>
          <cell r="J773">
            <v>-908.43</v>
          </cell>
          <cell r="K773" t="str">
            <v>EUR</v>
          </cell>
        </row>
        <row r="774">
          <cell r="A774" t="str">
            <v>@01\QReg.@</v>
          </cell>
          <cell r="B774" t="str">
            <v>AA</v>
          </cell>
          <cell r="C774" t="str">
            <v>7000001776</v>
          </cell>
          <cell r="D774" t="str">
            <v/>
          </cell>
          <cell r="E774" t="str">
            <v/>
          </cell>
          <cell r="F774" t="str">
            <v>Trasf. da Conb. a BIM per scissione</v>
          </cell>
          <cell r="G774" t="str">
            <v/>
          </cell>
          <cell r="H774">
            <v>38656</v>
          </cell>
          <cell r="I774">
            <v>38656</v>
          </cell>
          <cell r="J774">
            <v>-37661.050000000003</v>
          </cell>
          <cell r="K774" t="str">
            <v>EUR</v>
          </cell>
        </row>
        <row r="775">
          <cell r="A775" t="str">
            <v>@01\QReg.@</v>
          </cell>
          <cell r="B775" t="str">
            <v>AA</v>
          </cell>
          <cell r="C775" t="str">
            <v>7000001777</v>
          </cell>
          <cell r="D775" t="str">
            <v/>
          </cell>
          <cell r="E775" t="str">
            <v/>
          </cell>
          <cell r="F775" t="str">
            <v>Trasf. da Conb. a BIM per scissione</v>
          </cell>
          <cell r="G775" t="str">
            <v/>
          </cell>
          <cell r="H775">
            <v>38656</v>
          </cell>
          <cell r="I775">
            <v>38656</v>
          </cell>
          <cell r="J775">
            <v>-5080.96</v>
          </cell>
          <cell r="K775" t="str">
            <v>EUR</v>
          </cell>
        </row>
        <row r="776">
          <cell r="A776" t="str">
            <v>@01\QReg.@</v>
          </cell>
          <cell r="B776" t="str">
            <v>AA</v>
          </cell>
          <cell r="C776" t="str">
            <v>7000001778</v>
          </cell>
          <cell r="D776" t="str">
            <v/>
          </cell>
          <cell r="E776" t="str">
            <v/>
          </cell>
          <cell r="F776" t="str">
            <v>Trasf. da Conb. a BIM per scissione</v>
          </cell>
          <cell r="G776" t="str">
            <v/>
          </cell>
          <cell r="H776">
            <v>38656</v>
          </cell>
          <cell r="I776">
            <v>38656</v>
          </cell>
          <cell r="J776">
            <v>-3570</v>
          </cell>
          <cell r="K776" t="str">
            <v>EUR</v>
          </cell>
        </row>
        <row r="777">
          <cell r="A777" t="str">
            <v>@01\QReg.@</v>
          </cell>
          <cell r="B777" t="str">
            <v>AA</v>
          </cell>
          <cell r="C777" t="str">
            <v>7000001779</v>
          </cell>
          <cell r="D777" t="str">
            <v/>
          </cell>
          <cell r="E777" t="str">
            <v/>
          </cell>
          <cell r="F777" t="str">
            <v>Trasf. da Conb. a BIM per scissione</v>
          </cell>
          <cell r="G777" t="str">
            <v/>
          </cell>
          <cell r="H777">
            <v>38656</v>
          </cell>
          <cell r="I777">
            <v>38656</v>
          </cell>
          <cell r="J777">
            <v>-1382.39</v>
          </cell>
          <cell r="K777" t="str">
            <v>EUR</v>
          </cell>
        </row>
        <row r="778">
          <cell r="A778" t="str">
            <v>@01\QReg.@</v>
          </cell>
          <cell r="B778" t="str">
            <v>AA</v>
          </cell>
          <cell r="C778" t="str">
            <v>7000001780</v>
          </cell>
          <cell r="D778" t="str">
            <v/>
          </cell>
          <cell r="E778" t="str">
            <v/>
          </cell>
          <cell r="F778" t="str">
            <v>Trasf. da Conb. a BIM per scissione</v>
          </cell>
          <cell r="G778" t="str">
            <v/>
          </cell>
          <cell r="H778">
            <v>38656</v>
          </cell>
          <cell r="I778">
            <v>38656</v>
          </cell>
          <cell r="J778">
            <v>-906.52</v>
          </cell>
          <cell r="K778" t="str">
            <v>EUR</v>
          </cell>
        </row>
        <row r="779">
          <cell r="A779" t="str">
            <v>@01\QReg.@</v>
          </cell>
          <cell r="B779" t="str">
            <v>AA</v>
          </cell>
          <cell r="C779" t="str">
            <v>7000001781</v>
          </cell>
          <cell r="D779" t="str">
            <v/>
          </cell>
          <cell r="E779" t="str">
            <v/>
          </cell>
          <cell r="F779" t="str">
            <v>Trasf. da Conb. a BIM per scissione</v>
          </cell>
          <cell r="G779" t="str">
            <v/>
          </cell>
          <cell r="H779">
            <v>38656</v>
          </cell>
          <cell r="I779">
            <v>38656</v>
          </cell>
          <cell r="J779">
            <v>-1398.65</v>
          </cell>
          <cell r="K779" t="str">
            <v>EUR</v>
          </cell>
        </row>
        <row r="780">
          <cell r="A780" t="str">
            <v>@01\QReg.@</v>
          </cell>
          <cell r="B780" t="str">
            <v>AA</v>
          </cell>
          <cell r="C780" t="str">
            <v>7000001782</v>
          </cell>
          <cell r="D780" t="str">
            <v/>
          </cell>
          <cell r="E780" t="str">
            <v/>
          </cell>
          <cell r="F780" t="str">
            <v>Trasf. da Conb. a BIM per scissione</v>
          </cell>
          <cell r="G780" t="str">
            <v/>
          </cell>
          <cell r="H780">
            <v>38656</v>
          </cell>
          <cell r="I780">
            <v>38656</v>
          </cell>
          <cell r="J780">
            <v>-5430.8</v>
          </cell>
          <cell r="K780" t="str">
            <v>EUR</v>
          </cell>
        </row>
        <row r="781">
          <cell r="A781" t="str">
            <v>@01\QReg.@</v>
          </cell>
          <cell r="B781" t="str">
            <v>AA</v>
          </cell>
          <cell r="C781" t="str">
            <v>7000001783</v>
          </cell>
          <cell r="D781" t="str">
            <v/>
          </cell>
          <cell r="E781" t="str">
            <v/>
          </cell>
          <cell r="F781" t="str">
            <v>Trasf. da Conb. a BIM per scissione</v>
          </cell>
          <cell r="G781" t="str">
            <v/>
          </cell>
          <cell r="H781">
            <v>38656</v>
          </cell>
          <cell r="I781">
            <v>38656</v>
          </cell>
          <cell r="J781">
            <v>-2244</v>
          </cell>
          <cell r="K781" t="str">
            <v>EUR</v>
          </cell>
        </row>
        <row r="782">
          <cell r="A782" t="str">
            <v>@01\QReg.@</v>
          </cell>
          <cell r="B782" t="str">
            <v>AA</v>
          </cell>
          <cell r="C782" t="str">
            <v>7000001784</v>
          </cell>
          <cell r="D782" t="str">
            <v/>
          </cell>
          <cell r="E782" t="str">
            <v/>
          </cell>
          <cell r="F782" t="str">
            <v>Trasf. da Conb. a BIM per scissione</v>
          </cell>
          <cell r="G782" t="str">
            <v/>
          </cell>
          <cell r="H782">
            <v>38656</v>
          </cell>
          <cell r="I782">
            <v>38656</v>
          </cell>
          <cell r="J782">
            <v>-3825.2</v>
          </cell>
          <cell r="K782" t="str">
            <v>EUR</v>
          </cell>
        </row>
        <row r="783">
          <cell r="A783" t="str">
            <v>@01\QReg.@</v>
          </cell>
          <cell r="B783" t="str">
            <v>AA</v>
          </cell>
          <cell r="C783" t="str">
            <v>7000001785</v>
          </cell>
          <cell r="D783" t="str">
            <v/>
          </cell>
          <cell r="E783" t="str">
            <v/>
          </cell>
          <cell r="F783" t="str">
            <v>Trasf. da Conb. a BIM per scissione</v>
          </cell>
          <cell r="G783" t="str">
            <v/>
          </cell>
          <cell r="H783">
            <v>38656</v>
          </cell>
          <cell r="I783">
            <v>38656</v>
          </cell>
          <cell r="J783">
            <v>-657.54</v>
          </cell>
          <cell r="K783" t="str">
            <v>EUR</v>
          </cell>
        </row>
        <row r="784">
          <cell r="A784" t="str">
            <v>@01\QReg.@</v>
          </cell>
          <cell r="B784" t="str">
            <v>AA</v>
          </cell>
          <cell r="C784" t="str">
            <v>7000001786</v>
          </cell>
          <cell r="D784" t="str">
            <v/>
          </cell>
          <cell r="E784" t="str">
            <v/>
          </cell>
          <cell r="F784" t="str">
            <v>Trasf. da Conb. a BIM per scissione</v>
          </cell>
          <cell r="G784" t="str">
            <v/>
          </cell>
          <cell r="H784">
            <v>38656</v>
          </cell>
          <cell r="I784">
            <v>38656</v>
          </cell>
          <cell r="J784">
            <v>-1647.75</v>
          </cell>
          <cell r="K784" t="str">
            <v>EUR</v>
          </cell>
        </row>
        <row r="785">
          <cell r="A785" t="str">
            <v>@01\QReg.@</v>
          </cell>
          <cell r="B785" t="str">
            <v>AA</v>
          </cell>
          <cell r="C785" t="str">
            <v>7000001787</v>
          </cell>
          <cell r="D785" t="str">
            <v/>
          </cell>
          <cell r="E785" t="str">
            <v/>
          </cell>
          <cell r="F785" t="str">
            <v>Trasf. da Conb. a BIM per scissione</v>
          </cell>
          <cell r="G785" t="str">
            <v/>
          </cell>
          <cell r="H785">
            <v>38656</v>
          </cell>
          <cell r="I785">
            <v>38656</v>
          </cell>
          <cell r="J785">
            <v>-4596.18</v>
          </cell>
          <cell r="K785" t="str">
            <v>EUR</v>
          </cell>
        </row>
        <row r="786">
          <cell r="A786" t="str">
            <v>@01\QReg.@</v>
          </cell>
          <cell r="B786" t="str">
            <v>AA</v>
          </cell>
          <cell r="C786" t="str">
            <v>7000001788</v>
          </cell>
          <cell r="D786" t="str">
            <v/>
          </cell>
          <cell r="E786" t="str">
            <v/>
          </cell>
          <cell r="F786" t="str">
            <v>Trasf. da Conb. a BIM per scissione</v>
          </cell>
          <cell r="G786" t="str">
            <v/>
          </cell>
          <cell r="H786">
            <v>38656</v>
          </cell>
          <cell r="I786">
            <v>38656</v>
          </cell>
          <cell r="J786">
            <v>-28750</v>
          </cell>
          <cell r="K786" t="str">
            <v>EUR</v>
          </cell>
        </row>
        <row r="787">
          <cell r="A787" t="str">
            <v>@01\QReg.@</v>
          </cell>
          <cell r="B787" t="str">
            <v>AA</v>
          </cell>
          <cell r="C787" t="str">
            <v>7000001789</v>
          </cell>
          <cell r="D787" t="str">
            <v/>
          </cell>
          <cell r="E787" t="str">
            <v/>
          </cell>
          <cell r="F787" t="str">
            <v>Trasf. da Conb. a BIM per scissione</v>
          </cell>
          <cell r="G787" t="str">
            <v/>
          </cell>
          <cell r="H787">
            <v>38656</v>
          </cell>
          <cell r="I787">
            <v>38656</v>
          </cell>
          <cell r="J787">
            <v>-28750</v>
          </cell>
          <cell r="K787" t="str">
            <v>EUR</v>
          </cell>
        </row>
        <row r="788">
          <cell r="A788" t="str">
            <v>@01\QReg.@</v>
          </cell>
          <cell r="B788" t="str">
            <v>AA</v>
          </cell>
          <cell r="C788" t="str">
            <v>7000001790</v>
          </cell>
          <cell r="D788" t="str">
            <v/>
          </cell>
          <cell r="E788" t="str">
            <v/>
          </cell>
          <cell r="F788" t="str">
            <v>Trasf. da Conb. a BIM per scissione</v>
          </cell>
          <cell r="G788" t="str">
            <v/>
          </cell>
          <cell r="H788">
            <v>38656</v>
          </cell>
          <cell r="I788">
            <v>38656</v>
          </cell>
          <cell r="J788">
            <v>-3780</v>
          </cell>
          <cell r="K788" t="str">
            <v>EUR</v>
          </cell>
        </row>
        <row r="789">
          <cell r="A789" t="str">
            <v>@01\QReg.@</v>
          </cell>
          <cell r="B789" t="str">
            <v>AA</v>
          </cell>
          <cell r="C789" t="str">
            <v>7000001791</v>
          </cell>
          <cell r="D789" t="str">
            <v/>
          </cell>
          <cell r="E789" t="str">
            <v/>
          </cell>
          <cell r="F789" t="str">
            <v>Trasf. da Conb. a BIM per scissione</v>
          </cell>
          <cell r="G789" t="str">
            <v/>
          </cell>
          <cell r="H789">
            <v>38656</v>
          </cell>
          <cell r="I789">
            <v>38656</v>
          </cell>
          <cell r="J789">
            <v>-3640</v>
          </cell>
          <cell r="K789" t="str">
            <v>EUR</v>
          </cell>
        </row>
        <row r="790">
          <cell r="A790" t="str">
            <v>@01\QReg.@</v>
          </cell>
          <cell r="B790" t="str">
            <v>AA</v>
          </cell>
          <cell r="C790" t="str">
            <v>7000001792</v>
          </cell>
          <cell r="D790" t="str">
            <v/>
          </cell>
          <cell r="E790" t="str">
            <v/>
          </cell>
          <cell r="F790" t="str">
            <v>Trasf. da Conb. a BIM per scissione</v>
          </cell>
          <cell r="G790" t="str">
            <v/>
          </cell>
          <cell r="H790">
            <v>38656</v>
          </cell>
          <cell r="I790">
            <v>38656</v>
          </cell>
          <cell r="J790">
            <v>-28500</v>
          </cell>
          <cell r="K790" t="str">
            <v>EUR</v>
          </cell>
        </row>
        <row r="791">
          <cell r="A791" t="str">
            <v>@01\QReg.@</v>
          </cell>
          <cell r="B791" t="str">
            <v>AA</v>
          </cell>
          <cell r="C791" t="str">
            <v>7000001793</v>
          </cell>
          <cell r="D791" t="str">
            <v/>
          </cell>
          <cell r="E791" t="str">
            <v/>
          </cell>
          <cell r="F791" t="str">
            <v>Trasf. da Conb. a BIM per scissione</v>
          </cell>
          <cell r="G791" t="str">
            <v/>
          </cell>
          <cell r="H791">
            <v>38656</v>
          </cell>
          <cell r="I791">
            <v>38656</v>
          </cell>
          <cell r="J791">
            <v>-22500</v>
          </cell>
          <cell r="K791" t="str">
            <v>EUR</v>
          </cell>
        </row>
        <row r="792">
          <cell r="A792" t="str">
            <v>@01\QReg.@</v>
          </cell>
          <cell r="B792" t="str">
            <v>AA</v>
          </cell>
          <cell r="C792" t="str">
            <v>7000001794</v>
          </cell>
          <cell r="D792" t="str">
            <v/>
          </cell>
          <cell r="E792" t="str">
            <v/>
          </cell>
          <cell r="F792" t="str">
            <v>Trasf. da Conb. a BIM per scissione</v>
          </cell>
          <cell r="G792" t="str">
            <v/>
          </cell>
          <cell r="H792">
            <v>38656</v>
          </cell>
          <cell r="I792">
            <v>38656</v>
          </cell>
          <cell r="J792">
            <v>-13688.47</v>
          </cell>
          <cell r="K792" t="str">
            <v>EUR</v>
          </cell>
        </row>
        <row r="793">
          <cell r="A793" t="str">
            <v>@01\QReg.@</v>
          </cell>
          <cell r="B793" t="str">
            <v>AA</v>
          </cell>
          <cell r="C793" t="str">
            <v>7000001795</v>
          </cell>
          <cell r="D793" t="str">
            <v/>
          </cell>
          <cell r="E793" t="str">
            <v/>
          </cell>
          <cell r="F793" t="str">
            <v>Trasf. da Conb. a BIM per scissione</v>
          </cell>
          <cell r="G793" t="str">
            <v/>
          </cell>
          <cell r="H793">
            <v>38656</v>
          </cell>
          <cell r="I793">
            <v>38656</v>
          </cell>
          <cell r="J793">
            <v>-7650</v>
          </cell>
          <cell r="K793" t="str">
            <v>EUR</v>
          </cell>
        </row>
        <row r="794">
          <cell r="A794" t="str">
            <v>@01\QReg.@</v>
          </cell>
          <cell r="B794" t="str">
            <v>AA</v>
          </cell>
          <cell r="C794" t="str">
            <v>7000001803</v>
          </cell>
          <cell r="D794" t="str">
            <v/>
          </cell>
          <cell r="E794" t="str">
            <v/>
          </cell>
          <cell r="F794" t="str">
            <v>Trasf. da Conb. a BIM per scissione</v>
          </cell>
          <cell r="G794" t="str">
            <v/>
          </cell>
          <cell r="H794">
            <v>38656</v>
          </cell>
          <cell r="I794">
            <v>38656</v>
          </cell>
          <cell r="J794">
            <v>890.37</v>
          </cell>
          <cell r="K794" t="str">
            <v>EUR</v>
          </cell>
        </row>
        <row r="795">
          <cell r="A795" t="str">
            <v>@01\QReg.@</v>
          </cell>
          <cell r="B795" t="str">
            <v>AA</v>
          </cell>
          <cell r="C795" t="str">
            <v>7000001804</v>
          </cell>
          <cell r="D795" t="str">
            <v/>
          </cell>
          <cell r="E795" t="str">
            <v/>
          </cell>
          <cell r="F795" t="str">
            <v>Trasf. da Conb. a BIM per scissione</v>
          </cell>
          <cell r="G795" t="str">
            <v/>
          </cell>
          <cell r="H795">
            <v>38656</v>
          </cell>
          <cell r="I795">
            <v>38656</v>
          </cell>
          <cell r="J795">
            <v>684.82</v>
          </cell>
          <cell r="K795" t="str">
            <v>EUR</v>
          </cell>
        </row>
        <row r="796">
          <cell r="A796" t="str">
            <v>@01\QReg.@</v>
          </cell>
          <cell r="B796" t="str">
            <v>AA</v>
          </cell>
          <cell r="C796" t="str">
            <v>7000001805</v>
          </cell>
          <cell r="D796" t="str">
            <v/>
          </cell>
          <cell r="E796" t="str">
            <v/>
          </cell>
          <cell r="F796" t="str">
            <v>Trasf. da Conb. a BIM per scissione</v>
          </cell>
          <cell r="G796" t="str">
            <v/>
          </cell>
          <cell r="H796">
            <v>38656</v>
          </cell>
          <cell r="I796">
            <v>38656</v>
          </cell>
          <cell r="J796">
            <v>4648.1099999999997</v>
          </cell>
          <cell r="K796" t="str">
            <v>EUR</v>
          </cell>
        </row>
        <row r="797">
          <cell r="A797" t="str">
            <v>@01\QReg.@</v>
          </cell>
          <cell r="B797" t="str">
            <v>AA</v>
          </cell>
          <cell r="C797" t="str">
            <v>7000001806</v>
          </cell>
          <cell r="D797" t="str">
            <v/>
          </cell>
          <cell r="E797" t="str">
            <v/>
          </cell>
          <cell r="F797" t="str">
            <v>Trasf. da Conb. a BIM per scissione</v>
          </cell>
          <cell r="G797" t="str">
            <v/>
          </cell>
          <cell r="H797">
            <v>38656</v>
          </cell>
          <cell r="I797">
            <v>38656</v>
          </cell>
          <cell r="J797">
            <v>671393.97</v>
          </cell>
          <cell r="K797" t="str">
            <v>EUR</v>
          </cell>
        </row>
        <row r="798">
          <cell r="A798" t="str">
            <v>@01\QReg.@</v>
          </cell>
          <cell r="B798" t="str">
            <v>AA</v>
          </cell>
          <cell r="C798" t="str">
            <v>7000001807</v>
          </cell>
          <cell r="D798" t="str">
            <v/>
          </cell>
          <cell r="E798" t="str">
            <v/>
          </cell>
          <cell r="F798" t="str">
            <v>Trasf. da Conb. a BIM per scissione</v>
          </cell>
          <cell r="G798" t="str">
            <v/>
          </cell>
          <cell r="H798">
            <v>38656</v>
          </cell>
          <cell r="I798">
            <v>38656</v>
          </cell>
          <cell r="J798">
            <v>13874.41</v>
          </cell>
          <cell r="K798" t="str">
            <v>EUR</v>
          </cell>
        </row>
        <row r="799">
          <cell r="A799" t="str">
            <v>@01\QReg.@</v>
          </cell>
          <cell r="B799" t="str">
            <v>AA</v>
          </cell>
          <cell r="C799" t="str">
            <v>7000001808</v>
          </cell>
          <cell r="D799" t="str">
            <v/>
          </cell>
          <cell r="E799" t="str">
            <v/>
          </cell>
          <cell r="F799" t="str">
            <v>Trasf. da Conb. a BIM per scissione</v>
          </cell>
          <cell r="G799" t="str">
            <v/>
          </cell>
          <cell r="H799">
            <v>38656</v>
          </cell>
          <cell r="I799">
            <v>38656</v>
          </cell>
          <cell r="J799">
            <v>2685.58</v>
          </cell>
          <cell r="K799" t="str">
            <v>EUR</v>
          </cell>
        </row>
        <row r="800">
          <cell r="A800" t="str">
            <v>@01\QReg.@</v>
          </cell>
          <cell r="B800" t="str">
            <v>AA</v>
          </cell>
          <cell r="C800" t="str">
            <v>7000001809</v>
          </cell>
          <cell r="D800" t="str">
            <v/>
          </cell>
          <cell r="E800" t="str">
            <v/>
          </cell>
          <cell r="F800" t="str">
            <v>Trasf. da Conb. a BIM per scissione</v>
          </cell>
          <cell r="G800" t="str">
            <v/>
          </cell>
          <cell r="H800">
            <v>38656</v>
          </cell>
          <cell r="I800">
            <v>38656</v>
          </cell>
          <cell r="J800">
            <v>8471.9599999999991</v>
          </cell>
          <cell r="K800" t="str">
            <v>EUR</v>
          </cell>
        </row>
        <row r="801">
          <cell r="A801" t="str">
            <v>@01\QReg.@</v>
          </cell>
          <cell r="B801" t="str">
            <v>AA</v>
          </cell>
          <cell r="C801" t="str">
            <v>7000001810</v>
          </cell>
          <cell r="D801" t="str">
            <v/>
          </cell>
          <cell r="E801" t="str">
            <v/>
          </cell>
          <cell r="F801" t="str">
            <v>Trasf. da Conb. a BIM per scissione</v>
          </cell>
          <cell r="G801" t="str">
            <v/>
          </cell>
          <cell r="H801">
            <v>38656</v>
          </cell>
          <cell r="I801">
            <v>38656</v>
          </cell>
          <cell r="J801">
            <v>46004.71</v>
          </cell>
          <cell r="K801" t="str">
            <v>EUR</v>
          </cell>
        </row>
        <row r="802">
          <cell r="A802" t="str">
            <v>@01\QReg.@</v>
          </cell>
          <cell r="B802" t="str">
            <v>AA</v>
          </cell>
          <cell r="C802" t="str">
            <v>7000001811</v>
          </cell>
          <cell r="D802" t="str">
            <v/>
          </cell>
          <cell r="E802" t="str">
            <v/>
          </cell>
          <cell r="F802" t="str">
            <v>Trasf. da Conb. a BIM per scissione</v>
          </cell>
          <cell r="G802" t="str">
            <v/>
          </cell>
          <cell r="H802">
            <v>38656</v>
          </cell>
          <cell r="I802">
            <v>38656</v>
          </cell>
          <cell r="J802">
            <v>2633.93</v>
          </cell>
          <cell r="K802" t="str">
            <v>EUR</v>
          </cell>
        </row>
        <row r="803">
          <cell r="A803" t="str">
            <v>@01\QReg.@</v>
          </cell>
          <cell r="B803" t="str">
            <v>AA</v>
          </cell>
          <cell r="C803" t="str">
            <v>7000001812</v>
          </cell>
          <cell r="D803" t="str">
            <v/>
          </cell>
          <cell r="E803" t="str">
            <v/>
          </cell>
          <cell r="F803" t="str">
            <v>Trasf. da Conb. a BIM per scissione</v>
          </cell>
          <cell r="G803" t="str">
            <v/>
          </cell>
          <cell r="H803">
            <v>38656</v>
          </cell>
          <cell r="I803">
            <v>38656</v>
          </cell>
          <cell r="J803">
            <v>8756.42</v>
          </cell>
          <cell r="K803" t="str">
            <v>EUR</v>
          </cell>
        </row>
        <row r="804">
          <cell r="A804" t="str">
            <v>@01\QReg.@</v>
          </cell>
          <cell r="B804" t="str">
            <v>AA</v>
          </cell>
          <cell r="C804" t="str">
            <v>7000001813</v>
          </cell>
          <cell r="D804" t="str">
            <v/>
          </cell>
          <cell r="E804" t="str">
            <v/>
          </cell>
          <cell r="F804" t="str">
            <v>Trasf. da Conb. a BIM per scissione</v>
          </cell>
          <cell r="G804" t="str">
            <v/>
          </cell>
          <cell r="H804">
            <v>38656</v>
          </cell>
          <cell r="I804">
            <v>38656</v>
          </cell>
          <cell r="J804">
            <v>15493.71</v>
          </cell>
          <cell r="K804" t="str">
            <v>EUR</v>
          </cell>
        </row>
        <row r="805">
          <cell r="A805" t="str">
            <v>@01\QReg.@</v>
          </cell>
          <cell r="B805" t="str">
            <v>AA</v>
          </cell>
          <cell r="C805" t="str">
            <v>7000001814</v>
          </cell>
          <cell r="D805" t="str">
            <v/>
          </cell>
          <cell r="E805" t="str">
            <v/>
          </cell>
          <cell r="F805" t="str">
            <v>Trasf. da Conb. a BIM per scissione</v>
          </cell>
          <cell r="G805" t="str">
            <v/>
          </cell>
          <cell r="H805">
            <v>38656</v>
          </cell>
          <cell r="I805">
            <v>38656</v>
          </cell>
          <cell r="J805">
            <v>8739.69</v>
          </cell>
          <cell r="K805" t="str">
            <v>EUR</v>
          </cell>
        </row>
        <row r="806">
          <cell r="A806" t="str">
            <v>@01\QReg.@</v>
          </cell>
          <cell r="B806" t="str">
            <v>AA</v>
          </cell>
          <cell r="C806" t="str">
            <v>7000001815</v>
          </cell>
          <cell r="D806" t="str">
            <v/>
          </cell>
          <cell r="E806" t="str">
            <v/>
          </cell>
          <cell r="F806" t="str">
            <v>Trasf. da Conb. a BIM per scissione</v>
          </cell>
          <cell r="G806" t="str">
            <v/>
          </cell>
          <cell r="H806">
            <v>38656</v>
          </cell>
          <cell r="I806">
            <v>38656</v>
          </cell>
          <cell r="J806">
            <v>7679.92</v>
          </cell>
          <cell r="K806" t="str">
            <v>EUR</v>
          </cell>
        </row>
        <row r="807">
          <cell r="A807" t="str">
            <v>@01\QReg.@</v>
          </cell>
          <cell r="B807" t="str">
            <v>AA</v>
          </cell>
          <cell r="C807" t="str">
            <v>7000001816</v>
          </cell>
          <cell r="D807" t="str">
            <v/>
          </cell>
          <cell r="E807" t="str">
            <v/>
          </cell>
          <cell r="F807" t="str">
            <v>Trasf. da Conb. a BIM per scissione</v>
          </cell>
          <cell r="G807" t="str">
            <v/>
          </cell>
          <cell r="H807">
            <v>38656</v>
          </cell>
          <cell r="I807">
            <v>38656</v>
          </cell>
          <cell r="J807">
            <v>13995.98</v>
          </cell>
          <cell r="K807" t="str">
            <v>EUR</v>
          </cell>
        </row>
        <row r="808">
          <cell r="A808" t="str">
            <v>@01\QReg.@</v>
          </cell>
          <cell r="B808" t="str">
            <v>AA</v>
          </cell>
          <cell r="C808" t="str">
            <v>7000001817</v>
          </cell>
          <cell r="D808" t="str">
            <v/>
          </cell>
          <cell r="E808" t="str">
            <v/>
          </cell>
          <cell r="F808" t="str">
            <v>Trasf. da Conb. a BIM per scissione</v>
          </cell>
          <cell r="G808" t="str">
            <v/>
          </cell>
          <cell r="H808">
            <v>38656</v>
          </cell>
          <cell r="I808">
            <v>38656</v>
          </cell>
          <cell r="J808">
            <v>8626.75</v>
          </cell>
          <cell r="K808" t="str">
            <v>EUR</v>
          </cell>
        </row>
        <row r="809">
          <cell r="A809" t="str">
            <v>@01\QReg.@</v>
          </cell>
          <cell r="B809" t="str">
            <v>AA</v>
          </cell>
          <cell r="C809" t="str">
            <v>7000001818</v>
          </cell>
          <cell r="D809" t="str">
            <v/>
          </cell>
          <cell r="E809" t="str">
            <v/>
          </cell>
          <cell r="F809" t="str">
            <v>Trasf. da Conb. a BIM per scissione</v>
          </cell>
          <cell r="G809" t="str">
            <v/>
          </cell>
          <cell r="H809">
            <v>38656</v>
          </cell>
          <cell r="I809">
            <v>38656</v>
          </cell>
          <cell r="J809">
            <v>10147.35</v>
          </cell>
          <cell r="K809" t="str">
            <v>EUR</v>
          </cell>
        </row>
        <row r="810">
          <cell r="A810" t="str">
            <v>@01\QReg.@</v>
          </cell>
          <cell r="B810" t="str">
            <v>AA</v>
          </cell>
          <cell r="C810" t="str">
            <v>7000001819</v>
          </cell>
          <cell r="D810" t="str">
            <v/>
          </cell>
          <cell r="E810" t="str">
            <v/>
          </cell>
          <cell r="F810" t="str">
            <v>Trasf. da Conb. a BIM per scissione</v>
          </cell>
          <cell r="G810" t="str">
            <v/>
          </cell>
          <cell r="H810">
            <v>38656</v>
          </cell>
          <cell r="I810">
            <v>38656</v>
          </cell>
          <cell r="J810">
            <v>2529.81</v>
          </cell>
          <cell r="K810" t="str">
            <v>EUR</v>
          </cell>
        </row>
        <row r="811">
          <cell r="A811" t="str">
            <v>@01\QReg.@</v>
          </cell>
          <cell r="B811" t="str">
            <v>AA</v>
          </cell>
          <cell r="C811" t="str">
            <v>7000001820</v>
          </cell>
          <cell r="D811" t="str">
            <v/>
          </cell>
          <cell r="E811" t="str">
            <v/>
          </cell>
          <cell r="F811" t="str">
            <v>Trasf. da Conb. a BIM per scissione</v>
          </cell>
          <cell r="G811" t="str">
            <v/>
          </cell>
          <cell r="H811">
            <v>38656</v>
          </cell>
          <cell r="I811">
            <v>38656</v>
          </cell>
          <cell r="J811">
            <v>438.63</v>
          </cell>
          <cell r="K811" t="str">
            <v>EUR</v>
          </cell>
        </row>
        <row r="812">
          <cell r="A812" t="str">
            <v>@01\QReg.@</v>
          </cell>
          <cell r="B812" t="str">
            <v>AA</v>
          </cell>
          <cell r="C812" t="str">
            <v>7000001821</v>
          </cell>
          <cell r="D812" t="str">
            <v/>
          </cell>
          <cell r="E812" t="str">
            <v/>
          </cell>
          <cell r="F812" t="str">
            <v>Trasf. da Conb. a BIM per scissione</v>
          </cell>
          <cell r="G812" t="str">
            <v/>
          </cell>
          <cell r="H812">
            <v>38656</v>
          </cell>
          <cell r="I812">
            <v>38656</v>
          </cell>
          <cell r="J812">
            <v>7153.15</v>
          </cell>
          <cell r="K812" t="str">
            <v>EUR</v>
          </cell>
        </row>
        <row r="813">
          <cell r="A813" t="str">
            <v>@01\QReg.@</v>
          </cell>
          <cell r="B813" t="str">
            <v>AA</v>
          </cell>
          <cell r="C813" t="str">
            <v>7000001822</v>
          </cell>
          <cell r="D813" t="str">
            <v/>
          </cell>
          <cell r="E813" t="str">
            <v/>
          </cell>
          <cell r="F813" t="str">
            <v>Trasf. da Conb. a BIM per scissione</v>
          </cell>
          <cell r="G813" t="str">
            <v/>
          </cell>
          <cell r="H813">
            <v>38656</v>
          </cell>
          <cell r="I813">
            <v>38656</v>
          </cell>
          <cell r="J813">
            <v>15306.75</v>
          </cell>
          <cell r="K813" t="str">
            <v>EUR</v>
          </cell>
        </row>
        <row r="814">
          <cell r="A814" t="str">
            <v>@01\QReg.@</v>
          </cell>
          <cell r="B814" t="str">
            <v>AA</v>
          </cell>
          <cell r="C814" t="str">
            <v>7000001823</v>
          </cell>
          <cell r="D814" t="str">
            <v/>
          </cell>
          <cell r="E814" t="str">
            <v/>
          </cell>
          <cell r="F814" t="str">
            <v>Trasf. da Conb. a BIM per scissione</v>
          </cell>
          <cell r="G814" t="str">
            <v/>
          </cell>
          <cell r="H814">
            <v>38656</v>
          </cell>
          <cell r="I814">
            <v>38656</v>
          </cell>
          <cell r="J814">
            <v>2047.75</v>
          </cell>
          <cell r="K814" t="str">
            <v>EUR</v>
          </cell>
        </row>
        <row r="815">
          <cell r="A815" t="str">
            <v>@01\QReg.@</v>
          </cell>
          <cell r="B815" t="str">
            <v>AA</v>
          </cell>
          <cell r="C815" t="str">
            <v>7000001824</v>
          </cell>
          <cell r="D815" t="str">
            <v/>
          </cell>
          <cell r="E815" t="str">
            <v/>
          </cell>
          <cell r="F815" t="str">
            <v>Trasf. da Conb. a BIM per scissione</v>
          </cell>
          <cell r="G815" t="str">
            <v/>
          </cell>
          <cell r="H815">
            <v>38656</v>
          </cell>
          <cell r="I815">
            <v>38656</v>
          </cell>
          <cell r="J815">
            <v>11767.47</v>
          </cell>
          <cell r="K815" t="str">
            <v>EUR</v>
          </cell>
        </row>
        <row r="816">
          <cell r="A816" t="str">
            <v>@01\QReg.@</v>
          </cell>
          <cell r="B816" t="str">
            <v>AA</v>
          </cell>
          <cell r="C816" t="str">
            <v>7000001825</v>
          </cell>
          <cell r="D816" t="str">
            <v/>
          </cell>
          <cell r="E816" t="str">
            <v/>
          </cell>
          <cell r="F816" t="str">
            <v>Trasf. da Conb. a BIM per scissione</v>
          </cell>
          <cell r="G816" t="str">
            <v/>
          </cell>
          <cell r="H816">
            <v>38656</v>
          </cell>
          <cell r="I816">
            <v>38656</v>
          </cell>
          <cell r="J816">
            <v>355.84</v>
          </cell>
          <cell r="K816" t="str">
            <v>EUR</v>
          </cell>
        </row>
        <row r="817">
          <cell r="A817" t="str">
            <v>@01\QReg.@</v>
          </cell>
          <cell r="B817" t="str">
            <v>AA</v>
          </cell>
          <cell r="C817" t="str">
            <v>7000001826</v>
          </cell>
          <cell r="D817" t="str">
            <v/>
          </cell>
          <cell r="E817" t="str">
            <v/>
          </cell>
          <cell r="F817" t="str">
            <v>Trasf. da Conb. a BIM per scissione</v>
          </cell>
          <cell r="G817" t="str">
            <v/>
          </cell>
          <cell r="H817">
            <v>38656</v>
          </cell>
          <cell r="I817">
            <v>38656</v>
          </cell>
          <cell r="J817">
            <v>970.42</v>
          </cell>
          <cell r="K817" t="str">
            <v>EUR</v>
          </cell>
        </row>
        <row r="818">
          <cell r="A818" t="str">
            <v>@01\QReg.@</v>
          </cell>
          <cell r="B818" t="str">
            <v>AA</v>
          </cell>
          <cell r="C818" t="str">
            <v>7000001827</v>
          </cell>
          <cell r="D818" t="str">
            <v/>
          </cell>
          <cell r="E818" t="str">
            <v/>
          </cell>
          <cell r="F818" t="str">
            <v>Trasf. da Conb. a BIM per scissione</v>
          </cell>
          <cell r="G818" t="str">
            <v/>
          </cell>
          <cell r="H818">
            <v>38656</v>
          </cell>
          <cell r="I818">
            <v>38656</v>
          </cell>
          <cell r="J818">
            <v>418.33</v>
          </cell>
          <cell r="K818" t="str">
            <v>EUR</v>
          </cell>
        </row>
        <row r="819">
          <cell r="A819" t="str">
            <v>@01\QReg.@</v>
          </cell>
          <cell r="B819" t="str">
            <v>AA</v>
          </cell>
          <cell r="C819" t="str">
            <v>7000001828</v>
          </cell>
          <cell r="D819" t="str">
            <v/>
          </cell>
          <cell r="E819" t="str">
            <v/>
          </cell>
          <cell r="F819" t="str">
            <v>Trasf. da Conb. a BIM per scissione</v>
          </cell>
          <cell r="G819" t="str">
            <v/>
          </cell>
          <cell r="H819">
            <v>38656</v>
          </cell>
          <cell r="I819">
            <v>38656</v>
          </cell>
          <cell r="J819">
            <v>927.14</v>
          </cell>
          <cell r="K819" t="str">
            <v>EUR</v>
          </cell>
        </row>
        <row r="820">
          <cell r="A820" t="str">
            <v>@01\QReg.@</v>
          </cell>
          <cell r="B820" t="str">
            <v>AA</v>
          </cell>
          <cell r="C820" t="str">
            <v>7000001829</v>
          </cell>
          <cell r="D820" t="str">
            <v/>
          </cell>
          <cell r="E820" t="str">
            <v/>
          </cell>
          <cell r="F820" t="str">
            <v>Trasf. da Conb. a BIM per scissione</v>
          </cell>
          <cell r="G820" t="str">
            <v/>
          </cell>
          <cell r="H820">
            <v>38656</v>
          </cell>
          <cell r="I820">
            <v>38656</v>
          </cell>
          <cell r="J820">
            <v>41316.550000000003</v>
          </cell>
          <cell r="K820" t="str">
            <v>EUR</v>
          </cell>
        </row>
        <row r="821">
          <cell r="A821" t="str">
            <v>@01\QReg.@</v>
          </cell>
          <cell r="B821" t="str">
            <v>AA</v>
          </cell>
          <cell r="C821" t="str">
            <v>7000001830</v>
          </cell>
          <cell r="D821" t="str">
            <v/>
          </cell>
          <cell r="E821" t="str">
            <v/>
          </cell>
          <cell r="F821" t="str">
            <v>Trasf. da Conb. a BIM per scissione</v>
          </cell>
          <cell r="G821" t="str">
            <v/>
          </cell>
          <cell r="H821">
            <v>38656</v>
          </cell>
          <cell r="I821">
            <v>38656</v>
          </cell>
          <cell r="J821">
            <v>30987.41</v>
          </cell>
          <cell r="K821" t="str">
            <v>EUR</v>
          </cell>
        </row>
        <row r="822">
          <cell r="A822" t="str">
            <v>@01\QReg.@</v>
          </cell>
          <cell r="B822" t="str">
            <v>AA</v>
          </cell>
          <cell r="C822" t="str">
            <v>7000001831</v>
          </cell>
          <cell r="D822" t="str">
            <v/>
          </cell>
          <cell r="E822" t="str">
            <v/>
          </cell>
          <cell r="F822" t="str">
            <v>Trasf. da Conb. a BIM per scissione</v>
          </cell>
          <cell r="G822" t="str">
            <v/>
          </cell>
          <cell r="H822">
            <v>38656</v>
          </cell>
          <cell r="I822">
            <v>38656</v>
          </cell>
          <cell r="J822">
            <v>30057.79</v>
          </cell>
          <cell r="K822" t="str">
            <v>EUR</v>
          </cell>
        </row>
        <row r="823">
          <cell r="A823" t="str">
            <v>@01\QReg.@</v>
          </cell>
          <cell r="B823" t="str">
            <v>AA</v>
          </cell>
          <cell r="C823" t="str">
            <v>7000001832</v>
          </cell>
          <cell r="D823" t="str">
            <v/>
          </cell>
          <cell r="E823" t="str">
            <v/>
          </cell>
          <cell r="F823" t="str">
            <v>Trasf. da Conb. a BIM per scissione</v>
          </cell>
          <cell r="G823" t="str">
            <v/>
          </cell>
          <cell r="H823">
            <v>38656</v>
          </cell>
          <cell r="I823">
            <v>38656</v>
          </cell>
          <cell r="J823">
            <v>981.27</v>
          </cell>
          <cell r="K823" t="str">
            <v>EUR</v>
          </cell>
        </row>
        <row r="824">
          <cell r="A824" t="str">
            <v>@01\QReg.@</v>
          </cell>
          <cell r="B824" t="str">
            <v>AA</v>
          </cell>
          <cell r="C824" t="str">
            <v>7000001833</v>
          </cell>
          <cell r="D824" t="str">
            <v/>
          </cell>
          <cell r="E824" t="str">
            <v/>
          </cell>
          <cell r="F824" t="str">
            <v>Trasf. da Conb. a BIM per scissione</v>
          </cell>
          <cell r="G824" t="str">
            <v/>
          </cell>
          <cell r="H824">
            <v>38656</v>
          </cell>
          <cell r="I824">
            <v>38656</v>
          </cell>
          <cell r="J824">
            <v>9089.64</v>
          </cell>
          <cell r="K824" t="str">
            <v>EUR</v>
          </cell>
        </row>
        <row r="825">
          <cell r="A825" t="str">
            <v>@01\QReg.@</v>
          </cell>
          <cell r="B825" t="str">
            <v>AA</v>
          </cell>
          <cell r="C825" t="str">
            <v>7000001834</v>
          </cell>
          <cell r="D825" t="str">
            <v/>
          </cell>
          <cell r="E825" t="str">
            <v/>
          </cell>
          <cell r="F825" t="str">
            <v>Trasf. da Conb. a BIM per scissione</v>
          </cell>
          <cell r="G825" t="str">
            <v/>
          </cell>
          <cell r="H825">
            <v>38656</v>
          </cell>
          <cell r="I825">
            <v>38656</v>
          </cell>
          <cell r="J825">
            <v>46.12</v>
          </cell>
          <cell r="K825" t="str">
            <v>EUR</v>
          </cell>
        </row>
        <row r="826">
          <cell r="A826" t="str">
            <v>@01\QReg.@</v>
          </cell>
          <cell r="B826" t="str">
            <v>AA</v>
          </cell>
          <cell r="C826" t="str">
            <v>7000001835</v>
          </cell>
          <cell r="D826" t="str">
            <v/>
          </cell>
          <cell r="E826" t="str">
            <v/>
          </cell>
          <cell r="F826" t="str">
            <v>Trasf. da Conb. a BIM per scissione</v>
          </cell>
          <cell r="G826" t="str">
            <v/>
          </cell>
          <cell r="H826">
            <v>38656</v>
          </cell>
          <cell r="I826">
            <v>38656</v>
          </cell>
          <cell r="J826">
            <v>35305.22</v>
          </cell>
          <cell r="K826" t="str">
            <v>EUR</v>
          </cell>
        </row>
        <row r="827">
          <cell r="A827" t="str">
            <v>@01\QReg.@</v>
          </cell>
          <cell r="B827" t="str">
            <v>AA</v>
          </cell>
          <cell r="C827" t="str">
            <v>7000001836</v>
          </cell>
          <cell r="D827" t="str">
            <v/>
          </cell>
          <cell r="E827" t="str">
            <v/>
          </cell>
          <cell r="F827" t="str">
            <v>Trasf. da Conb. a BIM per scissione</v>
          </cell>
          <cell r="G827" t="str">
            <v/>
          </cell>
          <cell r="H827">
            <v>38656</v>
          </cell>
          <cell r="I827">
            <v>38656</v>
          </cell>
          <cell r="J827">
            <v>7746.85</v>
          </cell>
          <cell r="K827" t="str">
            <v>EUR</v>
          </cell>
        </row>
        <row r="828">
          <cell r="A828" t="str">
            <v>@01\QReg.@</v>
          </cell>
          <cell r="B828" t="str">
            <v>AA</v>
          </cell>
          <cell r="C828" t="str">
            <v>7000001837</v>
          </cell>
          <cell r="D828" t="str">
            <v/>
          </cell>
          <cell r="E828" t="str">
            <v/>
          </cell>
          <cell r="F828" t="str">
            <v>Trasf. da Conb. a BIM per scissione</v>
          </cell>
          <cell r="G828" t="str">
            <v/>
          </cell>
          <cell r="H828">
            <v>38656</v>
          </cell>
          <cell r="I828">
            <v>38656</v>
          </cell>
          <cell r="J828">
            <v>2633.93</v>
          </cell>
          <cell r="K828" t="str">
            <v>EUR</v>
          </cell>
        </row>
        <row r="829">
          <cell r="A829" t="str">
            <v>@01\QReg.@</v>
          </cell>
          <cell r="B829" t="str">
            <v>AA</v>
          </cell>
          <cell r="C829" t="str">
            <v>7000001838</v>
          </cell>
          <cell r="D829" t="str">
            <v/>
          </cell>
          <cell r="E829" t="str">
            <v/>
          </cell>
          <cell r="F829" t="str">
            <v>Trasf. da Conb. a BIM per scissione</v>
          </cell>
          <cell r="G829" t="str">
            <v/>
          </cell>
          <cell r="H829">
            <v>38656</v>
          </cell>
          <cell r="I829">
            <v>38656</v>
          </cell>
          <cell r="J829">
            <v>3511.91</v>
          </cell>
          <cell r="K829" t="str">
            <v>EUR</v>
          </cell>
        </row>
        <row r="830">
          <cell r="A830" t="str">
            <v>@01\QReg.@</v>
          </cell>
          <cell r="B830" t="str">
            <v>AA</v>
          </cell>
          <cell r="C830" t="str">
            <v>7000001839</v>
          </cell>
          <cell r="D830" t="str">
            <v/>
          </cell>
          <cell r="E830" t="str">
            <v/>
          </cell>
          <cell r="F830" t="str">
            <v>Trasf. da Conb. a BIM per scissione</v>
          </cell>
          <cell r="G830" t="str">
            <v/>
          </cell>
          <cell r="H830">
            <v>38656</v>
          </cell>
          <cell r="I830">
            <v>38656</v>
          </cell>
          <cell r="J830">
            <v>965.1</v>
          </cell>
          <cell r="K830" t="str">
            <v>EUR</v>
          </cell>
        </row>
        <row r="831">
          <cell r="A831" t="str">
            <v>@01\QReg.@</v>
          </cell>
          <cell r="B831" t="str">
            <v>AA</v>
          </cell>
          <cell r="C831" t="str">
            <v>7000001840</v>
          </cell>
          <cell r="D831" t="str">
            <v/>
          </cell>
          <cell r="E831" t="str">
            <v/>
          </cell>
          <cell r="F831" t="str">
            <v>Trasf. da Conb. a BIM per scissione</v>
          </cell>
          <cell r="G831" t="str">
            <v/>
          </cell>
          <cell r="H831">
            <v>38656</v>
          </cell>
          <cell r="I831">
            <v>38656</v>
          </cell>
          <cell r="J831">
            <v>663.65</v>
          </cell>
          <cell r="K831" t="str">
            <v>EUR</v>
          </cell>
        </row>
        <row r="832">
          <cell r="A832" t="str">
            <v>@01\QReg.@</v>
          </cell>
          <cell r="B832" t="str">
            <v>AA</v>
          </cell>
          <cell r="C832" t="str">
            <v>7000001841</v>
          </cell>
          <cell r="D832" t="str">
            <v/>
          </cell>
          <cell r="E832" t="str">
            <v/>
          </cell>
          <cell r="F832" t="str">
            <v>Trasf. da Conb. a BIM per scissione</v>
          </cell>
          <cell r="G832" t="str">
            <v/>
          </cell>
          <cell r="H832">
            <v>38656</v>
          </cell>
          <cell r="I832">
            <v>38656</v>
          </cell>
          <cell r="J832">
            <v>2488.41</v>
          </cell>
          <cell r="K832" t="str">
            <v>EUR</v>
          </cell>
        </row>
        <row r="833">
          <cell r="A833" t="str">
            <v>@01\QReg.@</v>
          </cell>
          <cell r="B833" t="str">
            <v>AA</v>
          </cell>
          <cell r="C833" t="str">
            <v>7000001842</v>
          </cell>
          <cell r="D833" t="str">
            <v/>
          </cell>
          <cell r="E833" t="str">
            <v/>
          </cell>
          <cell r="F833" t="str">
            <v>Trasf. da Conb. a BIM per scissione</v>
          </cell>
          <cell r="G833" t="str">
            <v/>
          </cell>
          <cell r="H833">
            <v>38656</v>
          </cell>
          <cell r="I833">
            <v>38656</v>
          </cell>
          <cell r="J833">
            <v>1011.74</v>
          </cell>
          <cell r="K833" t="str">
            <v>EUR</v>
          </cell>
        </row>
        <row r="834">
          <cell r="A834" t="str">
            <v>@01\QReg.@</v>
          </cell>
          <cell r="B834" t="str">
            <v>AA</v>
          </cell>
          <cell r="C834" t="str">
            <v>7000001843</v>
          </cell>
          <cell r="D834" t="str">
            <v/>
          </cell>
          <cell r="E834" t="str">
            <v/>
          </cell>
          <cell r="F834" t="str">
            <v>Trasf. da Conb. a BIM per scissione</v>
          </cell>
          <cell r="G834" t="str">
            <v/>
          </cell>
          <cell r="H834">
            <v>38656</v>
          </cell>
          <cell r="I834">
            <v>38656</v>
          </cell>
          <cell r="J834">
            <v>51645.69</v>
          </cell>
          <cell r="K834" t="str">
            <v>EUR</v>
          </cell>
        </row>
        <row r="835">
          <cell r="A835" t="str">
            <v>@01\QReg.@</v>
          </cell>
          <cell r="B835" t="str">
            <v>AA</v>
          </cell>
          <cell r="C835" t="str">
            <v>7000001844</v>
          </cell>
          <cell r="D835" t="str">
            <v/>
          </cell>
          <cell r="E835" t="str">
            <v/>
          </cell>
          <cell r="F835" t="str">
            <v>Trasf. da Conb. a BIM per scissione</v>
          </cell>
          <cell r="G835" t="str">
            <v/>
          </cell>
          <cell r="H835">
            <v>38656</v>
          </cell>
          <cell r="I835">
            <v>38656</v>
          </cell>
          <cell r="J835">
            <v>12552.15</v>
          </cell>
          <cell r="K835" t="str">
            <v>EUR</v>
          </cell>
        </row>
        <row r="836">
          <cell r="A836" t="str">
            <v>@01\QReg.@</v>
          </cell>
          <cell r="B836" t="str">
            <v>AA</v>
          </cell>
          <cell r="C836" t="str">
            <v>7000001845</v>
          </cell>
          <cell r="D836" t="str">
            <v/>
          </cell>
          <cell r="E836" t="str">
            <v/>
          </cell>
          <cell r="F836" t="str">
            <v>Trasf. da Conb. a BIM per scissione</v>
          </cell>
          <cell r="G836" t="str">
            <v/>
          </cell>
          <cell r="H836">
            <v>38656</v>
          </cell>
          <cell r="I836">
            <v>38656</v>
          </cell>
          <cell r="J836">
            <v>4648.1099999999997</v>
          </cell>
          <cell r="K836" t="str">
            <v>EUR</v>
          </cell>
        </row>
        <row r="837">
          <cell r="A837" t="str">
            <v>@01\QReg.@</v>
          </cell>
          <cell r="B837" t="str">
            <v>AA</v>
          </cell>
          <cell r="C837" t="str">
            <v>7000001846</v>
          </cell>
          <cell r="D837" t="str">
            <v/>
          </cell>
          <cell r="E837" t="str">
            <v/>
          </cell>
          <cell r="F837" t="str">
            <v>Trasf. da Conb. a BIM per scissione</v>
          </cell>
          <cell r="G837" t="str">
            <v/>
          </cell>
          <cell r="H837">
            <v>38656</v>
          </cell>
          <cell r="I837">
            <v>38656</v>
          </cell>
          <cell r="J837">
            <v>30516.41</v>
          </cell>
          <cell r="K837" t="str">
            <v>EUR</v>
          </cell>
        </row>
        <row r="838">
          <cell r="A838" t="str">
            <v>@01\QReg.@</v>
          </cell>
          <cell r="B838" t="str">
            <v>AA</v>
          </cell>
          <cell r="C838" t="str">
            <v>7000001847</v>
          </cell>
          <cell r="D838" t="str">
            <v/>
          </cell>
          <cell r="E838" t="str">
            <v/>
          </cell>
          <cell r="F838" t="str">
            <v>Trasf. da Conb. a BIM per scissione</v>
          </cell>
          <cell r="G838" t="str">
            <v/>
          </cell>
          <cell r="H838">
            <v>38656</v>
          </cell>
          <cell r="I838">
            <v>38656</v>
          </cell>
          <cell r="J838">
            <v>98126.81</v>
          </cell>
          <cell r="K838" t="str">
            <v>EUR</v>
          </cell>
        </row>
        <row r="839">
          <cell r="A839" t="str">
            <v>@01\QReg.@</v>
          </cell>
          <cell r="B839" t="str">
            <v>AA</v>
          </cell>
          <cell r="C839" t="str">
            <v>7000001848</v>
          </cell>
          <cell r="D839" t="str">
            <v/>
          </cell>
          <cell r="E839" t="str">
            <v/>
          </cell>
          <cell r="F839" t="str">
            <v>Trasf. da Conb. a BIM per scissione</v>
          </cell>
          <cell r="G839" t="str">
            <v/>
          </cell>
          <cell r="H839">
            <v>38656</v>
          </cell>
          <cell r="I839">
            <v>38656</v>
          </cell>
          <cell r="J839">
            <v>8038.65</v>
          </cell>
          <cell r="K839" t="str">
            <v>EUR</v>
          </cell>
        </row>
        <row r="840">
          <cell r="A840" t="str">
            <v>@01\QReg.@</v>
          </cell>
          <cell r="B840" t="str">
            <v>AA</v>
          </cell>
          <cell r="C840" t="str">
            <v>7000001849</v>
          </cell>
          <cell r="D840" t="str">
            <v/>
          </cell>
          <cell r="E840" t="str">
            <v/>
          </cell>
          <cell r="F840" t="str">
            <v>Trasf. da Conb. a BIM per scissione</v>
          </cell>
          <cell r="G840" t="str">
            <v/>
          </cell>
          <cell r="H840">
            <v>38656</v>
          </cell>
          <cell r="I840">
            <v>38656</v>
          </cell>
          <cell r="J840">
            <v>33239.01</v>
          </cell>
          <cell r="K840" t="str">
            <v>EUR</v>
          </cell>
        </row>
        <row r="841">
          <cell r="A841" t="str">
            <v>@01\QReg.@</v>
          </cell>
          <cell r="B841" t="str">
            <v>AA</v>
          </cell>
          <cell r="C841" t="str">
            <v>7000001850</v>
          </cell>
          <cell r="D841" t="str">
            <v/>
          </cell>
          <cell r="E841" t="str">
            <v/>
          </cell>
          <cell r="F841" t="str">
            <v>Trasf. da Conb. a BIM per scissione</v>
          </cell>
          <cell r="G841" t="str">
            <v/>
          </cell>
          <cell r="H841">
            <v>38656</v>
          </cell>
          <cell r="I841">
            <v>38656</v>
          </cell>
          <cell r="J841">
            <v>3111.65</v>
          </cell>
          <cell r="K841" t="str">
            <v>EUR</v>
          </cell>
        </row>
        <row r="842">
          <cell r="A842" t="str">
            <v>@01\QReg.@</v>
          </cell>
          <cell r="B842" t="str">
            <v>AA</v>
          </cell>
          <cell r="C842" t="str">
            <v>7000001851</v>
          </cell>
          <cell r="D842" t="str">
            <v/>
          </cell>
          <cell r="E842" t="str">
            <v/>
          </cell>
          <cell r="F842" t="str">
            <v>Trasf. da Conb. a BIM per scissione</v>
          </cell>
          <cell r="G842" t="str">
            <v/>
          </cell>
          <cell r="H842">
            <v>38656</v>
          </cell>
          <cell r="I842">
            <v>38656</v>
          </cell>
          <cell r="J842">
            <v>111.41</v>
          </cell>
          <cell r="K842" t="str">
            <v>EUR</v>
          </cell>
        </row>
        <row r="843">
          <cell r="A843" t="str">
            <v>@01\QReg.@</v>
          </cell>
          <cell r="B843" t="str">
            <v>AA</v>
          </cell>
          <cell r="C843" t="str">
            <v>7000001852</v>
          </cell>
          <cell r="D843" t="str">
            <v/>
          </cell>
          <cell r="E843" t="str">
            <v/>
          </cell>
          <cell r="F843" t="str">
            <v>Trasf. da Conb. a BIM per scissione</v>
          </cell>
          <cell r="G843" t="str">
            <v/>
          </cell>
          <cell r="H843">
            <v>38656</v>
          </cell>
          <cell r="I843">
            <v>38656</v>
          </cell>
          <cell r="J843">
            <v>2107.14</v>
          </cell>
          <cell r="K843" t="str">
            <v>EUR</v>
          </cell>
        </row>
        <row r="844">
          <cell r="A844" t="str">
            <v>@01\QReg.@</v>
          </cell>
          <cell r="B844" t="str">
            <v>AA</v>
          </cell>
          <cell r="C844" t="str">
            <v>7000001853</v>
          </cell>
          <cell r="D844" t="str">
            <v/>
          </cell>
          <cell r="E844" t="str">
            <v/>
          </cell>
          <cell r="F844" t="str">
            <v>Trasf. da Conb. a BIM per scissione</v>
          </cell>
          <cell r="G844" t="str">
            <v/>
          </cell>
          <cell r="H844">
            <v>38656</v>
          </cell>
          <cell r="I844">
            <v>38656</v>
          </cell>
          <cell r="J844">
            <v>1105.22</v>
          </cell>
          <cell r="K844" t="str">
            <v>EUR</v>
          </cell>
        </row>
        <row r="845">
          <cell r="A845" t="str">
            <v>@01\QReg.@</v>
          </cell>
          <cell r="B845" t="str">
            <v>AA</v>
          </cell>
          <cell r="C845" t="str">
            <v>7000001854</v>
          </cell>
          <cell r="D845" t="str">
            <v/>
          </cell>
          <cell r="E845" t="str">
            <v/>
          </cell>
          <cell r="F845" t="str">
            <v>Trasf. da Conb. a BIM per scissione</v>
          </cell>
          <cell r="G845" t="str">
            <v/>
          </cell>
          <cell r="H845">
            <v>38656</v>
          </cell>
          <cell r="I845">
            <v>38656</v>
          </cell>
          <cell r="J845">
            <v>5267.86</v>
          </cell>
          <cell r="K845" t="str">
            <v>EUR</v>
          </cell>
        </row>
        <row r="846">
          <cell r="A846" t="str">
            <v>@01\QReg.@</v>
          </cell>
          <cell r="B846" t="str">
            <v>AA</v>
          </cell>
          <cell r="C846" t="str">
            <v>7000001855</v>
          </cell>
          <cell r="D846" t="str">
            <v/>
          </cell>
          <cell r="E846" t="str">
            <v/>
          </cell>
          <cell r="F846" t="str">
            <v>Trasf. da Conb. a BIM per scissione</v>
          </cell>
          <cell r="G846" t="str">
            <v/>
          </cell>
          <cell r="H846">
            <v>38656</v>
          </cell>
          <cell r="I846">
            <v>38656</v>
          </cell>
          <cell r="J846">
            <v>5394.47</v>
          </cell>
          <cell r="K846" t="str">
            <v>EUR</v>
          </cell>
        </row>
        <row r="847">
          <cell r="A847" t="str">
            <v>@01\QReg.@</v>
          </cell>
          <cell r="B847" t="str">
            <v>AA</v>
          </cell>
          <cell r="C847" t="str">
            <v>7000001856</v>
          </cell>
          <cell r="D847" t="str">
            <v/>
          </cell>
          <cell r="E847" t="str">
            <v/>
          </cell>
          <cell r="F847" t="str">
            <v>Trasf. da Conb. a BIM per scissione</v>
          </cell>
          <cell r="G847" t="str">
            <v/>
          </cell>
          <cell r="H847">
            <v>38656</v>
          </cell>
          <cell r="I847">
            <v>38656</v>
          </cell>
          <cell r="J847">
            <v>5080.99</v>
          </cell>
          <cell r="K847" t="str">
            <v>EUR</v>
          </cell>
        </row>
        <row r="848">
          <cell r="A848" t="str">
            <v>@01\QReg.@</v>
          </cell>
          <cell r="B848" t="str">
            <v>AA</v>
          </cell>
          <cell r="C848" t="str">
            <v>7000001857</v>
          </cell>
          <cell r="D848" t="str">
            <v/>
          </cell>
          <cell r="E848" t="str">
            <v/>
          </cell>
          <cell r="F848" t="str">
            <v>Trasf. da Conb. a BIM per scissione</v>
          </cell>
          <cell r="G848" t="str">
            <v/>
          </cell>
          <cell r="H848">
            <v>38656</v>
          </cell>
          <cell r="I848">
            <v>38656</v>
          </cell>
          <cell r="J848">
            <v>3521.72</v>
          </cell>
          <cell r="K848" t="str">
            <v>EUR</v>
          </cell>
        </row>
        <row r="849">
          <cell r="A849" t="str">
            <v>@01\QReg.@</v>
          </cell>
          <cell r="B849" t="str">
            <v>AA</v>
          </cell>
          <cell r="C849" t="str">
            <v>7000001858</v>
          </cell>
          <cell r="D849" t="str">
            <v/>
          </cell>
          <cell r="E849" t="str">
            <v/>
          </cell>
          <cell r="F849" t="str">
            <v>Trasf. da Conb. a BIM per scissione</v>
          </cell>
          <cell r="G849" t="str">
            <v/>
          </cell>
          <cell r="H849">
            <v>38656</v>
          </cell>
          <cell r="I849">
            <v>38656</v>
          </cell>
          <cell r="J849">
            <v>11878.51</v>
          </cell>
          <cell r="K849" t="str">
            <v>EUR</v>
          </cell>
        </row>
        <row r="850">
          <cell r="A850" t="str">
            <v>@01\QReg.@</v>
          </cell>
          <cell r="B850" t="str">
            <v>AA</v>
          </cell>
          <cell r="C850" t="str">
            <v>7000001859</v>
          </cell>
          <cell r="D850" t="str">
            <v/>
          </cell>
          <cell r="E850" t="str">
            <v/>
          </cell>
          <cell r="F850" t="str">
            <v>Trasf. da Conb. a BIM per scissione</v>
          </cell>
          <cell r="G850" t="str">
            <v/>
          </cell>
          <cell r="H850">
            <v>38656</v>
          </cell>
          <cell r="I850">
            <v>38656</v>
          </cell>
          <cell r="J850">
            <v>1616.88</v>
          </cell>
          <cell r="K850" t="str">
            <v>EUR</v>
          </cell>
        </row>
        <row r="851">
          <cell r="A851" t="str">
            <v>@01\QReg.@</v>
          </cell>
          <cell r="B851" t="str">
            <v>AA</v>
          </cell>
          <cell r="C851" t="str">
            <v>7000001860</v>
          </cell>
          <cell r="D851" t="str">
            <v/>
          </cell>
          <cell r="E851" t="str">
            <v/>
          </cell>
          <cell r="F851" t="str">
            <v>Trasf. da Conb. a BIM per scissione</v>
          </cell>
          <cell r="G851" t="str">
            <v/>
          </cell>
          <cell r="H851">
            <v>38656</v>
          </cell>
          <cell r="I851">
            <v>38656</v>
          </cell>
          <cell r="J851">
            <v>790.18</v>
          </cell>
          <cell r="K851" t="str">
            <v>EUR</v>
          </cell>
        </row>
        <row r="852">
          <cell r="A852" t="str">
            <v>@01\QReg.@</v>
          </cell>
          <cell r="B852" t="str">
            <v>AA</v>
          </cell>
          <cell r="C852" t="str">
            <v>7000001861</v>
          </cell>
          <cell r="D852" t="str">
            <v/>
          </cell>
          <cell r="E852" t="str">
            <v/>
          </cell>
          <cell r="F852" t="str">
            <v>Trasf. da Conb. a BIM per scissione</v>
          </cell>
          <cell r="G852" t="str">
            <v/>
          </cell>
          <cell r="H852">
            <v>38656</v>
          </cell>
          <cell r="I852">
            <v>38656</v>
          </cell>
          <cell r="J852">
            <v>12429.57</v>
          </cell>
          <cell r="K852" t="str">
            <v>EUR</v>
          </cell>
        </row>
        <row r="853">
          <cell r="A853" t="str">
            <v>@01\QReg.@</v>
          </cell>
          <cell r="B853" t="str">
            <v>AA</v>
          </cell>
          <cell r="C853" t="str">
            <v>7000001862</v>
          </cell>
          <cell r="D853" t="str">
            <v/>
          </cell>
          <cell r="E853" t="str">
            <v/>
          </cell>
          <cell r="F853" t="str">
            <v>Trasf. da Conb. a BIM per scissione</v>
          </cell>
          <cell r="G853" t="str">
            <v/>
          </cell>
          <cell r="H853">
            <v>38656</v>
          </cell>
          <cell r="I853">
            <v>38656</v>
          </cell>
          <cell r="J853">
            <v>8263.31</v>
          </cell>
          <cell r="K853" t="str">
            <v>EUR</v>
          </cell>
        </row>
        <row r="854">
          <cell r="A854" t="str">
            <v>@01\QReg.@</v>
          </cell>
          <cell r="B854" t="str">
            <v>AA</v>
          </cell>
          <cell r="C854" t="str">
            <v>7000001863</v>
          </cell>
          <cell r="D854" t="str">
            <v/>
          </cell>
          <cell r="E854" t="str">
            <v/>
          </cell>
          <cell r="F854" t="str">
            <v>Trasf. da Conb. a BIM per scissione</v>
          </cell>
          <cell r="G854" t="str">
            <v/>
          </cell>
          <cell r="H854">
            <v>38656</v>
          </cell>
          <cell r="I854">
            <v>38656</v>
          </cell>
          <cell r="J854">
            <v>3873.43</v>
          </cell>
          <cell r="K854" t="str">
            <v>EUR</v>
          </cell>
        </row>
        <row r="855">
          <cell r="A855" t="str">
            <v>@01\QReg.@</v>
          </cell>
          <cell r="B855" t="str">
            <v>AA</v>
          </cell>
          <cell r="C855" t="str">
            <v>7000001864</v>
          </cell>
          <cell r="D855" t="str">
            <v/>
          </cell>
          <cell r="E855" t="str">
            <v/>
          </cell>
          <cell r="F855" t="str">
            <v>Trasf. da Conb. a BIM per scissione</v>
          </cell>
          <cell r="G855" t="str">
            <v/>
          </cell>
          <cell r="H855">
            <v>38656</v>
          </cell>
          <cell r="I855">
            <v>38656</v>
          </cell>
          <cell r="J855">
            <v>185.92</v>
          </cell>
          <cell r="K855" t="str">
            <v>EUR</v>
          </cell>
        </row>
        <row r="856">
          <cell r="A856" t="str">
            <v>@01\QReg.@</v>
          </cell>
          <cell r="B856" t="str">
            <v>AA</v>
          </cell>
          <cell r="C856" t="str">
            <v>7000001865</v>
          </cell>
          <cell r="D856" t="str">
            <v/>
          </cell>
          <cell r="E856" t="str">
            <v/>
          </cell>
          <cell r="F856" t="str">
            <v>Trasf. da Conb. a BIM per scissione</v>
          </cell>
          <cell r="G856" t="str">
            <v/>
          </cell>
          <cell r="H856">
            <v>38656</v>
          </cell>
          <cell r="I856">
            <v>38656</v>
          </cell>
          <cell r="J856">
            <v>15493.71</v>
          </cell>
          <cell r="K856" t="str">
            <v>EUR</v>
          </cell>
        </row>
        <row r="857">
          <cell r="A857" t="str">
            <v>@01\QReg.@</v>
          </cell>
          <cell r="B857" t="str">
            <v>AA</v>
          </cell>
          <cell r="C857" t="str">
            <v>7000001866</v>
          </cell>
          <cell r="D857" t="str">
            <v/>
          </cell>
          <cell r="E857" t="str">
            <v/>
          </cell>
          <cell r="F857" t="str">
            <v>Trasf. da Conb. a BIM per scissione</v>
          </cell>
          <cell r="G857" t="str">
            <v/>
          </cell>
          <cell r="H857">
            <v>38656</v>
          </cell>
          <cell r="I857">
            <v>38656</v>
          </cell>
          <cell r="J857">
            <v>5164.57</v>
          </cell>
          <cell r="K857" t="str">
            <v>EUR</v>
          </cell>
        </row>
        <row r="858">
          <cell r="A858" t="str">
            <v>@01\QReg.@</v>
          </cell>
          <cell r="B858" t="str">
            <v>AA</v>
          </cell>
          <cell r="C858" t="str">
            <v>7000001867</v>
          </cell>
          <cell r="D858" t="str">
            <v/>
          </cell>
          <cell r="E858" t="str">
            <v/>
          </cell>
          <cell r="F858" t="str">
            <v>Trasf. da Conb. a BIM per scissione</v>
          </cell>
          <cell r="G858" t="str">
            <v/>
          </cell>
          <cell r="H858">
            <v>38656</v>
          </cell>
          <cell r="I858">
            <v>38656</v>
          </cell>
          <cell r="J858">
            <v>1136.21</v>
          </cell>
          <cell r="K858" t="str">
            <v>EUR</v>
          </cell>
        </row>
        <row r="859">
          <cell r="A859" t="str">
            <v>@01\QReg.@</v>
          </cell>
          <cell r="B859" t="str">
            <v>AA</v>
          </cell>
          <cell r="C859" t="str">
            <v>7000001868</v>
          </cell>
          <cell r="D859" t="str">
            <v/>
          </cell>
          <cell r="E859" t="str">
            <v/>
          </cell>
          <cell r="F859" t="str">
            <v>Trasf. da Conb. a BIM per scissione</v>
          </cell>
          <cell r="G859" t="str">
            <v/>
          </cell>
          <cell r="H859">
            <v>38656</v>
          </cell>
          <cell r="I859">
            <v>38656</v>
          </cell>
          <cell r="J859">
            <v>3394.67</v>
          </cell>
          <cell r="K859" t="str">
            <v>EUR</v>
          </cell>
        </row>
        <row r="860">
          <cell r="A860" t="str">
            <v>@01\QReg.@</v>
          </cell>
          <cell r="B860" t="str">
            <v>AA</v>
          </cell>
          <cell r="C860" t="str">
            <v>7000001869</v>
          </cell>
          <cell r="D860" t="str">
            <v/>
          </cell>
          <cell r="E860" t="str">
            <v/>
          </cell>
          <cell r="F860" t="str">
            <v>Trasf. da Conb. a BIM per scissione</v>
          </cell>
          <cell r="G860" t="str">
            <v/>
          </cell>
          <cell r="H860">
            <v>38656</v>
          </cell>
          <cell r="I860">
            <v>38656</v>
          </cell>
          <cell r="J860">
            <v>1580.36</v>
          </cell>
          <cell r="K860" t="str">
            <v>EUR</v>
          </cell>
        </row>
        <row r="861">
          <cell r="A861" t="str">
            <v>@01\QReg.@</v>
          </cell>
          <cell r="B861" t="str">
            <v>AA</v>
          </cell>
          <cell r="C861" t="str">
            <v>7000001870</v>
          </cell>
          <cell r="D861" t="str">
            <v/>
          </cell>
          <cell r="E861" t="str">
            <v/>
          </cell>
          <cell r="F861" t="str">
            <v>Trasf. da Conb. a BIM per scissione</v>
          </cell>
          <cell r="G861" t="str">
            <v/>
          </cell>
          <cell r="H861">
            <v>38656</v>
          </cell>
          <cell r="I861">
            <v>38656</v>
          </cell>
          <cell r="J861">
            <v>6584.83</v>
          </cell>
          <cell r="K861" t="str">
            <v>EUR</v>
          </cell>
        </row>
        <row r="862">
          <cell r="A862" t="str">
            <v>@01\QReg.@</v>
          </cell>
          <cell r="B862" t="str">
            <v>AA</v>
          </cell>
          <cell r="C862" t="str">
            <v>7000001871</v>
          </cell>
          <cell r="D862" t="str">
            <v/>
          </cell>
          <cell r="E862" t="str">
            <v/>
          </cell>
          <cell r="F862" t="str">
            <v>Trasf. da Conb. a BIM per scissione</v>
          </cell>
          <cell r="G862" t="str">
            <v/>
          </cell>
          <cell r="H862">
            <v>38656</v>
          </cell>
          <cell r="I862">
            <v>38656</v>
          </cell>
          <cell r="J862">
            <v>2225.9299999999998</v>
          </cell>
          <cell r="K862" t="str">
            <v>EUR</v>
          </cell>
        </row>
        <row r="863">
          <cell r="A863" t="str">
            <v>@01\QReg.@</v>
          </cell>
          <cell r="B863" t="str">
            <v>AA</v>
          </cell>
          <cell r="C863" t="str">
            <v>7000001872</v>
          </cell>
          <cell r="D863" t="str">
            <v/>
          </cell>
          <cell r="E863" t="str">
            <v/>
          </cell>
          <cell r="F863" t="str">
            <v>Trasf. da Conb. a BIM per scissione</v>
          </cell>
          <cell r="G863" t="str">
            <v/>
          </cell>
          <cell r="H863">
            <v>38656</v>
          </cell>
          <cell r="I863">
            <v>38656</v>
          </cell>
          <cell r="J863">
            <v>7746.85</v>
          </cell>
          <cell r="K863" t="str">
            <v>EUR</v>
          </cell>
        </row>
        <row r="864">
          <cell r="A864" t="str">
            <v>@01\QReg.@</v>
          </cell>
          <cell r="B864" t="str">
            <v>AA</v>
          </cell>
          <cell r="C864" t="str">
            <v>7000001873</v>
          </cell>
          <cell r="D864" t="str">
            <v/>
          </cell>
          <cell r="E864" t="str">
            <v/>
          </cell>
          <cell r="F864" t="str">
            <v>Trasf. da Conb. a BIM per scissione</v>
          </cell>
          <cell r="G864" t="str">
            <v/>
          </cell>
          <cell r="H864">
            <v>38656</v>
          </cell>
          <cell r="I864">
            <v>38656</v>
          </cell>
          <cell r="J864">
            <v>1053.93</v>
          </cell>
          <cell r="K864" t="str">
            <v>EUR</v>
          </cell>
        </row>
        <row r="865">
          <cell r="A865" t="str">
            <v>@01\QReg.@</v>
          </cell>
          <cell r="B865" t="str">
            <v>AA</v>
          </cell>
          <cell r="C865" t="str">
            <v>7000001874</v>
          </cell>
          <cell r="D865" t="str">
            <v/>
          </cell>
          <cell r="E865" t="str">
            <v/>
          </cell>
          <cell r="F865" t="str">
            <v>Trasf. da Conb. a BIM per scissione</v>
          </cell>
          <cell r="G865" t="str">
            <v/>
          </cell>
          <cell r="H865">
            <v>38656</v>
          </cell>
          <cell r="I865">
            <v>38656</v>
          </cell>
          <cell r="J865">
            <v>22724.1</v>
          </cell>
          <cell r="K865" t="str">
            <v>EUR</v>
          </cell>
        </row>
        <row r="866">
          <cell r="A866" t="str">
            <v>@01\QReg.@</v>
          </cell>
          <cell r="B866" t="str">
            <v>AA</v>
          </cell>
          <cell r="C866" t="str">
            <v>7000001875</v>
          </cell>
          <cell r="D866" t="str">
            <v/>
          </cell>
          <cell r="E866" t="str">
            <v/>
          </cell>
          <cell r="F866" t="str">
            <v>Trasf. da Conb. a BIM per scissione</v>
          </cell>
          <cell r="G866" t="str">
            <v/>
          </cell>
          <cell r="H866">
            <v>38656</v>
          </cell>
          <cell r="I866">
            <v>38656</v>
          </cell>
          <cell r="J866">
            <v>61974.83</v>
          </cell>
          <cell r="K866" t="str">
            <v>EUR</v>
          </cell>
        </row>
        <row r="867">
          <cell r="A867" t="str">
            <v>@01\QReg.@</v>
          </cell>
          <cell r="B867" t="str">
            <v>AA</v>
          </cell>
          <cell r="C867" t="str">
            <v>7000001876</v>
          </cell>
          <cell r="D867" t="str">
            <v/>
          </cell>
          <cell r="E867" t="str">
            <v/>
          </cell>
          <cell r="F867" t="str">
            <v>Trasf. da Conb. a BIM per scissione</v>
          </cell>
          <cell r="G867" t="str">
            <v/>
          </cell>
          <cell r="H867">
            <v>38656</v>
          </cell>
          <cell r="I867">
            <v>38656</v>
          </cell>
          <cell r="J867">
            <v>1316.97</v>
          </cell>
          <cell r="K867" t="str">
            <v>EUR</v>
          </cell>
        </row>
        <row r="868">
          <cell r="A868" t="str">
            <v>@01\QReg.@</v>
          </cell>
          <cell r="B868" t="str">
            <v>AA</v>
          </cell>
          <cell r="C868" t="str">
            <v>7000001877</v>
          </cell>
          <cell r="D868" t="str">
            <v/>
          </cell>
          <cell r="E868" t="str">
            <v/>
          </cell>
          <cell r="F868" t="str">
            <v>Trasf. da Conb. a BIM per scissione</v>
          </cell>
          <cell r="G868" t="str">
            <v/>
          </cell>
          <cell r="H868">
            <v>38656</v>
          </cell>
          <cell r="I868">
            <v>38656</v>
          </cell>
          <cell r="J868">
            <v>7746.85</v>
          </cell>
          <cell r="K868" t="str">
            <v>EUR</v>
          </cell>
        </row>
        <row r="869">
          <cell r="A869" t="str">
            <v>@01\QReg.@</v>
          </cell>
          <cell r="B869" t="str">
            <v>AA</v>
          </cell>
          <cell r="C869" t="str">
            <v>7000001878</v>
          </cell>
          <cell r="D869" t="str">
            <v/>
          </cell>
          <cell r="E869" t="str">
            <v/>
          </cell>
          <cell r="F869" t="str">
            <v>Trasf. da Conb. a BIM per scissione</v>
          </cell>
          <cell r="G869" t="str">
            <v/>
          </cell>
          <cell r="H869">
            <v>38656</v>
          </cell>
          <cell r="I869">
            <v>38656</v>
          </cell>
          <cell r="J869">
            <v>357.39</v>
          </cell>
          <cell r="K869" t="str">
            <v>EUR</v>
          </cell>
        </row>
        <row r="870">
          <cell r="A870" t="str">
            <v>@01\QReg.@</v>
          </cell>
          <cell r="B870" t="str">
            <v>AA</v>
          </cell>
          <cell r="C870" t="str">
            <v>7000001879</v>
          </cell>
          <cell r="D870" t="str">
            <v/>
          </cell>
          <cell r="E870" t="str">
            <v/>
          </cell>
          <cell r="F870" t="str">
            <v>Trasf. da Conb. a BIM per scissione</v>
          </cell>
          <cell r="G870" t="str">
            <v/>
          </cell>
          <cell r="H870">
            <v>38656</v>
          </cell>
          <cell r="I870">
            <v>38656</v>
          </cell>
          <cell r="J870">
            <v>1859.26</v>
          </cell>
          <cell r="K870" t="str">
            <v>EUR</v>
          </cell>
        </row>
        <row r="871">
          <cell r="A871" t="str">
            <v>@01\QReg.@</v>
          </cell>
          <cell r="B871" t="str">
            <v>AA</v>
          </cell>
          <cell r="C871" t="str">
            <v>7000001880</v>
          </cell>
          <cell r="D871" t="str">
            <v/>
          </cell>
          <cell r="E871" t="str">
            <v/>
          </cell>
          <cell r="F871" t="str">
            <v>Trasf. da Conb. a BIM per scissione</v>
          </cell>
          <cell r="G871" t="str">
            <v/>
          </cell>
          <cell r="H871">
            <v>38656</v>
          </cell>
          <cell r="I871">
            <v>38656</v>
          </cell>
          <cell r="J871">
            <v>15493.71</v>
          </cell>
          <cell r="K871" t="str">
            <v>EUR</v>
          </cell>
        </row>
        <row r="872">
          <cell r="A872" t="str">
            <v>@01\QReg.@</v>
          </cell>
          <cell r="B872" t="str">
            <v>AA</v>
          </cell>
          <cell r="C872" t="str">
            <v>7000001881</v>
          </cell>
          <cell r="D872" t="str">
            <v/>
          </cell>
          <cell r="E872" t="str">
            <v/>
          </cell>
          <cell r="F872" t="str">
            <v>Trasf. da Conb. a BIM per scissione</v>
          </cell>
          <cell r="G872" t="str">
            <v/>
          </cell>
          <cell r="H872">
            <v>38656</v>
          </cell>
          <cell r="I872">
            <v>38656</v>
          </cell>
          <cell r="J872">
            <v>1580.36</v>
          </cell>
          <cell r="K872" t="str">
            <v>EUR</v>
          </cell>
        </row>
        <row r="873">
          <cell r="A873" t="str">
            <v>@01\QReg.@</v>
          </cell>
          <cell r="B873" t="str">
            <v>AA</v>
          </cell>
          <cell r="C873" t="str">
            <v>7000001882</v>
          </cell>
          <cell r="D873" t="str">
            <v/>
          </cell>
          <cell r="E873" t="str">
            <v/>
          </cell>
          <cell r="F873" t="str">
            <v>Trasf. da Conb. a BIM per scissione</v>
          </cell>
          <cell r="G873" t="str">
            <v/>
          </cell>
          <cell r="H873">
            <v>38656</v>
          </cell>
          <cell r="I873">
            <v>38656</v>
          </cell>
          <cell r="J873">
            <v>1762.25</v>
          </cell>
          <cell r="K873" t="str">
            <v>EUR</v>
          </cell>
        </row>
        <row r="874">
          <cell r="A874" t="str">
            <v>@01\QReg.@</v>
          </cell>
          <cell r="B874" t="str">
            <v>AA</v>
          </cell>
          <cell r="C874" t="str">
            <v>7000001883</v>
          </cell>
          <cell r="D874" t="str">
            <v/>
          </cell>
          <cell r="E874" t="str">
            <v/>
          </cell>
          <cell r="F874" t="str">
            <v>Trasf. da Conb. a BIM per scissione</v>
          </cell>
          <cell r="G874" t="str">
            <v/>
          </cell>
          <cell r="H874">
            <v>38656</v>
          </cell>
          <cell r="I874">
            <v>38656</v>
          </cell>
          <cell r="J874">
            <v>2978.92</v>
          </cell>
          <cell r="K874" t="str">
            <v>EUR</v>
          </cell>
        </row>
        <row r="875">
          <cell r="A875" t="str">
            <v>@01\QReg.@</v>
          </cell>
          <cell r="B875" t="str">
            <v>AA</v>
          </cell>
          <cell r="C875" t="str">
            <v>7000001884</v>
          </cell>
          <cell r="D875" t="str">
            <v/>
          </cell>
          <cell r="E875" t="str">
            <v/>
          </cell>
          <cell r="F875" t="str">
            <v>Trasf. da Conb. a BIM per scissione</v>
          </cell>
          <cell r="G875" t="str">
            <v/>
          </cell>
          <cell r="H875">
            <v>38656</v>
          </cell>
          <cell r="I875">
            <v>38656</v>
          </cell>
          <cell r="J875">
            <v>8750.85</v>
          </cell>
          <cell r="K875" t="str">
            <v>EUR</v>
          </cell>
        </row>
        <row r="876">
          <cell r="A876" t="str">
            <v>@01\QReg.@</v>
          </cell>
          <cell r="B876" t="str">
            <v>AA</v>
          </cell>
          <cell r="C876" t="str">
            <v>7000001885</v>
          </cell>
          <cell r="D876" t="str">
            <v/>
          </cell>
          <cell r="E876" t="str">
            <v/>
          </cell>
          <cell r="F876" t="str">
            <v>Trasf. da Conb. a BIM per scissione</v>
          </cell>
          <cell r="G876" t="str">
            <v/>
          </cell>
          <cell r="H876">
            <v>38656</v>
          </cell>
          <cell r="I876">
            <v>38656</v>
          </cell>
          <cell r="J876">
            <v>6197.48</v>
          </cell>
          <cell r="K876" t="str">
            <v>EUR</v>
          </cell>
        </row>
        <row r="877">
          <cell r="A877" t="str">
            <v>@01\QReg.@</v>
          </cell>
          <cell r="B877" t="str">
            <v>AA</v>
          </cell>
          <cell r="C877" t="str">
            <v>7000001886</v>
          </cell>
          <cell r="D877" t="str">
            <v/>
          </cell>
          <cell r="E877" t="str">
            <v/>
          </cell>
          <cell r="F877" t="str">
            <v>Trasf. da Conb. a BIM per scissione</v>
          </cell>
          <cell r="G877" t="str">
            <v/>
          </cell>
          <cell r="H877">
            <v>38656</v>
          </cell>
          <cell r="I877">
            <v>38656</v>
          </cell>
          <cell r="J877">
            <v>1146.97</v>
          </cell>
          <cell r="K877" t="str">
            <v>EUR</v>
          </cell>
        </row>
        <row r="878">
          <cell r="A878" t="str">
            <v>@01\QReg.@</v>
          </cell>
          <cell r="B878" t="str">
            <v>AA</v>
          </cell>
          <cell r="C878" t="str">
            <v>7000001887</v>
          </cell>
          <cell r="D878" t="str">
            <v/>
          </cell>
          <cell r="E878" t="str">
            <v/>
          </cell>
          <cell r="F878" t="str">
            <v>Trasf. da Conb. a BIM per scissione</v>
          </cell>
          <cell r="G878" t="str">
            <v/>
          </cell>
          <cell r="H878">
            <v>38656</v>
          </cell>
          <cell r="I878">
            <v>38656</v>
          </cell>
          <cell r="J878">
            <v>7265.52</v>
          </cell>
          <cell r="K878" t="str">
            <v>EUR</v>
          </cell>
        </row>
        <row r="879">
          <cell r="A879" t="str">
            <v>@01\QReg.@</v>
          </cell>
          <cell r="B879" t="str">
            <v>AA</v>
          </cell>
          <cell r="C879" t="str">
            <v>7000001888</v>
          </cell>
          <cell r="D879" t="str">
            <v/>
          </cell>
          <cell r="E879" t="str">
            <v/>
          </cell>
          <cell r="F879" t="str">
            <v>Trasf. da Conb. a BIM per scissione</v>
          </cell>
          <cell r="G879" t="str">
            <v/>
          </cell>
          <cell r="H879">
            <v>38656</v>
          </cell>
          <cell r="I879">
            <v>38656</v>
          </cell>
          <cell r="J879">
            <v>266.43</v>
          </cell>
          <cell r="K879" t="str">
            <v>EUR</v>
          </cell>
        </row>
        <row r="880">
          <cell r="A880" t="str">
            <v>@01\QReg.@</v>
          </cell>
          <cell r="B880" t="str">
            <v>AA</v>
          </cell>
          <cell r="C880" t="str">
            <v>7000001889</v>
          </cell>
          <cell r="D880" t="str">
            <v/>
          </cell>
          <cell r="E880" t="str">
            <v/>
          </cell>
          <cell r="F880" t="str">
            <v>Trasf. da Conb. a BIM per scissione</v>
          </cell>
          <cell r="G880" t="str">
            <v/>
          </cell>
          <cell r="H880">
            <v>38656</v>
          </cell>
          <cell r="I880">
            <v>38656</v>
          </cell>
          <cell r="J880">
            <v>6461.39</v>
          </cell>
          <cell r="K880" t="str">
            <v>EUR</v>
          </cell>
        </row>
        <row r="881">
          <cell r="A881" t="str">
            <v>@01\QReg.@</v>
          </cell>
          <cell r="B881" t="str">
            <v>AA</v>
          </cell>
          <cell r="C881" t="str">
            <v>7000001890</v>
          </cell>
          <cell r="D881" t="str">
            <v/>
          </cell>
          <cell r="E881" t="str">
            <v/>
          </cell>
          <cell r="F881" t="str">
            <v>Trasf. da Conb. a BIM per scissione</v>
          </cell>
          <cell r="G881" t="str">
            <v/>
          </cell>
          <cell r="H881">
            <v>38656</v>
          </cell>
          <cell r="I881">
            <v>38656</v>
          </cell>
          <cell r="J881">
            <v>1471.9</v>
          </cell>
          <cell r="K881" t="str">
            <v>EUR</v>
          </cell>
        </row>
        <row r="882">
          <cell r="A882" t="str">
            <v>@01\QReg.@</v>
          </cell>
          <cell r="B882" t="str">
            <v>AA</v>
          </cell>
          <cell r="C882" t="str">
            <v>7000001891</v>
          </cell>
          <cell r="D882" t="str">
            <v/>
          </cell>
          <cell r="E882" t="str">
            <v/>
          </cell>
          <cell r="F882" t="str">
            <v>Trasf. da Conb. a BIM per scissione</v>
          </cell>
          <cell r="G882" t="str">
            <v/>
          </cell>
          <cell r="H882">
            <v>38656</v>
          </cell>
          <cell r="I882">
            <v>38656</v>
          </cell>
          <cell r="J882">
            <v>5164.57</v>
          </cell>
          <cell r="K882" t="str">
            <v>EUR</v>
          </cell>
        </row>
        <row r="883">
          <cell r="A883" t="str">
            <v>@01\QReg.@</v>
          </cell>
          <cell r="B883" t="str">
            <v>AA</v>
          </cell>
          <cell r="C883" t="str">
            <v>7000001892</v>
          </cell>
          <cell r="D883" t="str">
            <v/>
          </cell>
          <cell r="E883" t="str">
            <v/>
          </cell>
          <cell r="F883" t="str">
            <v>Trasf. da Conb. a BIM per scissione</v>
          </cell>
          <cell r="G883" t="str">
            <v/>
          </cell>
          <cell r="H883">
            <v>38656</v>
          </cell>
          <cell r="I883">
            <v>38656</v>
          </cell>
          <cell r="J883">
            <v>278.89</v>
          </cell>
          <cell r="K883" t="str">
            <v>EUR</v>
          </cell>
        </row>
        <row r="884">
          <cell r="A884" t="str">
            <v>@01\QReg.@</v>
          </cell>
          <cell r="B884" t="str">
            <v>AA</v>
          </cell>
          <cell r="C884" t="str">
            <v>7000001893</v>
          </cell>
          <cell r="D884" t="str">
            <v/>
          </cell>
          <cell r="E884" t="str">
            <v/>
          </cell>
          <cell r="F884" t="str">
            <v>Trasf. da Conb. a BIM per scissione</v>
          </cell>
          <cell r="G884" t="str">
            <v/>
          </cell>
          <cell r="H884">
            <v>38656</v>
          </cell>
          <cell r="I884">
            <v>38656</v>
          </cell>
          <cell r="J884">
            <v>9296.2199999999993</v>
          </cell>
          <cell r="K884" t="str">
            <v>EUR</v>
          </cell>
        </row>
        <row r="885">
          <cell r="A885" t="str">
            <v>@01\QReg.@</v>
          </cell>
          <cell r="B885" t="str">
            <v>AA</v>
          </cell>
          <cell r="C885" t="str">
            <v>7000001894</v>
          </cell>
          <cell r="D885" t="str">
            <v/>
          </cell>
          <cell r="E885" t="str">
            <v/>
          </cell>
          <cell r="F885" t="str">
            <v>Trasf. da Conb. a BIM per scissione</v>
          </cell>
          <cell r="G885" t="str">
            <v/>
          </cell>
          <cell r="H885">
            <v>38656</v>
          </cell>
          <cell r="I885">
            <v>38656</v>
          </cell>
          <cell r="J885">
            <v>3845.01</v>
          </cell>
          <cell r="K885" t="str">
            <v>EUR</v>
          </cell>
        </row>
        <row r="886">
          <cell r="A886" t="str">
            <v>@01\QReg.@</v>
          </cell>
          <cell r="B886" t="str">
            <v>AA</v>
          </cell>
          <cell r="C886" t="str">
            <v>7000001895</v>
          </cell>
          <cell r="D886" t="str">
            <v/>
          </cell>
          <cell r="E886" t="str">
            <v/>
          </cell>
          <cell r="F886" t="str">
            <v>Trasf. da Conb. a BIM per scissione</v>
          </cell>
          <cell r="G886" t="str">
            <v/>
          </cell>
          <cell r="H886">
            <v>38656</v>
          </cell>
          <cell r="I886">
            <v>38656</v>
          </cell>
          <cell r="J886">
            <v>3389.51</v>
          </cell>
          <cell r="K886" t="str">
            <v>EUR</v>
          </cell>
        </row>
        <row r="887">
          <cell r="A887" t="str">
            <v>@01\QReg.@</v>
          </cell>
          <cell r="B887" t="str">
            <v>AA</v>
          </cell>
          <cell r="C887" t="str">
            <v>7000001896</v>
          </cell>
          <cell r="D887" t="str">
            <v/>
          </cell>
          <cell r="E887" t="str">
            <v/>
          </cell>
          <cell r="F887" t="str">
            <v>Trasf. da Conb. a BIM per scissione</v>
          </cell>
          <cell r="G887" t="str">
            <v/>
          </cell>
          <cell r="H887">
            <v>38656</v>
          </cell>
          <cell r="I887">
            <v>38656</v>
          </cell>
          <cell r="J887">
            <v>1108.83</v>
          </cell>
          <cell r="K887" t="str">
            <v>EUR</v>
          </cell>
        </row>
        <row r="888">
          <cell r="A888" t="str">
            <v>@01\QReg.@</v>
          </cell>
          <cell r="B888" t="str">
            <v>AA</v>
          </cell>
          <cell r="C888" t="str">
            <v>7000001897</v>
          </cell>
          <cell r="D888" t="str">
            <v/>
          </cell>
          <cell r="E888" t="str">
            <v/>
          </cell>
          <cell r="F888" t="str">
            <v>Trasf. da Conb. a BIM per scissione</v>
          </cell>
          <cell r="G888" t="str">
            <v/>
          </cell>
          <cell r="H888">
            <v>38656</v>
          </cell>
          <cell r="I888">
            <v>38656</v>
          </cell>
          <cell r="J888">
            <v>3021.27</v>
          </cell>
          <cell r="K888" t="str">
            <v>EUR</v>
          </cell>
        </row>
        <row r="889">
          <cell r="A889" t="str">
            <v>@01\QReg.@</v>
          </cell>
          <cell r="B889" t="str">
            <v>AA</v>
          </cell>
          <cell r="C889" t="str">
            <v>7000001898</v>
          </cell>
          <cell r="D889" t="str">
            <v/>
          </cell>
          <cell r="E889" t="str">
            <v/>
          </cell>
          <cell r="F889" t="str">
            <v>Trasf. da Conb. a BIM per scissione</v>
          </cell>
          <cell r="G889" t="str">
            <v/>
          </cell>
          <cell r="H889">
            <v>38656</v>
          </cell>
          <cell r="I889">
            <v>38656</v>
          </cell>
          <cell r="J889">
            <v>1032.9100000000001</v>
          </cell>
          <cell r="K889" t="str">
            <v>EUR</v>
          </cell>
        </row>
        <row r="890">
          <cell r="A890" t="str">
            <v>@01\QReg.@</v>
          </cell>
          <cell r="B890" t="str">
            <v>AA</v>
          </cell>
          <cell r="C890" t="str">
            <v>7000001899</v>
          </cell>
          <cell r="D890" t="str">
            <v/>
          </cell>
          <cell r="E890" t="str">
            <v/>
          </cell>
          <cell r="F890" t="str">
            <v>Trasf. da Conb. a BIM per scissione</v>
          </cell>
          <cell r="G890" t="str">
            <v/>
          </cell>
          <cell r="H890">
            <v>38656</v>
          </cell>
          <cell r="I890">
            <v>38656</v>
          </cell>
          <cell r="J890">
            <v>3746.38</v>
          </cell>
          <cell r="K890" t="str">
            <v>EUR</v>
          </cell>
        </row>
        <row r="891">
          <cell r="A891" t="str">
            <v>@01\QReg.@</v>
          </cell>
          <cell r="B891" t="str">
            <v>AA</v>
          </cell>
          <cell r="C891" t="str">
            <v>7000001900</v>
          </cell>
          <cell r="D891" t="str">
            <v/>
          </cell>
          <cell r="E891" t="str">
            <v/>
          </cell>
          <cell r="F891" t="str">
            <v>Trasf. da Conb. a BIM per scissione</v>
          </cell>
          <cell r="G891" t="str">
            <v/>
          </cell>
          <cell r="H891">
            <v>38656</v>
          </cell>
          <cell r="I891">
            <v>38656</v>
          </cell>
          <cell r="J891">
            <v>103291.38</v>
          </cell>
          <cell r="K891" t="str">
            <v>EUR</v>
          </cell>
        </row>
        <row r="892">
          <cell r="A892" t="str">
            <v>@01\QReg.@</v>
          </cell>
          <cell r="B892" t="str">
            <v>AA</v>
          </cell>
          <cell r="C892" t="str">
            <v>7000001901</v>
          </cell>
          <cell r="D892" t="str">
            <v/>
          </cell>
          <cell r="E892" t="str">
            <v/>
          </cell>
          <cell r="F892" t="str">
            <v>Trasf. da Conb. a BIM per scissione</v>
          </cell>
          <cell r="G892" t="str">
            <v/>
          </cell>
          <cell r="H892">
            <v>38656</v>
          </cell>
          <cell r="I892">
            <v>38656</v>
          </cell>
          <cell r="J892">
            <v>15217.51</v>
          </cell>
          <cell r="K892" t="str">
            <v>EUR</v>
          </cell>
        </row>
        <row r="893">
          <cell r="A893" t="str">
            <v>@01\QReg.@</v>
          </cell>
          <cell r="B893" t="str">
            <v>AA</v>
          </cell>
          <cell r="C893" t="str">
            <v>7000001902</v>
          </cell>
          <cell r="D893" t="str">
            <v/>
          </cell>
          <cell r="E893" t="str">
            <v/>
          </cell>
          <cell r="F893" t="str">
            <v>Trasf. da Conb. a BIM per scissione</v>
          </cell>
          <cell r="G893" t="str">
            <v/>
          </cell>
          <cell r="H893">
            <v>38656</v>
          </cell>
          <cell r="I893">
            <v>38656</v>
          </cell>
          <cell r="J893">
            <v>671.39</v>
          </cell>
          <cell r="K893" t="str">
            <v>EUR</v>
          </cell>
        </row>
        <row r="894">
          <cell r="A894" t="str">
            <v>@01\QReg.@</v>
          </cell>
          <cell r="B894" t="str">
            <v>AA</v>
          </cell>
          <cell r="C894" t="str">
            <v>7000001903</v>
          </cell>
          <cell r="D894" t="str">
            <v/>
          </cell>
          <cell r="E894" t="str">
            <v/>
          </cell>
          <cell r="F894" t="str">
            <v>Trasf. da Conb. a BIM per scissione</v>
          </cell>
          <cell r="G894" t="str">
            <v/>
          </cell>
          <cell r="H894">
            <v>38656</v>
          </cell>
          <cell r="I894">
            <v>38656</v>
          </cell>
          <cell r="J894">
            <v>23240.560000000001</v>
          </cell>
          <cell r="K894" t="str">
            <v>EUR</v>
          </cell>
        </row>
        <row r="895">
          <cell r="A895" t="str">
            <v>@01\QReg.@</v>
          </cell>
          <cell r="B895" t="str">
            <v>AA</v>
          </cell>
          <cell r="C895" t="str">
            <v>7000001904</v>
          </cell>
          <cell r="D895" t="str">
            <v/>
          </cell>
          <cell r="E895" t="str">
            <v/>
          </cell>
          <cell r="F895" t="str">
            <v>Trasf. da Conb. a BIM per scissione</v>
          </cell>
          <cell r="G895" t="str">
            <v/>
          </cell>
          <cell r="H895">
            <v>38656</v>
          </cell>
          <cell r="I895">
            <v>38656</v>
          </cell>
          <cell r="J895">
            <v>10329.14</v>
          </cell>
          <cell r="K895" t="str">
            <v>EUR</v>
          </cell>
        </row>
        <row r="896">
          <cell r="A896" t="str">
            <v>@01\QReg.@</v>
          </cell>
          <cell r="B896" t="str">
            <v>AA</v>
          </cell>
          <cell r="C896" t="str">
            <v>7000001905</v>
          </cell>
          <cell r="D896" t="str">
            <v/>
          </cell>
          <cell r="E896" t="str">
            <v/>
          </cell>
          <cell r="F896" t="str">
            <v>Trasf. da Conb. a BIM per scissione</v>
          </cell>
          <cell r="G896" t="str">
            <v/>
          </cell>
          <cell r="H896">
            <v>38656</v>
          </cell>
          <cell r="I896">
            <v>38656</v>
          </cell>
          <cell r="J896">
            <v>4229.78</v>
          </cell>
          <cell r="K896" t="str">
            <v>EUR</v>
          </cell>
        </row>
        <row r="897">
          <cell r="A897" t="str">
            <v>@01\QReg.@</v>
          </cell>
          <cell r="B897" t="str">
            <v>AA</v>
          </cell>
          <cell r="C897" t="str">
            <v>7000001906</v>
          </cell>
          <cell r="D897" t="str">
            <v/>
          </cell>
          <cell r="E897" t="str">
            <v/>
          </cell>
          <cell r="F897" t="str">
            <v>Trasf. da Conb. a BIM per scissione</v>
          </cell>
          <cell r="G897" t="str">
            <v/>
          </cell>
          <cell r="H897">
            <v>38656</v>
          </cell>
          <cell r="I897">
            <v>38656</v>
          </cell>
          <cell r="J897">
            <v>1163.33</v>
          </cell>
          <cell r="K897" t="str">
            <v>EUR</v>
          </cell>
        </row>
        <row r="898">
          <cell r="A898" t="str">
            <v>@01\QReg.@</v>
          </cell>
          <cell r="B898" t="str">
            <v>AA</v>
          </cell>
          <cell r="C898" t="str">
            <v>7000001907</v>
          </cell>
          <cell r="D898" t="str">
            <v/>
          </cell>
          <cell r="E898" t="str">
            <v/>
          </cell>
          <cell r="F898" t="str">
            <v>Trasf. da Conb. a BIM per scissione</v>
          </cell>
          <cell r="G898" t="str">
            <v/>
          </cell>
          <cell r="H898">
            <v>38656</v>
          </cell>
          <cell r="I898">
            <v>38656</v>
          </cell>
          <cell r="J898">
            <v>5200.5600000000004</v>
          </cell>
          <cell r="K898" t="str">
            <v>EUR</v>
          </cell>
        </row>
        <row r="899">
          <cell r="A899" t="str">
            <v>@01\QReg.@</v>
          </cell>
          <cell r="B899" t="str">
            <v>AA</v>
          </cell>
          <cell r="C899" t="str">
            <v>7000001908</v>
          </cell>
          <cell r="D899" t="str">
            <v/>
          </cell>
          <cell r="E899" t="str">
            <v/>
          </cell>
          <cell r="F899" t="str">
            <v>Trasf. da Conb. a BIM per scissione</v>
          </cell>
          <cell r="G899" t="str">
            <v/>
          </cell>
          <cell r="H899">
            <v>38656</v>
          </cell>
          <cell r="I899">
            <v>38656</v>
          </cell>
          <cell r="J899">
            <v>1107.8</v>
          </cell>
          <cell r="K899" t="str">
            <v>EUR</v>
          </cell>
        </row>
        <row r="900">
          <cell r="A900" t="str">
            <v>@01\QReg.@</v>
          </cell>
          <cell r="B900" t="str">
            <v>AA</v>
          </cell>
          <cell r="C900" t="str">
            <v>7000001909</v>
          </cell>
          <cell r="D900" t="str">
            <v/>
          </cell>
          <cell r="E900" t="str">
            <v/>
          </cell>
          <cell r="F900" t="str">
            <v>Trasf. da Conb. a BIM per scissione</v>
          </cell>
          <cell r="G900" t="str">
            <v/>
          </cell>
          <cell r="H900">
            <v>38656</v>
          </cell>
          <cell r="I900">
            <v>38656</v>
          </cell>
          <cell r="J900">
            <v>3038.83</v>
          </cell>
          <cell r="K900" t="str">
            <v>EUR</v>
          </cell>
        </row>
        <row r="901">
          <cell r="A901" t="str">
            <v>@01\QReg.@</v>
          </cell>
          <cell r="B901" t="str">
            <v>AA</v>
          </cell>
          <cell r="C901" t="str">
            <v>7000001910</v>
          </cell>
          <cell r="D901" t="str">
            <v/>
          </cell>
          <cell r="E901" t="str">
            <v/>
          </cell>
          <cell r="F901" t="str">
            <v>Trasf. da Conb. a BIM per scissione</v>
          </cell>
          <cell r="G901" t="str">
            <v/>
          </cell>
          <cell r="H901">
            <v>38656</v>
          </cell>
          <cell r="I901">
            <v>38656</v>
          </cell>
          <cell r="J901">
            <v>934.89</v>
          </cell>
          <cell r="K901" t="str">
            <v>EUR</v>
          </cell>
        </row>
        <row r="902">
          <cell r="A902" t="str">
            <v>@01\QReg.@</v>
          </cell>
          <cell r="B902" t="str">
            <v>AA</v>
          </cell>
          <cell r="C902" t="str">
            <v>7000001911</v>
          </cell>
          <cell r="D902" t="str">
            <v/>
          </cell>
          <cell r="E902" t="str">
            <v/>
          </cell>
          <cell r="F902" t="str">
            <v>Trasf. da Conb. a BIM per scissione</v>
          </cell>
          <cell r="G902" t="str">
            <v/>
          </cell>
          <cell r="H902">
            <v>38656</v>
          </cell>
          <cell r="I902">
            <v>38656</v>
          </cell>
          <cell r="J902">
            <v>2238.0300000000002</v>
          </cell>
          <cell r="K902" t="str">
            <v>EUR</v>
          </cell>
        </row>
        <row r="903">
          <cell r="A903" t="str">
            <v>@01\QReg.@</v>
          </cell>
          <cell r="B903" t="str">
            <v>AA</v>
          </cell>
          <cell r="C903" t="str">
            <v>7000001912</v>
          </cell>
          <cell r="D903" t="str">
            <v/>
          </cell>
          <cell r="E903" t="str">
            <v/>
          </cell>
          <cell r="F903" t="str">
            <v>Trasf. da Conb. a BIM per scissione</v>
          </cell>
          <cell r="G903" t="str">
            <v/>
          </cell>
          <cell r="H903">
            <v>38656</v>
          </cell>
          <cell r="I903">
            <v>38656</v>
          </cell>
          <cell r="J903">
            <v>1331.76</v>
          </cell>
          <cell r="K903" t="str">
            <v>EUR</v>
          </cell>
        </row>
        <row r="904">
          <cell r="A904" t="str">
            <v>@01\QReg.@</v>
          </cell>
          <cell r="B904" t="str">
            <v>AA</v>
          </cell>
          <cell r="C904" t="str">
            <v>7000001913</v>
          </cell>
          <cell r="D904" t="str">
            <v/>
          </cell>
          <cell r="E904" t="str">
            <v/>
          </cell>
          <cell r="F904" t="str">
            <v>Trasf. da Conb. a BIM per scissione</v>
          </cell>
          <cell r="G904" t="str">
            <v/>
          </cell>
          <cell r="H904">
            <v>38656</v>
          </cell>
          <cell r="I904">
            <v>38656</v>
          </cell>
          <cell r="J904">
            <v>1609.28</v>
          </cell>
          <cell r="K904" t="str">
            <v>EUR</v>
          </cell>
        </row>
        <row r="905">
          <cell r="A905" t="str">
            <v>@01\QReg.@</v>
          </cell>
          <cell r="B905" t="str">
            <v>AA</v>
          </cell>
          <cell r="C905" t="str">
            <v>7000001914</v>
          </cell>
          <cell r="D905" t="str">
            <v/>
          </cell>
          <cell r="E905" t="str">
            <v/>
          </cell>
          <cell r="F905" t="str">
            <v>Trasf. da Conb. a BIM per scissione</v>
          </cell>
          <cell r="G905" t="str">
            <v/>
          </cell>
          <cell r="H905">
            <v>38656</v>
          </cell>
          <cell r="I905">
            <v>38656</v>
          </cell>
          <cell r="J905">
            <v>1162.03</v>
          </cell>
          <cell r="K905" t="str">
            <v>EUR</v>
          </cell>
        </row>
        <row r="906">
          <cell r="A906" t="str">
            <v>@01\QReg.@</v>
          </cell>
          <cell r="B906" t="str">
            <v>AA</v>
          </cell>
          <cell r="C906" t="str">
            <v>7000001915</v>
          </cell>
          <cell r="D906" t="str">
            <v/>
          </cell>
          <cell r="E906" t="str">
            <v/>
          </cell>
          <cell r="F906" t="str">
            <v>Trasf. da Conb. a BIM per scissione</v>
          </cell>
          <cell r="G906" t="str">
            <v/>
          </cell>
          <cell r="H906">
            <v>38656</v>
          </cell>
          <cell r="I906">
            <v>38656</v>
          </cell>
          <cell r="J906">
            <v>999.34</v>
          </cell>
          <cell r="K906" t="str">
            <v>EUR</v>
          </cell>
        </row>
        <row r="907">
          <cell r="A907" t="str">
            <v>@01\QReg.@</v>
          </cell>
          <cell r="B907" t="str">
            <v>AA</v>
          </cell>
          <cell r="C907" t="str">
            <v>7000001916</v>
          </cell>
          <cell r="D907" t="str">
            <v/>
          </cell>
          <cell r="E907" t="str">
            <v/>
          </cell>
          <cell r="F907" t="str">
            <v>Trasf. da Conb. a BIM per scissione</v>
          </cell>
          <cell r="G907" t="str">
            <v/>
          </cell>
          <cell r="H907">
            <v>38656</v>
          </cell>
          <cell r="I907">
            <v>38656</v>
          </cell>
          <cell r="J907">
            <v>6135.51</v>
          </cell>
          <cell r="K907" t="str">
            <v>EUR</v>
          </cell>
        </row>
        <row r="908">
          <cell r="A908" t="str">
            <v>@01\QReg.@</v>
          </cell>
          <cell r="B908" t="str">
            <v>AA</v>
          </cell>
          <cell r="C908" t="str">
            <v>7000001917</v>
          </cell>
          <cell r="D908" t="str">
            <v/>
          </cell>
          <cell r="E908" t="str">
            <v/>
          </cell>
          <cell r="F908" t="str">
            <v>Trasf. da Conb. a BIM per scissione</v>
          </cell>
          <cell r="G908" t="str">
            <v/>
          </cell>
          <cell r="H908">
            <v>38656</v>
          </cell>
          <cell r="I908">
            <v>38656</v>
          </cell>
          <cell r="J908">
            <v>1262.74</v>
          </cell>
          <cell r="K908" t="str">
            <v>EUR</v>
          </cell>
        </row>
        <row r="909">
          <cell r="A909" t="str">
            <v>@01\QReg.@</v>
          </cell>
          <cell r="B909" t="str">
            <v>AA</v>
          </cell>
          <cell r="C909" t="str">
            <v>7000001918</v>
          </cell>
          <cell r="D909" t="str">
            <v/>
          </cell>
          <cell r="E909" t="str">
            <v/>
          </cell>
          <cell r="F909" t="str">
            <v>Trasf. da Conb. a BIM per scissione</v>
          </cell>
          <cell r="G909" t="str">
            <v/>
          </cell>
          <cell r="H909">
            <v>38656</v>
          </cell>
          <cell r="I909">
            <v>38656</v>
          </cell>
          <cell r="J909">
            <v>1224</v>
          </cell>
          <cell r="K909" t="str">
            <v>EUR</v>
          </cell>
        </row>
        <row r="910">
          <cell r="A910" t="str">
            <v>@01\QReg.@</v>
          </cell>
          <cell r="B910" t="str">
            <v>AA</v>
          </cell>
          <cell r="C910" t="str">
            <v>7000001919</v>
          </cell>
          <cell r="D910" t="str">
            <v/>
          </cell>
          <cell r="E910" t="str">
            <v/>
          </cell>
          <cell r="F910" t="str">
            <v>Trasf. da Conb. a BIM per scissione</v>
          </cell>
          <cell r="G910" t="str">
            <v/>
          </cell>
          <cell r="H910">
            <v>38656</v>
          </cell>
          <cell r="I910">
            <v>38656</v>
          </cell>
          <cell r="J910">
            <v>952.35</v>
          </cell>
          <cell r="K910" t="str">
            <v>EUR</v>
          </cell>
        </row>
        <row r="911">
          <cell r="A911" t="str">
            <v>@01\QReg.@</v>
          </cell>
          <cell r="B911" t="str">
            <v>AA</v>
          </cell>
          <cell r="C911" t="str">
            <v>7000001920</v>
          </cell>
          <cell r="D911" t="str">
            <v/>
          </cell>
          <cell r="E911" t="str">
            <v/>
          </cell>
          <cell r="F911" t="str">
            <v>Trasf. da Conb. a BIM per scissione</v>
          </cell>
          <cell r="G911" t="str">
            <v/>
          </cell>
          <cell r="H911">
            <v>38656</v>
          </cell>
          <cell r="I911">
            <v>38656</v>
          </cell>
          <cell r="J911">
            <v>1471.9</v>
          </cell>
          <cell r="K911" t="str">
            <v>EUR</v>
          </cell>
        </row>
        <row r="912">
          <cell r="A912" t="str">
            <v>@01\QReg.@</v>
          </cell>
          <cell r="B912" t="str">
            <v>AA</v>
          </cell>
          <cell r="C912" t="str">
            <v>7000001921</v>
          </cell>
          <cell r="D912" t="str">
            <v/>
          </cell>
          <cell r="E912" t="str">
            <v/>
          </cell>
          <cell r="F912" t="str">
            <v>Trasf. da Conb. a BIM per scissione</v>
          </cell>
          <cell r="G912" t="str">
            <v/>
          </cell>
          <cell r="H912">
            <v>38656</v>
          </cell>
          <cell r="I912">
            <v>38656</v>
          </cell>
          <cell r="J912">
            <v>3331.15</v>
          </cell>
          <cell r="K912" t="str">
            <v>EUR</v>
          </cell>
        </row>
        <row r="913">
          <cell r="A913" t="str">
            <v>@01\QReg.@</v>
          </cell>
          <cell r="B913" t="str">
            <v>AA</v>
          </cell>
          <cell r="C913" t="str">
            <v>7000001922</v>
          </cell>
          <cell r="D913" t="str">
            <v/>
          </cell>
          <cell r="E913" t="str">
            <v/>
          </cell>
          <cell r="F913" t="str">
            <v>Trasf. da Conb. a BIM per scissione</v>
          </cell>
          <cell r="G913" t="str">
            <v/>
          </cell>
          <cell r="H913">
            <v>38656</v>
          </cell>
          <cell r="I913">
            <v>38656</v>
          </cell>
          <cell r="J913">
            <v>2205.27</v>
          </cell>
          <cell r="K913" t="str">
            <v>EUR</v>
          </cell>
        </row>
        <row r="914">
          <cell r="A914" t="str">
            <v>@01\QReg.@</v>
          </cell>
          <cell r="B914" t="str">
            <v>AA</v>
          </cell>
          <cell r="C914" t="str">
            <v>7000001923</v>
          </cell>
          <cell r="D914" t="str">
            <v/>
          </cell>
          <cell r="E914" t="str">
            <v/>
          </cell>
          <cell r="F914" t="str">
            <v>Trasf. da Conb. a BIM per scissione</v>
          </cell>
          <cell r="G914" t="str">
            <v/>
          </cell>
          <cell r="H914">
            <v>38656</v>
          </cell>
          <cell r="I914">
            <v>38656</v>
          </cell>
          <cell r="J914">
            <v>9193.66</v>
          </cell>
          <cell r="K914" t="str">
            <v>EUR</v>
          </cell>
        </row>
        <row r="915">
          <cell r="A915" t="str">
            <v>@01\QReg.@</v>
          </cell>
          <cell r="B915" t="str">
            <v>AA</v>
          </cell>
          <cell r="C915" t="str">
            <v>7000001924</v>
          </cell>
          <cell r="D915" t="str">
            <v/>
          </cell>
          <cell r="E915" t="str">
            <v/>
          </cell>
          <cell r="F915" t="str">
            <v>Trasf. da Conb. a BIM per scissione</v>
          </cell>
          <cell r="G915" t="str">
            <v/>
          </cell>
          <cell r="H915">
            <v>38656</v>
          </cell>
          <cell r="I915">
            <v>38656</v>
          </cell>
          <cell r="J915">
            <v>11516.99</v>
          </cell>
          <cell r="K915" t="str">
            <v>EUR</v>
          </cell>
        </row>
        <row r="916">
          <cell r="A916" t="str">
            <v>@01\QReg.@</v>
          </cell>
          <cell r="B916" t="str">
            <v>AA</v>
          </cell>
          <cell r="C916" t="str">
            <v>7000001925</v>
          </cell>
          <cell r="D916" t="str">
            <v/>
          </cell>
          <cell r="E916" t="str">
            <v/>
          </cell>
          <cell r="F916" t="str">
            <v>Trasf. da Conb. a BIM per scissione</v>
          </cell>
          <cell r="G916" t="str">
            <v/>
          </cell>
          <cell r="H916">
            <v>38656</v>
          </cell>
          <cell r="I916">
            <v>38656</v>
          </cell>
          <cell r="J916">
            <v>2001.63</v>
          </cell>
          <cell r="K916" t="str">
            <v>EUR</v>
          </cell>
        </row>
        <row r="917">
          <cell r="A917" t="str">
            <v>@01\QReg.@</v>
          </cell>
          <cell r="B917" t="str">
            <v>AA</v>
          </cell>
          <cell r="C917" t="str">
            <v>7000001926</v>
          </cell>
          <cell r="D917" t="str">
            <v/>
          </cell>
          <cell r="E917" t="str">
            <v/>
          </cell>
          <cell r="F917" t="str">
            <v>Trasf. da Conb. a BIM per scissione</v>
          </cell>
          <cell r="G917" t="str">
            <v/>
          </cell>
          <cell r="H917">
            <v>38656</v>
          </cell>
          <cell r="I917">
            <v>38656</v>
          </cell>
          <cell r="J917">
            <v>4648.1099999999997</v>
          </cell>
          <cell r="K917" t="str">
            <v>EUR</v>
          </cell>
        </row>
        <row r="918">
          <cell r="A918" t="str">
            <v>@01\QReg.@</v>
          </cell>
          <cell r="B918" t="str">
            <v>AA</v>
          </cell>
          <cell r="C918" t="str">
            <v>7000001927</v>
          </cell>
          <cell r="D918" t="str">
            <v/>
          </cell>
          <cell r="E918" t="str">
            <v/>
          </cell>
          <cell r="F918" t="str">
            <v>Trasf. da Conb. a BIM per scissione</v>
          </cell>
          <cell r="G918" t="str">
            <v/>
          </cell>
          <cell r="H918">
            <v>38656</v>
          </cell>
          <cell r="I918">
            <v>38656</v>
          </cell>
          <cell r="J918">
            <v>520.59</v>
          </cell>
          <cell r="K918" t="str">
            <v>EUR</v>
          </cell>
        </row>
        <row r="919">
          <cell r="A919" t="str">
            <v>@01\QReg.@</v>
          </cell>
          <cell r="B919" t="str">
            <v>AA</v>
          </cell>
          <cell r="C919" t="str">
            <v>7000001928</v>
          </cell>
          <cell r="D919" t="str">
            <v/>
          </cell>
          <cell r="E919" t="str">
            <v/>
          </cell>
          <cell r="F919" t="str">
            <v>Trasf. da Conb. a BIM per scissione</v>
          </cell>
          <cell r="G919" t="str">
            <v/>
          </cell>
          <cell r="H919">
            <v>38656</v>
          </cell>
          <cell r="I919">
            <v>38656</v>
          </cell>
          <cell r="J919">
            <v>516.46</v>
          </cell>
          <cell r="K919" t="str">
            <v>EUR</v>
          </cell>
        </row>
        <row r="920">
          <cell r="A920" t="str">
            <v>@01\QReg.@</v>
          </cell>
          <cell r="B920" t="str">
            <v>AA</v>
          </cell>
          <cell r="C920" t="str">
            <v>7000001929</v>
          </cell>
          <cell r="D920" t="str">
            <v/>
          </cell>
          <cell r="E920" t="str">
            <v/>
          </cell>
          <cell r="F920" t="str">
            <v>Trasf. da Conb. a BIM per scissione</v>
          </cell>
          <cell r="G920" t="str">
            <v/>
          </cell>
          <cell r="H920">
            <v>38656</v>
          </cell>
          <cell r="I920">
            <v>38656</v>
          </cell>
          <cell r="J920">
            <v>2530.64</v>
          </cell>
          <cell r="K920" t="str">
            <v>EUR</v>
          </cell>
        </row>
        <row r="921">
          <cell r="A921" t="str">
            <v>@01\QReg.@</v>
          </cell>
          <cell r="B921" t="str">
            <v>AA</v>
          </cell>
          <cell r="C921" t="str">
            <v>7000001930</v>
          </cell>
          <cell r="D921" t="str">
            <v/>
          </cell>
          <cell r="E921" t="str">
            <v/>
          </cell>
          <cell r="F921" t="str">
            <v>Trasf. da Conb. a BIM per scissione</v>
          </cell>
          <cell r="G921" t="str">
            <v/>
          </cell>
          <cell r="H921">
            <v>38656</v>
          </cell>
          <cell r="I921">
            <v>38656</v>
          </cell>
          <cell r="J921">
            <v>3827.07</v>
          </cell>
          <cell r="K921" t="str">
            <v>EUR</v>
          </cell>
        </row>
        <row r="922">
          <cell r="A922" t="str">
            <v>@01\QReg.@</v>
          </cell>
          <cell r="B922" t="str">
            <v>AA</v>
          </cell>
          <cell r="C922" t="str">
            <v>7000001931</v>
          </cell>
          <cell r="D922" t="str">
            <v/>
          </cell>
          <cell r="E922" t="str">
            <v/>
          </cell>
          <cell r="F922" t="str">
            <v>Trasf. da Conb. a BIM per scissione</v>
          </cell>
          <cell r="G922" t="str">
            <v/>
          </cell>
          <cell r="H922">
            <v>38656</v>
          </cell>
          <cell r="I922">
            <v>38656</v>
          </cell>
          <cell r="J922">
            <v>990.56</v>
          </cell>
          <cell r="K922" t="str">
            <v>EUR</v>
          </cell>
        </row>
        <row r="923">
          <cell r="A923" t="str">
            <v>@01\QReg.@</v>
          </cell>
          <cell r="B923" t="str">
            <v>AA</v>
          </cell>
          <cell r="C923" t="str">
            <v>7000001932</v>
          </cell>
          <cell r="D923" t="str">
            <v/>
          </cell>
          <cell r="E923" t="str">
            <v/>
          </cell>
          <cell r="F923" t="str">
            <v>Trasf. da Conb. a BIM per scissione</v>
          </cell>
          <cell r="G923" t="str">
            <v/>
          </cell>
          <cell r="H923">
            <v>38656</v>
          </cell>
          <cell r="I923">
            <v>38656</v>
          </cell>
          <cell r="J923">
            <v>3356.97</v>
          </cell>
          <cell r="K923" t="str">
            <v>EUR</v>
          </cell>
        </row>
        <row r="924">
          <cell r="A924" t="str">
            <v>@01\QReg.@</v>
          </cell>
          <cell r="B924" t="str">
            <v>AA</v>
          </cell>
          <cell r="C924" t="str">
            <v>7000001933</v>
          </cell>
          <cell r="D924" t="str">
            <v/>
          </cell>
          <cell r="E924" t="str">
            <v/>
          </cell>
          <cell r="F924" t="str">
            <v>Trasf. da Conb. a BIM per scissione</v>
          </cell>
          <cell r="G924" t="str">
            <v/>
          </cell>
          <cell r="H924">
            <v>38656</v>
          </cell>
          <cell r="I924">
            <v>38656</v>
          </cell>
          <cell r="J924">
            <v>6345.96</v>
          </cell>
          <cell r="K924" t="str">
            <v>EUR</v>
          </cell>
        </row>
        <row r="925">
          <cell r="A925" t="str">
            <v>@01\QReg.@</v>
          </cell>
          <cell r="B925" t="str">
            <v>AA</v>
          </cell>
          <cell r="C925" t="str">
            <v>7000001934</v>
          </cell>
          <cell r="D925" t="str">
            <v/>
          </cell>
          <cell r="E925" t="str">
            <v/>
          </cell>
          <cell r="F925" t="str">
            <v>Trasf. da Conb. a BIM per scissione</v>
          </cell>
          <cell r="G925" t="str">
            <v/>
          </cell>
          <cell r="H925">
            <v>38656</v>
          </cell>
          <cell r="I925">
            <v>38656</v>
          </cell>
          <cell r="J925">
            <v>4131.66</v>
          </cell>
          <cell r="K925" t="str">
            <v>EUR</v>
          </cell>
        </row>
        <row r="926">
          <cell r="A926" t="str">
            <v>@01\QReg.@</v>
          </cell>
          <cell r="B926" t="str">
            <v>AA</v>
          </cell>
          <cell r="C926" t="str">
            <v>7000001935</v>
          </cell>
          <cell r="D926" t="str">
            <v/>
          </cell>
          <cell r="E926" t="str">
            <v/>
          </cell>
          <cell r="F926" t="str">
            <v>Trasf. da Conb. a BIM per scissione</v>
          </cell>
          <cell r="G926" t="str">
            <v/>
          </cell>
          <cell r="H926">
            <v>38656</v>
          </cell>
          <cell r="I926">
            <v>38656</v>
          </cell>
          <cell r="J926">
            <v>36732.6</v>
          </cell>
          <cell r="K926" t="str">
            <v>EUR</v>
          </cell>
        </row>
        <row r="927">
          <cell r="A927" t="str">
            <v>@01\QReg.@</v>
          </cell>
          <cell r="B927" t="str">
            <v>AA</v>
          </cell>
          <cell r="C927" t="str">
            <v>7000001936</v>
          </cell>
          <cell r="D927" t="str">
            <v/>
          </cell>
          <cell r="E927" t="str">
            <v/>
          </cell>
          <cell r="F927" t="str">
            <v>Trasf. da Conb. a BIM per scissione</v>
          </cell>
          <cell r="G927" t="str">
            <v/>
          </cell>
          <cell r="H927">
            <v>38656</v>
          </cell>
          <cell r="I927">
            <v>38656</v>
          </cell>
          <cell r="J927">
            <v>46481.120000000003</v>
          </cell>
          <cell r="K927" t="str">
            <v>EUR</v>
          </cell>
        </row>
        <row r="928">
          <cell r="A928" t="str">
            <v>@01\QReg.@</v>
          </cell>
          <cell r="B928" t="str">
            <v>AA</v>
          </cell>
          <cell r="C928" t="str">
            <v>7000001937</v>
          </cell>
          <cell r="D928" t="str">
            <v/>
          </cell>
          <cell r="E928" t="str">
            <v/>
          </cell>
          <cell r="F928" t="str">
            <v>Trasf. da Conb. a BIM per scissione</v>
          </cell>
          <cell r="G928" t="str">
            <v/>
          </cell>
          <cell r="H928">
            <v>38656</v>
          </cell>
          <cell r="I928">
            <v>38656</v>
          </cell>
          <cell r="J928">
            <v>4498.34</v>
          </cell>
          <cell r="K928" t="str">
            <v>EUR</v>
          </cell>
        </row>
        <row r="929">
          <cell r="A929" t="str">
            <v>@01\QReg.@</v>
          </cell>
          <cell r="B929" t="str">
            <v>AA</v>
          </cell>
          <cell r="C929" t="str">
            <v>7000001938</v>
          </cell>
          <cell r="D929" t="str">
            <v/>
          </cell>
          <cell r="E929" t="str">
            <v/>
          </cell>
          <cell r="F929" t="str">
            <v>Trasf. da Conb. a BIM per scissione</v>
          </cell>
          <cell r="G929" t="str">
            <v/>
          </cell>
          <cell r="H929">
            <v>38656</v>
          </cell>
          <cell r="I929">
            <v>38656</v>
          </cell>
          <cell r="J929">
            <v>25822.84</v>
          </cell>
          <cell r="K929" t="str">
            <v>EUR</v>
          </cell>
        </row>
        <row r="930">
          <cell r="A930" t="str">
            <v>@01\QReg.@</v>
          </cell>
          <cell r="B930" t="str">
            <v>AA</v>
          </cell>
          <cell r="C930" t="str">
            <v>7000001939</v>
          </cell>
          <cell r="D930" t="str">
            <v/>
          </cell>
          <cell r="E930" t="str">
            <v/>
          </cell>
          <cell r="F930" t="str">
            <v>Trasf. da Conb. a BIM per scissione</v>
          </cell>
          <cell r="G930" t="str">
            <v/>
          </cell>
          <cell r="H930">
            <v>38656</v>
          </cell>
          <cell r="I930">
            <v>38656</v>
          </cell>
          <cell r="J930">
            <v>1032.9100000000001</v>
          </cell>
          <cell r="K930" t="str">
            <v>EUR</v>
          </cell>
        </row>
        <row r="931">
          <cell r="A931" t="str">
            <v>@01\QReg.@</v>
          </cell>
          <cell r="B931" t="str">
            <v>AA</v>
          </cell>
          <cell r="C931" t="str">
            <v>7000001940</v>
          </cell>
          <cell r="D931" t="str">
            <v/>
          </cell>
          <cell r="E931" t="str">
            <v/>
          </cell>
          <cell r="F931" t="str">
            <v>Trasf. da Conb. a BIM per scissione</v>
          </cell>
          <cell r="G931" t="str">
            <v/>
          </cell>
          <cell r="H931">
            <v>38656</v>
          </cell>
          <cell r="I931">
            <v>38656</v>
          </cell>
          <cell r="J931">
            <v>522.14</v>
          </cell>
          <cell r="K931" t="str">
            <v>EUR</v>
          </cell>
        </row>
        <row r="932">
          <cell r="A932" t="str">
            <v>@01\QReg.@</v>
          </cell>
          <cell r="B932" t="str">
            <v>AA</v>
          </cell>
          <cell r="C932" t="str">
            <v>7000001941</v>
          </cell>
          <cell r="D932" t="str">
            <v/>
          </cell>
          <cell r="E932" t="str">
            <v/>
          </cell>
          <cell r="F932" t="str">
            <v>Trasf. da Conb. a BIM per scissione</v>
          </cell>
          <cell r="G932" t="str">
            <v/>
          </cell>
          <cell r="H932">
            <v>38656</v>
          </cell>
          <cell r="I932">
            <v>38656</v>
          </cell>
          <cell r="J932">
            <v>2324.06</v>
          </cell>
          <cell r="K932" t="str">
            <v>EUR</v>
          </cell>
        </row>
        <row r="933">
          <cell r="A933" t="str">
            <v>@01\QReg.@</v>
          </cell>
          <cell r="B933" t="str">
            <v>AA</v>
          </cell>
          <cell r="C933" t="str">
            <v>7000001942</v>
          </cell>
          <cell r="D933" t="str">
            <v/>
          </cell>
          <cell r="E933" t="str">
            <v/>
          </cell>
          <cell r="F933" t="str">
            <v>Trasf. da Conb. a BIM per scissione</v>
          </cell>
          <cell r="G933" t="str">
            <v/>
          </cell>
          <cell r="H933">
            <v>38656</v>
          </cell>
          <cell r="I933">
            <v>38656</v>
          </cell>
          <cell r="J933">
            <v>538465.32999999996</v>
          </cell>
          <cell r="K933" t="str">
            <v>EUR</v>
          </cell>
        </row>
        <row r="934">
          <cell r="A934" t="str">
            <v>@01\QReg.@</v>
          </cell>
          <cell r="B934" t="str">
            <v>AA</v>
          </cell>
          <cell r="C934" t="str">
            <v>7000001943</v>
          </cell>
          <cell r="D934" t="str">
            <v/>
          </cell>
          <cell r="E934" t="str">
            <v/>
          </cell>
          <cell r="F934" t="str">
            <v>Trasf. da Conb. a BIM per scissione</v>
          </cell>
          <cell r="G934" t="str">
            <v/>
          </cell>
          <cell r="H934">
            <v>38656</v>
          </cell>
          <cell r="I934">
            <v>38656</v>
          </cell>
          <cell r="J934">
            <v>9425.34</v>
          </cell>
          <cell r="K934" t="str">
            <v>EUR</v>
          </cell>
        </row>
        <row r="935">
          <cell r="A935" t="str">
            <v>@01\QReg.@</v>
          </cell>
          <cell r="B935" t="str">
            <v>AA</v>
          </cell>
          <cell r="C935" t="str">
            <v>7000001944</v>
          </cell>
          <cell r="D935" t="str">
            <v/>
          </cell>
          <cell r="E935" t="str">
            <v/>
          </cell>
          <cell r="F935" t="str">
            <v>Trasf. da Conb. a BIM per scissione</v>
          </cell>
          <cell r="G935" t="str">
            <v/>
          </cell>
          <cell r="H935">
            <v>38656</v>
          </cell>
          <cell r="I935">
            <v>38656</v>
          </cell>
          <cell r="J935">
            <v>154937.07</v>
          </cell>
          <cell r="K935" t="str">
            <v>EUR</v>
          </cell>
        </row>
        <row r="936">
          <cell r="A936" t="str">
            <v>@01\QReg.@</v>
          </cell>
          <cell r="B936" t="str">
            <v>AA</v>
          </cell>
          <cell r="C936" t="str">
            <v>7000001945</v>
          </cell>
          <cell r="D936" t="str">
            <v/>
          </cell>
          <cell r="E936" t="str">
            <v/>
          </cell>
          <cell r="F936" t="str">
            <v>Trasf. da Conb. a BIM per scissione</v>
          </cell>
          <cell r="G936" t="str">
            <v/>
          </cell>
          <cell r="H936">
            <v>38656</v>
          </cell>
          <cell r="I936">
            <v>38656</v>
          </cell>
          <cell r="J936">
            <v>1239.5</v>
          </cell>
          <cell r="K936" t="str">
            <v>EUR</v>
          </cell>
        </row>
        <row r="937">
          <cell r="A937" t="str">
            <v>@01\QReg.@</v>
          </cell>
          <cell r="B937" t="str">
            <v>AA</v>
          </cell>
          <cell r="C937" t="str">
            <v>7000001946</v>
          </cell>
          <cell r="D937" t="str">
            <v/>
          </cell>
          <cell r="E937" t="str">
            <v/>
          </cell>
          <cell r="F937" t="str">
            <v>Trasf. da Conb. a BIM per scissione</v>
          </cell>
          <cell r="G937" t="str">
            <v/>
          </cell>
          <cell r="H937">
            <v>38656</v>
          </cell>
          <cell r="I937">
            <v>38656</v>
          </cell>
          <cell r="J937">
            <v>1291142.25</v>
          </cell>
          <cell r="K937" t="str">
            <v>EUR</v>
          </cell>
        </row>
        <row r="938">
          <cell r="A938" t="str">
            <v>@01\QReg.@</v>
          </cell>
          <cell r="B938" t="str">
            <v>AA</v>
          </cell>
          <cell r="C938" t="str">
            <v>7000001947</v>
          </cell>
          <cell r="D938" t="str">
            <v/>
          </cell>
          <cell r="E938" t="str">
            <v/>
          </cell>
          <cell r="F938" t="str">
            <v>Trasf. da Conb. a BIM per scissione</v>
          </cell>
          <cell r="G938" t="str">
            <v/>
          </cell>
          <cell r="H938">
            <v>38656</v>
          </cell>
          <cell r="I938">
            <v>38656</v>
          </cell>
          <cell r="J938">
            <v>4884.13</v>
          </cell>
          <cell r="K938" t="str">
            <v>EUR</v>
          </cell>
        </row>
        <row r="939">
          <cell r="A939" t="str">
            <v>@01\QReg.@</v>
          </cell>
          <cell r="B939" t="str">
            <v>AA</v>
          </cell>
          <cell r="C939" t="str">
            <v>7000001948</v>
          </cell>
          <cell r="D939" t="str">
            <v/>
          </cell>
          <cell r="E939" t="str">
            <v/>
          </cell>
          <cell r="F939" t="str">
            <v>Trasf. da Conb. a BIM per scissione</v>
          </cell>
          <cell r="G939" t="str">
            <v/>
          </cell>
          <cell r="H939">
            <v>38656</v>
          </cell>
          <cell r="I939">
            <v>38656</v>
          </cell>
          <cell r="J939">
            <v>1549.37</v>
          </cell>
          <cell r="K939" t="str">
            <v>EUR</v>
          </cell>
        </row>
        <row r="940">
          <cell r="A940" t="str">
            <v>@01\QReg.@</v>
          </cell>
          <cell r="B940" t="str">
            <v>AA</v>
          </cell>
          <cell r="C940" t="str">
            <v>7000001949</v>
          </cell>
          <cell r="D940" t="str">
            <v/>
          </cell>
          <cell r="E940" t="str">
            <v/>
          </cell>
          <cell r="F940" t="str">
            <v>Trasf. da Conb. a BIM per scissione</v>
          </cell>
          <cell r="G940" t="str">
            <v/>
          </cell>
          <cell r="H940">
            <v>38656</v>
          </cell>
          <cell r="I940">
            <v>38656</v>
          </cell>
          <cell r="J940">
            <v>1291.1400000000001</v>
          </cell>
          <cell r="K940" t="str">
            <v>EUR</v>
          </cell>
        </row>
        <row r="941">
          <cell r="A941" t="str">
            <v>@01\QReg.@</v>
          </cell>
          <cell r="B941" t="str">
            <v>AA</v>
          </cell>
          <cell r="C941" t="str">
            <v>7000001950</v>
          </cell>
          <cell r="D941" t="str">
            <v/>
          </cell>
          <cell r="E941" t="str">
            <v/>
          </cell>
          <cell r="F941" t="str">
            <v>Trasf. da Conb. a BIM per scissione</v>
          </cell>
          <cell r="G941" t="str">
            <v/>
          </cell>
          <cell r="H941">
            <v>38656</v>
          </cell>
          <cell r="I941">
            <v>38656</v>
          </cell>
          <cell r="J941">
            <v>15174.9</v>
          </cell>
          <cell r="K941" t="str">
            <v>EUR</v>
          </cell>
        </row>
        <row r="942">
          <cell r="A942" t="str">
            <v>@01\QReg.@</v>
          </cell>
          <cell r="B942" t="str">
            <v>AA</v>
          </cell>
          <cell r="C942" t="str">
            <v>7000001951</v>
          </cell>
          <cell r="D942" t="str">
            <v/>
          </cell>
          <cell r="E942" t="str">
            <v/>
          </cell>
          <cell r="F942" t="str">
            <v>Trasf. da Conb. a BIM per scissione</v>
          </cell>
          <cell r="G942" t="str">
            <v/>
          </cell>
          <cell r="H942">
            <v>38656</v>
          </cell>
          <cell r="I942">
            <v>38656</v>
          </cell>
          <cell r="J942">
            <v>3178.48</v>
          </cell>
          <cell r="K942" t="str">
            <v>EUR</v>
          </cell>
        </row>
        <row r="943">
          <cell r="A943" t="str">
            <v>@01\QReg.@</v>
          </cell>
          <cell r="B943" t="str">
            <v>AA</v>
          </cell>
          <cell r="C943" t="str">
            <v>7000001952</v>
          </cell>
          <cell r="D943" t="str">
            <v/>
          </cell>
          <cell r="E943" t="str">
            <v/>
          </cell>
          <cell r="F943" t="str">
            <v>Trasf. da Conb. a BIM per scissione</v>
          </cell>
          <cell r="G943" t="str">
            <v/>
          </cell>
          <cell r="H943">
            <v>38656</v>
          </cell>
          <cell r="I943">
            <v>38656</v>
          </cell>
          <cell r="J943">
            <v>3160.72</v>
          </cell>
          <cell r="K943" t="str">
            <v>EUR</v>
          </cell>
        </row>
        <row r="944">
          <cell r="A944" t="str">
            <v>@01\QReg.@</v>
          </cell>
          <cell r="B944" t="str">
            <v>AA</v>
          </cell>
          <cell r="C944" t="str">
            <v>7000001953</v>
          </cell>
          <cell r="D944" t="str">
            <v/>
          </cell>
          <cell r="E944" t="str">
            <v/>
          </cell>
          <cell r="F944" t="str">
            <v>Trasf. da Conb. a BIM per scissione</v>
          </cell>
          <cell r="G944" t="str">
            <v/>
          </cell>
          <cell r="H944">
            <v>38656</v>
          </cell>
          <cell r="I944">
            <v>38656</v>
          </cell>
          <cell r="J944">
            <v>10019.26</v>
          </cell>
          <cell r="K944" t="str">
            <v>EUR</v>
          </cell>
        </row>
        <row r="945">
          <cell r="A945" t="str">
            <v>@01\QReg.@</v>
          </cell>
          <cell r="B945" t="str">
            <v>AA</v>
          </cell>
          <cell r="C945" t="str">
            <v>7000001954</v>
          </cell>
          <cell r="D945" t="str">
            <v/>
          </cell>
          <cell r="E945" t="str">
            <v/>
          </cell>
          <cell r="F945" t="str">
            <v>Trasf. da Conb. a BIM per scissione</v>
          </cell>
          <cell r="G945" t="str">
            <v/>
          </cell>
          <cell r="H945">
            <v>38656</v>
          </cell>
          <cell r="I945">
            <v>38656</v>
          </cell>
          <cell r="J945">
            <v>1084.56</v>
          </cell>
          <cell r="K945" t="str">
            <v>EUR</v>
          </cell>
        </row>
        <row r="946">
          <cell r="A946" t="str">
            <v>@01\QReg.@</v>
          </cell>
          <cell r="B946" t="str">
            <v>AA</v>
          </cell>
          <cell r="C946" t="str">
            <v>7000001955</v>
          </cell>
          <cell r="D946" t="str">
            <v/>
          </cell>
          <cell r="E946" t="str">
            <v/>
          </cell>
          <cell r="F946" t="str">
            <v>Trasf. da Conb. a BIM per scissione</v>
          </cell>
          <cell r="G946" t="str">
            <v/>
          </cell>
          <cell r="H946">
            <v>38656</v>
          </cell>
          <cell r="I946">
            <v>38656</v>
          </cell>
          <cell r="J946">
            <v>18592.45</v>
          </cell>
          <cell r="K946" t="str">
            <v>EUR</v>
          </cell>
        </row>
        <row r="947">
          <cell r="A947" t="str">
            <v>@01\QReg.@</v>
          </cell>
          <cell r="B947" t="str">
            <v>AA</v>
          </cell>
          <cell r="C947" t="str">
            <v>7000001956</v>
          </cell>
          <cell r="D947" t="str">
            <v/>
          </cell>
          <cell r="E947" t="str">
            <v/>
          </cell>
          <cell r="F947" t="str">
            <v>Trasf. da Conb. a BIM per scissione</v>
          </cell>
          <cell r="G947" t="str">
            <v/>
          </cell>
          <cell r="H947">
            <v>38656</v>
          </cell>
          <cell r="I947">
            <v>38656</v>
          </cell>
          <cell r="J947">
            <v>2971.9</v>
          </cell>
          <cell r="K947" t="str">
            <v>EUR</v>
          </cell>
        </row>
        <row r="948">
          <cell r="A948" t="str">
            <v>@01\QReg.@</v>
          </cell>
          <cell r="B948" t="str">
            <v>AA</v>
          </cell>
          <cell r="C948" t="str">
            <v>7000001957</v>
          </cell>
          <cell r="D948" t="str">
            <v/>
          </cell>
          <cell r="E948" t="str">
            <v/>
          </cell>
          <cell r="F948" t="str">
            <v>Trasf. da Conb. a BIM per scissione</v>
          </cell>
          <cell r="G948" t="str">
            <v/>
          </cell>
          <cell r="H948">
            <v>38656</v>
          </cell>
          <cell r="I948">
            <v>38656</v>
          </cell>
          <cell r="J948">
            <v>129451.1</v>
          </cell>
          <cell r="K948" t="str">
            <v>EUR</v>
          </cell>
        </row>
        <row r="949">
          <cell r="A949" t="str">
            <v>@01\QReg.@</v>
          </cell>
          <cell r="B949" t="str">
            <v>AA</v>
          </cell>
          <cell r="C949" t="str">
            <v>7000001958</v>
          </cell>
          <cell r="D949" t="str">
            <v/>
          </cell>
          <cell r="E949" t="str">
            <v/>
          </cell>
          <cell r="F949" t="str">
            <v>Trasf. da Conb. a BIM per scissione</v>
          </cell>
          <cell r="G949" t="str">
            <v/>
          </cell>
          <cell r="H949">
            <v>38656</v>
          </cell>
          <cell r="I949">
            <v>38656</v>
          </cell>
          <cell r="J949">
            <v>6714.54</v>
          </cell>
          <cell r="K949" t="str">
            <v>EUR</v>
          </cell>
        </row>
        <row r="950">
          <cell r="A950" t="str">
            <v>@01\QReg.@</v>
          </cell>
          <cell r="B950" t="str">
            <v>AA</v>
          </cell>
          <cell r="C950" t="str">
            <v>7000001959</v>
          </cell>
          <cell r="D950" t="str">
            <v/>
          </cell>
          <cell r="E950" t="str">
            <v/>
          </cell>
          <cell r="F950" t="str">
            <v>Trasf. da Conb. a BIM per scissione</v>
          </cell>
          <cell r="G950" t="str">
            <v/>
          </cell>
          <cell r="H950">
            <v>38656</v>
          </cell>
          <cell r="I950">
            <v>38656</v>
          </cell>
          <cell r="J950">
            <v>3154</v>
          </cell>
          <cell r="K950" t="str">
            <v>EUR</v>
          </cell>
        </row>
        <row r="951">
          <cell r="A951" t="str">
            <v>@01\QReg.@</v>
          </cell>
          <cell r="B951" t="str">
            <v>AA</v>
          </cell>
          <cell r="C951" t="str">
            <v>7000001960</v>
          </cell>
          <cell r="D951" t="str">
            <v/>
          </cell>
          <cell r="E951" t="str">
            <v/>
          </cell>
          <cell r="F951" t="str">
            <v>Trasf. da Conb. a BIM per scissione</v>
          </cell>
          <cell r="G951" t="str">
            <v/>
          </cell>
          <cell r="H951">
            <v>38656</v>
          </cell>
          <cell r="I951">
            <v>38656</v>
          </cell>
          <cell r="J951">
            <v>8883.06</v>
          </cell>
          <cell r="K951" t="str">
            <v>EUR</v>
          </cell>
        </row>
        <row r="952">
          <cell r="A952" t="str">
            <v>@01\QReg.@</v>
          </cell>
          <cell r="B952" t="str">
            <v>AA</v>
          </cell>
          <cell r="C952" t="str">
            <v>7000001961</v>
          </cell>
          <cell r="D952" t="str">
            <v/>
          </cell>
          <cell r="E952" t="str">
            <v/>
          </cell>
          <cell r="F952" t="str">
            <v>Trasf. da Conb. a BIM per scissione</v>
          </cell>
          <cell r="G952" t="str">
            <v/>
          </cell>
          <cell r="H952">
            <v>38656</v>
          </cell>
          <cell r="I952">
            <v>38656</v>
          </cell>
          <cell r="J952">
            <v>4303.63</v>
          </cell>
          <cell r="K952" t="str">
            <v>EUR</v>
          </cell>
        </row>
        <row r="953">
          <cell r="A953" t="str">
            <v>@01\QReg.@</v>
          </cell>
          <cell r="B953" t="str">
            <v>AA</v>
          </cell>
          <cell r="C953" t="str">
            <v>7000001962</v>
          </cell>
          <cell r="D953" t="str">
            <v/>
          </cell>
          <cell r="E953" t="str">
            <v/>
          </cell>
          <cell r="F953" t="str">
            <v>Trasf. da Conb. a BIM per scissione</v>
          </cell>
          <cell r="G953" t="str">
            <v/>
          </cell>
          <cell r="H953">
            <v>38656</v>
          </cell>
          <cell r="I953">
            <v>38656</v>
          </cell>
          <cell r="J953">
            <v>5633.93</v>
          </cell>
          <cell r="K953" t="str">
            <v>EUR</v>
          </cell>
        </row>
        <row r="954">
          <cell r="A954" t="str">
            <v>@01\QReg.@</v>
          </cell>
          <cell r="B954" t="str">
            <v>AA</v>
          </cell>
          <cell r="C954" t="str">
            <v>7000001963</v>
          </cell>
          <cell r="D954" t="str">
            <v/>
          </cell>
          <cell r="E954" t="str">
            <v/>
          </cell>
          <cell r="F954" t="str">
            <v>Trasf. da Conb. a BIM per scissione</v>
          </cell>
          <cell r="G954" t="str">
            <v/>
          </cell>
          <cell r="H954">
            <v>38656</v>
          </cell>
          <cell r="I954">
            <v>38656</v>
          </cell>
          <cell r="J954">
            <v>285.68</v>
          </cell>
          <cell r="K954" t="str">
            <v>EUR</v>
          </cell>
        </row>
        <row r="955">
          <cell r="A955" t="str">
            <v>@01\QReg.@</v>
          </cell>
          <cell r="B955" t="str">
            <v>AA</v>
          </cell>
          <cell r="C955" t="str">
            <v>7000001964</v>
          </cell>
          <cell r="D955" t="str">
            <v/>
          </cell>
          <cell r="E955" t="str">
            <v/>
          </cell>
          <cell r="F955" t="str">
            <v>Trasf. da Conb. a BIM per scissione</v>
          </cell>
          <cell r="G955" t="str">
            <v/>
          </cell>
          <cell r="H955">
            <v>38656</v>
          </cell>
          <cell r="I955">
            <v>38656</v>
          </cell>
          <cell r="J955">
            <v>3491.25</v>
          </cell>
          <cell r="K955" t="str">
            <v>EUR</v>
          </cell>
        </row>
        <row r="956">
          <cell r="A956" t="str">
            <v>@01\QReg.@</v>
          </cell>
          <cell r="B956" t="str">
            <v>AA</v>
          </cell>
          <cell r="C956" t="str">
            <v>7000001965</v>
          </cell>
          <cell r="D956" t="str">
            <v/>
          </cell>
          <cell r="E956" t="str">
            <v/>
          </cell>
          <cell r="F956" t="str">
            <v>Trasf. da Conb. a BIM per scissione</v>
          </cell>
          <cell r="G956" t="str">
            <v/>
          </cell>
          <cell r="H956">
            <v>38656</v>
          </cell>
          <cell r="I956">
            <v>38656</v>
          </cell>
          <cell r="J956">
            <v>2223.86</v>
          </cell>
          <cell r="K956" t="str">
            <v>EUR</v>
          </cell>
        </row>
        <row r="957">
          <cell r="A957" t="str">
            <v>@01\QReg.@</v>
          </cell>
          <cell r="B957" t="str">
            <v>AA</v>
          </cell>
          <cell r="C957" t="str">
            <v>7000001966</v>
          </cell>
          <cell r="D957" t="str">
            <v/>
          </cell>
          <cell r="E957" t="str">
            <v/>
          </cell>
          <cell r="F957" t="str">
            <v>Trasf. da Conb. a BIM per scissione</v>
          </cell>
          <cell r="G957" t="str">
            <v/>
          </cell>
          <cell r="H957">
            <v>38656</v>
          </cell>
          <cell r="I957">
            <v>38656</v>
          </cell>
          <cell r="J957">
            <v>3486.08</v>
          </cell>
          <cell r="K957" t="str">
            <v>EUR</v>
          </cell>
        </row>
        <row r="958">
          <cell r="A958" t="str">
            <v>@01\QReg.@</v>
          </cell>
          <cell r="B958" t="str">
            <v>AA</v>
          </cell>
          <cell r="C958" t="str">
            <v>7000001967</v>
          </cell>
          <cell r="D958" t="str">
            <v/>
          </cell>
          <cell r="E958" t="str">
            <v/>
          </cell>
          <cell r="F958" t="str">
            <v>Trasf. da Conb. a BIM per scissione</v>
          </cell>
          <cell r="G958" t="str">
            <v/>
          </cell>
          <cell r="H958">
            <v>38656</v>
          </cell>
          <cell r="I958">
            <v>38656</v>
          </cell>
          <cell r="J958">
            <v>70940.52</v>
          </cell>
          <cell r="K958" t="str">
            <v>EUR</v>
          </cell>
        </row>
        <row r="959">
          <cell r="A959" t="str">
            <v>@01\QReg.@</v>
          </cell>
          <cell r="B959" t="str">
            <v>AA</v>
          </cell>
          <cell r="C959" t="str">
            <v>7000001968</v>
          </cell>
          <cell r="D959" t="str">
            <v/>
          </cell>
          <cell r="E959" t="str">
            <v/>
          </cell>
          <cell r="F959" t="str">
            <v>Trasf. da Conb. a BIM per scissione</v>
          </cell>
          <cell r="G959" t="str">
            <v/>
          </cell>
          <cell r="H959">
            <v>38656</v>
          </cell>
          <cell r="I959">
            <v>38656</v>
          </cell>
          <cell r="J959">
            <v>428.87</v>
          </cell>
          <cell r="K959" t="str">
            <v>EUR</v>
          </cell>
        </row>
        <row r="960">
          <cell r="A960" t="str">
            <v>@01\QReg.@</v>
          </cell>
          <cell r="B960" t="str">
            <v>AA</v>
          </cell>
          <cell r="C960" t="str">
            <v>7000001969</v>
          </cell>
          <cell r="D960" t="str">
            <v/>
          </cell>
          <cell r="E960" t="str">
            <v/>
          </cell>
          <cell r="F960" t="str">
            <v>Trasf. da Conb. a BIM per scissione</v>
          </cell>
          <cell r="G960" t="str">
            <v/>
          </cell>
          <cell r="H960">
            <v>38656</v>
          </cell>
          <cell r="I960">
            <v>38656</v>
          </cell>
          <cell r="J960">
            <v>7901.79</v>
          </cell>
          <cell r="K960" t="str">
            <v>EUR</v>
          </cell>
        </row>
        <row r="961">
          <cell r="A961" t="str">
            <v>@01\QReg.@</v>
          </cell>
          <cell r="B961" t="str">
            <v>AA</v>
          </cell>
          <cell r="C961" t="str">
            <v>7000001970</v>
          </cell>
          <cell r="D961" t="str">
            <v/>
          </cell>
          <cell r="E961" t="str">
            <v/>
          </cell>
          <cell r="F961" t="str">
            <v>Trasf. da Conb. a BIM per scissione</v>
          </cell>
          <cell r="G961" t="str">
            <v/>
          </cell>
          <cell r="H961">
            <v>38656</v>
          </cell>
          <cell r="I961">
            <v>38656</v>
          </cell>
          <cell r="J961">
            <v>73344.94</v>
          </cell>
          <cell r="K961" t="str">
            <v>EUR</v>
          </cell>
        </row>
        <row r="962">
          <cell r="A962" t="str">
            <v>@01\QReg.@</v>
          </cell>
          <cell r="B962" t="str">
            <v>AA</v>
          </cell>
          <cell r="C962" t="str">
            <v>7000001971</v>
          </cell>
          <cell r="D962" t="str">
            <v/>
          </cell>
          <cell r="E962" t="str">
            <v/>
          </cell>
          <cell r="F962" t="str">
            <v>Trasf. da Conb. a BIM per scissione</v>
          </cell>
          <cell r="G962" t="str">
            <v/>
          </cell>
          <cell r="H962">
            <v>38656</v>
          </cell>
          <cell r="I962">
            <v>38656</v>
          </cell>
          <cell r="J962">
            <v>497657.87</v>
          </cell>
          <cell r="K962" t="str">
            <v>EUR</v>
          </cell>
        </row>
        <row r="963">
          <cell r="A963" t="str">
            <v>@01\QReg.@</v>
          </cell>
          <cell r="B963" t="str">
            <v>AA</v>
          </cell>
          <cell r="C963" t="str">
            <v>7000001972</v>
          </cell>
          <cell r="D963" t="str">
            <v/>
          </cell>
          <cell r="E963" t="str">
            <v/>
          </cell>
          <cell r="F963" t="str">
            <v>Trasf. da Conb. a BIM per scissione</v>
          </cell>
          <cell r="G963" t="str">
            <v/>
          </cell>
          <cell r="H963">
            <v>38656</v>
          </cell>
          <cell r="I963">
            <v>38656</v>
          </cell>
          <cell r="J963">
            <v>12486.94</v>
          </cell>
          <cell r="K963" t="str">
            <v>EUR</v>
          </cell>
        </row>
        <row r="964">
          <cell r="A964" t="str">
            <v>@01\QReg.@</v>
          </cell>
          <cell r="B964" t="str">
            <v>AA</v>
          </cell>
          <cell r="C964" t="str">
            <v>7000001973</v>
          </cell>
          <cell r="D964" t="str">
            <v/>
          </cell>
          <cell r="E964" t="str">
            <v/>
          </cell>
          <cell r="F964" t="str">
            <v>Trasf. da Conb. a BIM per scissione</v>
          </cell>
          <cell r="G964" t="str">
            <v/>
          </cell>
          <cell r="H964">
            <v>38656</v>
          </cell>
          <cell r="I964">
            <v>38656</v>
          </cell>
          <cell r="J964">
            <v>18437.509999999998</v>
          </cell>
          <cell r="K964" t="str">
            <v>EUR</v>
          </cell>
        </row>
        <row r="965">
          <cell r="A965" t="str">
            <v>@01\QReg.@</v>
          </cell>
          <cell r="B965" t="str">
            <v>AA</v>
          </cell>
          <cell r="C965" t="str">
            <v>7000001974</v>
          </cell>
          <cell r="D965" t="str">
            <v/>
          </cell>
          <cell r="E965" t="str">
            <v/>
          </cell>
          <cell r="F965" t="str">
            <v>Trasf. da Conb. a BIM per scissione</v>
          </cell>
          <cell r="G965" t="str">
            <v/>
          </cell>
          <cell r="H965">
            <v>38656</v>
          </cell>
          <cell r="I965">
            <v>38656</v>
          </cell>
          <cell r="J965">
            <v>154.94</v>
          </cell>
          <cell r="K965" t="str">
            <v>EUR</v>
          </cell>
        </row>
        <row r="966">
          <cell r="A966" t="str">
            <v>@01\QReg.@</v>
          </cell>
          <cell r="B966" t="str">
            <v>AA</v>
          </cell>
          <cell r="C966" t="str">
            <v>7000001975</v>
          </cell>
          <cell r="D966" t="str">
            <v/>
          </cell>
          <cell r="E966" t="str">
            <v/>
          </cell>
          <cell r="F966" t="str">
            <v>Trasf. da Conb. a BIM per scissione</v>
          </cell>
          <cell r="G966" t="str">
            <v/>
          </cell>
          <cell r="H966">
            <v>38656</v>
          </cell>
          <cell r="I966">
            <v>38656</v>
          </cell>
          <cell r="J966">
            <v>402.84</v>
          </cell>
          <cell r="K966" t="str">
            <v>EUR</v>
          </cell>
        </row>
        <row r="967">
          <cell r="A967" t="str">
            <v>@01\QReg.@</v>
          </cell>
          <cell r="B967" t="str">
            <v>AA</v>
          </cell>
          <cell r="C967" t="str">
            <v>7000001976</v>
          </cell>
          <cell r="D967" t="str">
            <v/>
          </cell>
          <cell r="E967" t="str">
            <v/>
          </cell>
          <cell r="F967" t="str">
            <v>Trasf. da Conb. a BIM per scissione</v>
          </cell>
          <cell r="G967" t="str">
            <v/>
          </cell>
          <cell r="H967">
            <v>38656</v>
          </cell>
          <cell r="I967">
            <v>38656</v>
          </cell>
          <cell r="J967">
            <v>105.58</v>
          </cell>
          <cell r="K967" t="str">
            <v>EUR</v>
          </cell>
        </row>
        <row r="968">
          <cell r="A968" t="str">
            <v>@01\QReg.@</v>
          </cell>
          <cell r="B968" t="str">
            <v>AA</v>
          </cell>
          <cell r="C968" t="str">
            <v>7000001977</v>
          </cell>
          <cell r="D968" t="str">
            <v/>
          </cell>
          <cell r="E968" t="str">
            <v/>
          </cell>
          <cell r="F968" t="str">
            <v>Trasf. da Conb. a BIM per scissione</v>
          </cell>
          <cell r="G968" t="str">
            <v/>
          </cell>
          <cell r="H968">
            <v>38656</v>
          </cell>
          <cell r="I968">
            <v>38656</v>
          </cell>
          <cell r="J968">
            <v>1011.65</v>
          </cell>
          <cell r="K968" t="str">
            <v>EUR</v>
          </cell>
        </row>
        <row r="969">
          <cell r="A969" t="str">
            <v>@01\QReg.@</v>
          </cell>
          <cell r="B969" t="str">
            <v>AA</v>
          </cell>
          <cell r="C969" t="str">
            <v>7000001978</v>
          </cell>
          <cell r="D969" t="str">
            <v/>
          </cell>
          <cell r="E969" t="str">
            <v/>
          </cell>
          <cell r="F969" t="str">
            <v>Trasf. da Conb. a BIM per scissione</v>
          </cell>
          <cell r="G969" t="str">
            <v/>
          </cell>
          <cell r="H969">
            <v>38656</v>
          </cell>
          <cell r="I969">
            <v>38656</v>
          </cell>
          <cell r="J969">
            <v>368.21</v>
          </cell>
          <cell r="K969" t="str">
            <v>EUR</v>
          </cell>
        </row>
        <row r="970">
          <cell r="A970" t="str">
            <v>@01\QReg.@</v>
          </cell>
          <cell r="B970" t="str">
            <v>AA</v>
          </cell>
          <cell r="C970" t="str">
            <v>7000001979</v>
          </cell>
          <cell r="D970" t="str">
            <v/>
          </cell>
          <cell r="E970" t="str">
            <v/>
          </cell>
          <cell r="F970" t="str">
            <v>Trasf. da Conb. a BIM per scissione</v>
          </cell>
          <cell r="G970" t="str">
            <v/>
          </cell>
          <cell r="H970">
            <v>38656</v>
          </cell>
          <cell r="I970">
            <v>38656</v>
          </cell>
          <cell r="J970">
            <v>6812.4</v>
          </cell>
          <cell r="K970" t="str">
            <v>EUR</v>
          </cell>
        </row>
        <row r="971">
          <cell r="A971" t="str">
            <v>@01\QReg.@</v>
          </cell>
          <cell r="B971" t="str">
            <v>AA</v>
          </cell>
          <cell r="C971" t="str">
            <v>7000001980</v>
          </cell>
          <cell r="D971" t="str">
            <v/>
          </cell>
          <cell r="E971" t="str">
            <v/>
          </cell>
          <cell r="F971" t="str">
            <v>Trasf. da Conb. a BIM per scissione</v>
          </cell>
          <cell r="G971" t="str">
            <v/>
          </cell>
          <cell r="H971">
            <v>38656</v>
          </cell>
          <cell r="I971">
            <v>38656</v>
          </cell>
          <cell r="J971">
            <v>807.06</v>
          </cell>
          <cell r="K971" t="str">
            <v>EUR</v>
          </cell>
        </row>
        <row r="972">
          <cell r="A972" t="str">
            <v>@01\QReg.@</v>
          </cell>
          <cell r="B972" t="str">
            <v>AA</v>
          </cell>
          <cell r="C972" t="str">
            <v>7000001981</v>
          </cell>
          <cell r="D972" t="str">
            <v/>
          </cell>
          <cell r="E972" t="str">
            <v/>
          </cell>
          <cell r="F972" t="str">
            <v>Trasf. da Conb. a BIM per scissione</v>
          </cell>
          <cell r="G972" t="str">
            <v/>
          </cell>
          <cell r="H972">
            <v>38656</v>
          </cell>
          <cell r="I972">
            <v>38656</v>
          </cell>
          <cell r="J972">
            <v>13169.65</v>
          </cell>
          <cell r="K972" t="str">
            <v>EUR</v>
          </cell>
        </row>
        <row r="973">
          <cell r="A973" t="str">
            <v>@01\QReg.@</v>
          </cell>
          <cell r="B973" t="str">
            <v>AA</v>
          </cell>
          <cell r="C973" t="str">
            <v>7000001982</v>
          </cell>
          <cell r="D973" t="str">
            <v/>
          </cell>
          <cell r="E973" t="str">
            <v/>
          </cell>
          <cell r="F973" t="str">
            <v>Trasf. da Conb. a BIM per scissione</v>
          </cell>
          <cell r="G973" t="str">
            <v/>
          </cell>
          <cell r="H973">
            <v>38656</v>
          </cell>
          <cell r="I973">
            <v>38656</v>
          </cell>
          <cell r="J973">
            <v>28305.81</v>
          </cell>
          <cell r="K973" t="str">
            <v>EUR</v>
          </cell>
        </row>
        <row r="974">
          <cell r="A974" t="str">
            <v>@01\QReg.@</v>
          </cell>
          <cell r="B974" t="str">
            <v>AA</v>
          </cell>
          <cell r="C974" t="str">
            <v>7000001983</v>
          </cell>
          <cell r="D974" t="str">
            <v/>
          </cell>
          <cell r="E974" t="str">
            <v/>
          </cell>
          <cell r="F974" t="str">
            <v>Trasf. da Conb. a BIM per scissione</v>
          </cell>
          <cell r="G974" t="str">
            <v/>
          </cell>
          <cell r="H974">
            <v>38656</v>
          </cell>
          <cell r="I974">
            <v>38656</v>
          </cell>
          <cell r="J974">
            <v>13169.65</v>
          </cell>
          <cell r="K974" t="str">
            <v>EUR</v>
          </cell>
        </row>
        <row r="975">
          <cell r="A975" t="str">
            <v>@01\QReg.@</v>
          </cell>
          <cell r="B975" t="str">
            <v>AA</v>
          </cell>
          <cell r="C975" t="str">
            <v>7000001984</v>
          </cell>
          <cell r="D975" t="str">
            <v/>
          </cell>
          <cell r="E975" t="str">
            <v/>
          </cell>
          <cell r="F975" t="str">
            <v>Trasf. da Conb. a BIM per scissione</v>
          </cell>
          <cell r="G975" t="str">
            <v/>
          </cell>
          <cell r="H975">
            <v>38656</v>
          </cell>
          <cell r="I975">
            <v>38656</v>
          </cell>
          <cell r="J975">
            <v>73920.31</v>
          </cell>
          <cell r="K975" t="str">
            <v>EUR</v>
          </cell>
        </row>
        <row r="976">
          <cell r="A976" t="str">
            <v>@01\QReg.@</v>
          </cell>
          <cell r="B976" t="str">
            <v>AA</v>
          </cell>
          <cell r="C976" t="str">
            <v>7000001985</v>
          </cell>
          <cell r="D976" t="str">
            <v/>
          </cell>
          <cell r="E976" t="str">
            <v/>
          </cell>
          <cell r="F976" t="str">
            <v>Trasf. da Conb. a BIM per scissione</v>
          </cell>
          <cell r="G976" t="str">
            <v/>
          </cell>
          <cell r="H976">
            <v>38656</v>
          </cell>
          <cell r="I976">
            <v>38656</v>
          </cell>
          <cell r="J976">
            <v>40402.26</v>
          </cell>
          <cell r="K976" t="str">
            <v>EUR</v>
          </cell>
        </row>
        <row r="977">
          <cell r="A977" t="str">
            <v>@01\QReg.@</v>
          </cell>
          <cell r="B977" t="str">
            <v>AA</v>
          </cell>
          <cell r="C977" t="str">
            <v>7000001986</v>
          </cell>
          <cell r="D977" t="str">
            <v/>
          </cell>
          <cell r="E977" t="str">
            <v/>
          </cell>
          <cell r="F977" t="str">
            <v>Trasf. da Conb. a BIM per scissione</v>
          </cell>
          <cell r="G977" t="str">
            <v/>
          </cell>
          <cell r="H977">
            <v>38656</v>
          </cell>
          <cell r="I977">
            <v>38656</v>
          </cell>
          <cell r="J977">
            <v>455.21</v>
          </cell>
          <cell r="K977" t="str">
            <v>EUR</v>
          </cell>
        </row>
        <row r="978">
          <cell r="A978" t="str">
            <v>@01\QReg.@</v>
          </cell>
          <cell r="B978" t="str">
            <v>AA</v>
          </cell>
          <cell r="C978" t="str">
            <v>7000001987</v>
          </cell>
          <cell r="D978" t="str">
            <v/>
          </cell>
          <cell r="E978" t="str">
            <v/>
          </cell>
          <cell r="F978" t="str">
            <v>Trasf. da Conb. a BIM per scissione</v>
          </cell>
          <cell r="G978" t="str">
            <v/>
          </cell>
          <cell r="H978">
            <v>38656</v>
          </cell>
          <cell r="I978">
            <v>38656</v>
          </cell>
          <cell r="J978">
            <v>41518.71</v>
          </cell>
          <cell r="K978" t="str">
            <v>EUR</v>
          </cell>
        </row>
        <row r="979">
          <cell r="A979" t="str">
            <v>@01\QReg.@</v>
          </cell>
          <cell r="B979" t="str">
            <v>AA</v>
          </cell>
          <cell r="C979" t="str">
            <v>7000001988</v>
          </cell>
          <cell r="D979" t="str">
            <v/>
          </cell>
          <cell r="E979" t="str">
            <v/>
          </cell>
          <cell r="F979" t="str">
            <v>Trasf. da Conb. a BIM per scissione</v>
          </cell>
          <cell r="G979" t="str">
            <v/>
          </cell>
          <cell r="H979">
            <v>38656</v>
          </cell>
          <cell r="I979">
            <v>38656</v>
          </cell>
          <cell r="J979">
            <v>347.06</v>
          </cell>
          <cell r="K979" t="str">
            <v>EUR</v>
          </cell>
        </row>
        <row r="980">
          <cell r="A980" t="str">
            <v>@01\QReg.@</v>
          </cell>
          <cell r="B980" t="str">
            <v>AA</v>
          </cell>
          <cell r="C980" t="str">
            <v>7000001989</v>
          </cell>
          <cell r="D980" t="str">
            <v/>
          </cell>
          <cell r="E980" t="str">
            <v/>
          </cell>
          <cell r="F980" t="str">
            <v>Trasf. da Conb. a BIM per scissione</v>
          </cell>
          <cell r="G980" t="str">
            <v/>
          </cell>
          <cell r="H980">
            <v>38656</v>
          </cell>
          <cell r="I980">
            <v>38656</v>
          </cell>
          <cell r="J980">
            <v>1549.37</v>
          </cell>
          <cell r="K980" t="str">
            <v>EUR</v>
          </cell>
        </row>
        <row r="981">
          <cell r="A981" t="str">
            <v>@01\QReg.@</v>
          </cell>
          <cell r="B981" t="str">
            <v>AA</v>
          </cell>
          <cell r="C981" t="str">
            <v>7000001990</v>
          </cell>
          <cell r="D981" t="str">
            <v/>
          </cell>
          <cell r="E981" t="str">
            <v/>
          </cell>
          <cell r="F981" t="str">
            <v>Trasf. da Conb. a BIM per scissione</v>
          </cell>
          <cell r="G981" t="str">
            <v/>
          </cell>
          <cell r="H981">
            <v>38656</v>
          </cell>
          <cell r="I981">
            <v>38656</v>
          </cell>
          <cell r="J981">
            <v>21357.71</v>
          </cell>
          <cell r="K981" t="str">
            <v>EUR</v>
          </cell>
        </row>
        <row r="982">
          <cell r="A982" t="str">
            <v>@01\QReg.@</v>
          </cell>
          <cell r="B982" t="str">
            <v>AA</v>
          </cell>
          <cell r="C982" t="str">
            <v>7000001991</v>
          </cell>
          <cell r="D982" t="str">
            <v/>
          </cell>
          <cell r="E982" t="str">
            <v/>
          </cell>
          <cell r="F982" t="str">
            <v>Trasf. da Conb. a BIM per scissione</v>
          </cell>
          <cell r="G982" t="str">
            <v/>
          </cell>
          <cell r="H982">
            <v>38656</v>
          </cell>
          <cell r="I982">
            <v>38656</v>
          </cell>
          <cell r="J982">
            <v>2026.58</v>
          </cell>
          <cell r="K982" t="str">
            <v>EUR</v>
          </cell>
        </row>
        <row r="983">
          <cell r="A983" t="str">
            <v>@01\QReg.@</v>
          </cell>
          <cell r="B983" t="str">
            <v>AA</v>
          </cell>
          <cell r="C983" t="str">
            <v>7000001992</v>
          </cell>
          <cell r="D983" t="str">
            <v/>
          </cell>
          <cell r="E983" t="str">
            <v/>
          </cell>
          <cell r="F983" t="str">
            <v>Trasf. da Conb. a BIM per scissione</v>
          </cell>
          <cell r="G983" t="str">
            <v/>
          </cell>
          <cell r="H983">
            <v>38656</v>
          </cell>
          <cell r="I983">
            <v>38656</v>
          </cell>
          <cell r="J983">
            <v>2107.14</v>
          </cell>
          <cell r="K983" t="str">
            <v>EUR</v>
          </cell>
        </row>
        <row r="984">
          <cell r="A984" t="str">
            <v>@01\QReg.@</v>
          </cell>
          <cell r="B984" t="str">
            <v>AA</v>
          </cell>
          <cell r="C984" t="str">
            <v>7000001993</v>
          </cell>
          <cell r="D984" t="str">
            <v/>
          </cell>
          <cell r="E984" t="str">
            <v/>
          </cell>
          <cell r="F984" t="str">
            <v>Trasf. da Conb. a BIM per scissione</v>
          </cell>
          <cell r="G984" t="str">
            <v/>
          </cell>
          <cell r="H984">
            <v>38656</v>
          </cell>
          <cell r="I984">
            <v>38656</v>
          </cell>
          <cell r="J984">
            <v>4164.71</v>
          </cell>
          <cell r="K984" t="str">
            <v>EUR</v>
          </cell>
        </row>
        <row r="985">
          <cell r="A985" t="str">
            <v>@01\QReg.@</v>
          </cell>
          <cell r="B985" t="str">
            <v>AA</v>
          </cell>
          <cell r="C985" t="str">
            <v>7000001994</v>
          </cell>
          <cell r="D985" t="str">
            <v/>
          </cell>
          <cell r="E985" t="str">
            <v/>
          </cell>
          <cell r="F985" t="str">
            <v>Trasf. da Conb. a BIM per scissione</v>
          </cell>
          <cell r="G985" t="str">
            <v/>
          </cell>
          <cell r="H985">
            <v>38656</v>
          </cell>
          <cell r="I985">
            <v>38656</v>
          </cell>
          <cell r="J985">
            <v>13923.68</v>
          </cell>
          <cell r="K985" t="str">
            <v>EUR</v>
          </cell>
        </row>
        <row r="986">
          <cell r="A986" t="str">
            <v>@01\QReg.@</v>
          </cell>
          <cell r="B986" t="str">
            <v>AA</v>
          </cell>
          <cell r="C986" t="str">
            <v>7000001995</v>
          </cell>
          <cell r="D986" t="str">
            <v/>
          </cell>
          <cell r="E986" t="str">
            <v/>
          </cell>
          <cell r="F986" t="str">
            <v>Trasf. da Conb. a BIM per scissione</v>
          </cell>
          <cell r="G986" t="str">
            <v/>
          </cell>
          <cell r="H986">
            <v>38656</v>
          </cell>
          <cell r="I986">
            <v>38656</v>
          </cell>
          <cell r="J986">
            <v>700.63</v>
          </cell>
          <cell r="K986" t="str">
            <v>EUR</v>
          </cell>
        </row>
        <row r="987">
          <cell r="A987" t="str">
            <v>@01\QReg.@</v>
          </cell>
          <cell r="B987" t="str">
            <v>AA</v>
          </cell>
          <cell r="C987" t="str">
            <v>7000001996</v>
          </cell>
          <cell r="D987" t="str">
            <v/>
          </cell>
          <cell r="E987" t="str">
            <v/>
          </cell>
          <cell r="F987" t="str">
            <v>Trasf. da Conb. a BIM per scissione</v>
          </cell>
          <cell r="G987" t="str">
            <v/>
          </cell>
          <cell r="H987">
            <v>38656</v>
          </cell>
          <cell r="I987">
            <v>38656</v>
          </cell>
          <cell r="J987">
            <v>1962.54</v>
          </cell>
          <cell r="K987" t="str">
            <v>EUR</v>
          </cell>
        </row>
        <row r="988">
          <cell r="A988" t="str">
            <v>@01\QReg.@</v>
          </cell>
          <cell r="B988" t="str">
            <v>AA</v>
          </cell>
          <cell r="C988" t="str">
            <v>7000001997</v>
          </cell>
          <cell r="D988" t="str">
            <v/>
          </cell>
          <cell r="E988" t="str">
            <v/>
          </cell>
          <cell r="F988" t="str">
            <v>Trasf. da Conb. a BIM per scissione</v>
          </cell>
          <cell r="G988" t="str">
            <v/>
          </cell>
          <cell r="H988">
            <v>38656</v>
          </cell>
          <cell r="I988">
            <v>38656</v>
          </cell>
          <cell r="J988">
            <v>1891.78</v>
          </cell>
          <cell r="K988" t="str">
            <v>EUR</v>
          </cell>
        </row>
        <row r="989">
          <cell r="A989" t="str">
            <v>@01\QReg.@</v>
          </cell>
          <cell r="B989" t="str">
            <v>AA</v>
          </cell>
          <cell r="C989" t="str">
            <v>7000001998</v>
          </cell>
          <cell r="D989" t="str">
            <v/>
          </cell>
          <cell r="E989" t="str">
            <v/>
          </cell>
          <cell r="F989" t="str">
            <v>Trasf. da Conb. a BIM per scissione</v>
          </cell>
          <cell r="G989" t="str">
            <v/>
          </cell>
          <cell r="H989">
            <v>38656</v>
          </cell>
          <cell r="I989">
            <v>38656</v>
          </cell>
          <cell r="J989">
            <v>60247.199999999997</v>
          </cell>
          <cell r="K989" t="str">
            <v>EUR</v>
          </cell>
        </row>
        <row r="990">
          <cell r="A990" t="str">
            <v>@01\QReg.@</v>
          </cell>
          <cell r="B990" t="str">
            <v>AA</v>
          </cell>
          <cell r="C990" t="str">
            <v>7000001999</v>
          </cell>
          <cell r="D990" t="str">
            <v/>
          </cell>
          <cell r="E990" t="str">
            <v/>
          </cell>
          <cell r="F990" t="str">
            <v>Trasf. da Conb. a BIM per scissione</v>
          </cell>
          <cell r="G990" t="str">
            <v/>
          </cell>
          <cell r="H990">
            <v>38656</v>
          </cell>
          <cell r="I990">
            <v>38656</v>
          </cell>
          <cell r="J990">
            <v>2633.93</v>
          </cell>
          <cell r="K990" t="str">
            <v>EUR</v>
          </cell>
        </row>
        <row r="991">
          <cell r="A991" t="str">
            <v>@01\QReg.@</v>
          </cell>
          <cell r="B991" t="str">
            <v>AA</v>
          </cell>
          <cell r="C991" t="str">
            <v>7000002000</v>
          </cell>
          <cell r="D991" t="str">
            <v/>
          </cell>
          <cell r="E991" t="str">
            <v/>
          </cell>
          <cell r="F991" t="str">
            <v>Trasf. da Conb. a BIM per scissione</v>
          </cell>
          <cell r="G991" t="str">
            <v/>
          </cell>
          <cell r="H991">
            <v>38656</v>
          </cell>
          <cell r="I991">
            <v>38656</v>
          </cell>
          <cell r="J991">
            <v>18158.62</v>
          </cell>
          <cell r="K991" t="str">
            <v>EUR</v>
          </cell>
        </row>
        <row r="992">
          <cell r="A992" t="str">
            <v>@01\QReg.@</v>
          </cell>
          <cell r="B992" t="str">
            <v>AA</v>
          </cell>
          <cell r="C992" t="str">
            <v>7000002001</v>
          </cell>
          <cell r="D992" t="str">
            <v/>
          </cell>
          <cell r="E992" t="str">
            <v/>
          </cell>
          <cell r="F992" t="str">
            <v>Trasf. da Conb. a BIM per scissione</v>
          </cell>
          <cell r="G992" t="str">
            <v/>
          </cell>
          <cell r="H992">
            <v>38656</v>
          </cell>
          <cell r="I992">
            <v>38656</v>
          </cell>
          <cell r="J992">
            <v>10270.26</v>
          </cell>
          <cell r="K992" t="str">
            <v>EUR</v>
          </cell>
        </row>
        <row r="993">
          <cell r="A993" t="str">
            <v>@01\QReg.@</v>
          </cell>
          <cell r="B993" t="str">
            <v>AA</v>
          </cell>
          <cell r="C993" t="str">
            <v>7000002002</v>
          </cell>
          <cell r="D993" t="str">
            <v/>
          </cell>
          <cell r="E993" t="str">
            <v/>
          </cell>
          <cell r="F993" t="str">
            <v>Trasf. da Conb. a BIM per scissione</v>
          </cell>
          <cell r="G993" t="str">
            <v/>
          </cell>
          <cell r="H993">
            <v>38656</v>
          </cell>
          <cell r="I993">
            <v>38656</v>
          </cell>
          <cell r="J993">
            <v>11364.12</v>
          </cell>
          <cell r="K993" t="str">
            <v>EUR</v>
          </cell>
        </row>
        <row r="994">
          <cell r="A994" t="str">
            <v>@01\QReg.@</v>
          </cell>
          <cell r="B994" t="str">
            <v>AA</v>
          </cell>
          <cell r="C994" t="str">
            <v>7000002003</v>
          </cell>
          <cell r="D994" t="str">
            <v/>
          </cell>
          <cell r="E994" t="str">
            <v/>
          </cell>
          <cell r="F994" t="str">
            <v>Trasf. da Conb. a BIM per scissione</v>
          </cell>
          <cell r="G994" t="str">
            <v/>
          </cell>
          <cell r="H994">
            <v>38656</v>
          </cell>
          <cell r="I994">
            <v>38656</v>
          </cell>
          <cell r="J994">
            <v>1007.61</v>
          </cell>
          <cell r="K994" t="str">
            <v>EUR</v>
          </cell>
        </row>
        <row r="995">
          <cell r="A995" t="str">
            <v>@01\QReg.@</v>
          </cell>
          <cell r="B995" t="str">
            <v>AA</v>
          </cell>
          <cell r="C995" t="str">
            <v>7000002004</v>
          </cell>
          <cell r="D995" t="str">
            <v/>
          </cell>
          <cell r="E995" t="str">
            <v/>
          </cell>
          <cell r="F995" t="str">
            <v>Trasf. da Conb. a BIM per scissione</v>
          </cell>
          <cell r="G995" t="str">
            <v/>
          </cell>
          <cell r="H995">
            <v>38656</v>
          </cell>
          <cell r="I995">
            <v>38656</v>
          </cell>
          <cell r="J995">
            <v>1107283.5900000001</v>
          </cell>
          <cell r="K995" t="str">
            <v>EUR</v>
          </cell>
        </row>
        <row r="996">
          <cell r="A996" t="str">
            <v>@01\QReg.@</v>
          </cell>
          <cell r="B996" t="str">
            <v>AA</v>
          </cell>
          <cell r="C996" t="str">
            <v>7000002005</v>
          </cell>
          <cell r="D996" t="str">
            <v/>
          </cell>
          <cell r="E996" t="str">
            <v/>
          </cell>
          <cell r="F996" t="str">
            <v>Trasf. da Conb. a BIM per scissione</v>
          </cell>
          <cell r="G996" t="str">
            <v/>
          </cell>
          <cell r="H996">
            <v>38656</v>
          </cell>
          <cell r="I996">
            <v>38656</v>
          </cell>
          <cell r="J996">
            <v>4234.95</v>
          </cell>
          <cell r="K996" t="str">
            <v>EUR</v>
          </cell>
        </row>
        <row r="997">
          <cell r="A997" t="str">
            <v>@01\QReg.@</v>
          </cell>
          <cell r="B997" t="str">
            <v>AA</v>
          </cell>
          <cell r="C997" t="str">
            <v>7000002006</v>
          </cell>
          <cell r="D997" t="str">
            <v/>
          </cell>
          <cell r="E997" t="str">
            <v/>
          </cell>
          <cell r="F997" t="str">
            <v>Trasf. da Conb. a BIM per scissione</v>
          </cell>
          <cell r="G997" t="str">
            <v/>
          </cell>
          <cell r="H997">
            <v>38656</v>
          </cell>
          <cell r="I997">
            <v>38656</v>
          </cell>
          <cell r="J997">
            <v>654.87</v>
          </cell>
          <cell r="K997" t="str">
            <v>EUR</v>
          </cell>
        </row>
        <row r="998">
          <cell r="A998" t="str">
            <v>@01\QReg.@</v>
          </cell>
          <cell r="B998" t="str">
            <v>AA</v>
          </cell>
          <cell r="C998" t="str">
            <v>7000002007</v>
          </cell>
          <cell r="D998" t="str">
            <v/>
          </cell>
          <cell r="E998" t="str">
            <v/>
          </cell>
          <cell r="F998" t="str">
            <v>Trasf. da Conb. a BIM per scissione</v>
          </cell>
          <cell r="G998" t="str">
            <v/>
          </cell>
          <cell r="H998">
            <v>38656</v>
          </cell>
          <cell r="I998">
            <v>38656</v>
          </cell>
          <cell r="J998">
            <v>1962.54</v>
          </cell>
          <cell r="K998" t="str">
            <v>EUR</v>
          </cell>
        </row>
        <row r="999">
          <cell r="A999" t="str">
            <v>@01\QReg.@</v>
          </cell>
          <cell r="B999" t="str">
            <v>AA</v>
          </cell>
          <cell r="C999" t="str">
            <v>7000002008</v>
          </cell>
          <cell r="D999" t="str">
            <v/>
          </cell>
          <cell r="E999" t="str">
            <v/>
          </cell>
          <cell r="F999" t="str">
            <v>Trasf. da Conb. a BIM per scissione</v>
          </cell>
          <cell r="G999" t="str">
            <v/>
          </cell>
          <cell r="H999">
            <v>38656</v>
          </cell>
          <cell r="I999">
            <v>38656</v>
          </cell>
          <cell r="J999">
            <v>3615.2</v>
          </cell>
          <cell r="K999" t="str">
            <v>EUR</v>
          </cell>
        </row>
        <row r="1000">
          <cell r="A1000" t="str">
            <v>@01\QReg.@</v>
          </cell>
          <cell r="B1000" t="str">
            <v>AA</v>
          </cell>
          <cell r="C1000" t="str">
            <v>7000002009</v>
          </cell>
          <cell r="D1000" t="str">
            <v/>
          </cell>
          <cell r="E1000" t="str">
            <v/>
          </cell>
          <cell r="F1000" t="str">
            <v>Trasf. da Conb. a BIM per scissione</v>
          </cell>
          <cell r="G1000" t="str">
            <v/>
          </cell>
          <cell r="H1000">
            <v>38656</v>
          </cell>
          <cell r="I1000">
            <v>38656</v>
          </cell>
          <cell r="J1000">
            <v>428.87</v>
          </cell>
          <cell r="K1000" t="str">
            <v>EUR</v>
          </cell>
        </row>
        <row r="1001">
          <cell r="A1001" t="str">
            <v>@01\QReg.@</v>
          </cell>
          <cell r="B1001" t="str">
            <v>AA</v>
          </cell>
          <cell r="C1001" t="str">
            <v>7000002010</v>
          </cell>
          <cell r="D1001" t="str">
            <v/>
          </cell>
          <cell r="E1001" t="str">
            <v/>
          </cell>
          <cell r="F1001" t="str">
            <v>Trasf. da Conb. a BIM per scissione</v>
          </cell>
          <cell r="G1001" t="str">
            <v/>
          </cell>
          <cell r="H1001">
            <v>38656</v>
          </cell>
          <cell r="I1001">
            <v>38656</v>
          </cell>
          <cell r="J1001">
            <v>60253.31</v>
          </cell>
          <cell r="K1001" t="str">
            <v>EUR</v>
          </cell>
        </row>
        <row r="1002">
          <cell r="A1002" t="str">
            <v>@01\QReg.@</v>
          </cell>
          <cell r="B1002" t="str">
            <v>AA</v>
          </cell>
          <cell r="C1002" t="str">
            <v>7000002011</v>
          </cell>
          <cell r="D1002" t="str">
            <v/>
          </cell>
          <cell r="E1002" t="str">
            <v/>
          </cell>
          <cell r="F1002" t="str">
            <v>Trasf. da Conb. a BIM per scissione</v>
          </cell>
          <cell r="G1002" t="str">
            <v/>
          </cell>
          <cell r="H1002">
            <v>38656</v>
          </cell>
          <cell r="I1002">
            <v>38656</v>
          </cell>
          <cell r="J1002">
            <v>22278.27</v>
          </cell>
          <cell r="K1002" t="str">
            <v>EUR</v>
          </cell>
        </row>
        <row r="1003">
          <cell r="A1003" t="str">
            <v>@01\QReg.@</v>
          </cell>
          <cell r="B1003" t="str">
            <v>AA</v>
          </cell>
          <cell r="C1003" t="str">
            <v>7000002012</v>
          </cell>
          <cell r="D1003" t="str">
            <v/>
          </cell>
          <cell r="E1003" t="str">
            <v/>
          </cell>
          <cell r="F1003" t="str">
            <v>Trasf. da Conb. a BIM per scissione</v>
          </cell>
          <cell r="G1003" t="str">
            <v/>
          </cell>
          <cell r="H1003">
            <v>38656</v>
          </cell>
          <cell r="I1003">
            <v>38656</v>
          </cell>
          <cell r="J1003">
            <v>3925.07</v>
          </cell>
          <cell r="K1003" t="str">
            <v>EUR</v>
          </cell>
        </row>
        <row r="1004">
          <cell r="A1004" t="str">
            <v>@01\QReg.@</v>
          </cell>
          <cell r="B1004" t="str">
            <v>AA</v>
          </cell>
          <cell r="C1004" t="str">
            <v>7000002013</v>
          </cell>
          <cell r="D1004" t="str">
            <v/>
          </cell>
          <cell r="E1004" t="str">
            <v/>
          </cell>
          <cell r="F1004" t="str">
            <v>Trasf. da Conb. a BIM per scissione</v>
          </cell>
          <cell r="G1004" t="str">
            <v/>
          </cell>
          <cell r="H1004">
            <v>38656</v>
          </cell>
          <cell r="I1004">
            <v>38656</v>
          </cell>
          <cell r="J1004">
            <v>5216.21</v>
          </cell>
          <cell r="K1004" t="str">
            <v>EUR</v>
          </cell>
        </row>
        <row r="1005">
          <cell r="A1005" t="str">
            <v>@01\QReg.@</v>
          </cell>
          <cell r="B1005" t="str">
            <v>AA</v>
          </cell>
          <cell r="C1005" t="str">
            <v>7000002014</v>
          </cell>
          <cell r="D1005" t="str">
            <v/>
          </cell>
          <cell r="E1005" t="str">
            <v/>
          </cell>
          <cell r="F1005" t="str">
            <v>Trasf. da Conb. a BIM per scissione</v>
          </cell>
          <cell r="G1005" t="str">
            <v/>
          </cell>
          <cell r="H1005">
            <v>38656</v>
          </cell>
          <cell r="I1005">
            <v>38656</v>
          </cell>
          <cell r="J1005">
            <v>1291.45</v>
          </cell>
          <cell r="K1005" t="str">
            <v>EUR</v>
          </cell>
        </row>
        <row r="1006">
          <cell r="A1006" t="str">
            <v>@01\QReg.@</v>
          </cell>
          <cell r="B1006" t="str">
            <v>AA</v>
          </cell>
          <cell r="C1006" t="str">
            <v>7000002015</v>
          </cell>
          <cell r="D1006" t="str">
            <v/>
          </cell>
          <cell r="E1006" t="str">
            <v/>
          </cell>
          <cell r="F1006" t="str">
            <v>Trasf. da Conb. a BIM per scissione</v>
          </cell>
          <cell r="G1006" t="str">
            <v/>
          </cell>
          <cell r="H1006">
            <v>38656</v>
          </cell>
          <cell r="I1006">
            <v>38656</v>
          </cell>
          <cell r="J1006">
            <v>25581.09</v>
          </cell>
          <cell r="K1006" t="str">
            <v>EUR</v>
          </cell>
        </row>
        <row r="1007">
          <cell r="A1007" t="str">
            <v>@01\QReg.@</v>
          </cell>
          <cell r="B1007" t="str">
            <v>AA</v>
          </cell>
          <cell r="C1007" t="str">
            <v>7000002016</v>
          </cell>
          <cell r="D1007" t="str">
            <v/>
          </cell>
          <cell r="E1007" t="str">
            <v/>
          </cell>
          <cell r="F1007" t="str">
            <v>Trasf. da Conb. a BIM per scissione</v>
          </cell>
          <cell r="G1007" t="str">
            <v/>
          </cell>
          <cell r="H1007">
            <v>38656</v>
          </cell>
          <cell r="I1007">
            <v>38656</v>
          </cell>
          <cell r="J1007">
            <v>6178.37</v>
          </cell>
          <cell r="K1007" t="str">
            <v>EUR</v>
          </cell>
        </row>
        <row r="1008">
          <cell r="A1008" t="str">
            <v>@01\QReg.@</v>
          </cell>
          <cell r="B1008" t="str">
            <v>AA</v>
          </cell>
          <cell r="C1008" t="str">
            <v>7000002017</v>
          </cell>
          <cell r="D1008" t="str">
            <v/>
          </cell>
          <cell r="E1008" t="str">
            <v/>
          </cell>
          <cell r="F1008" t="str">
            <v>Trasf. da Conb. a BIM per scissione</v>
          </cell>
          <cell r="G1008" t="str">
            <v/>
          </cell>
          <cell r="H1008">
            <v>38656</v>
          </cell>
          <cell r="I1008">
            <v>38656</v>
          </cell>
          <cell r="J1008">
            <v>2897.32</v>
          </cell>
          <cell r="K1008" t="str">
            <v>EUR</v>
          </cell>
        </row>
        <row r="1009">
          <cell r="A1009" t="str">
            <v>@01\QReg.@</v>
          </cell>
          <cell r="B1009" t="str">
            <v>AA</v>
          </cell>
          <cell r="C1009" t="str">
            <v>7000002018</v>
          </cell>
          <cell r="D1009" t="str">
            <v/>
          </cell>
          <cell r="E1009" t="str">
            <v/>
          </cell>
          <cell r="F1009" t="str">
            <v>Trasf. da Conb. a BIM per scissione</v>
          </cell>
          <cell r="G1009" t="str">
            <v/>
          </cell>
          <cell r="H1009">
            <v>38656</v>
          </cell>
          <cell r="I1009">
            <v>38656</v>
          </cell>
          <cell r="J1009">
            <v>8481.26</v>
          </cell>
          <cell r="K1009" t="str">
            <v>EUR</v>
          </cell>
        </row>
        <row r="1010">
          <cell r="A1010" t="str">
            <v>@01\QReg.@</v>
          </cell>
          <cell r="B1010" t="str">
            <v>AA</v>
          </cell>
          <cell r="C1010" t="str">
            <v>7000002019</v>
          </cell>
          <cell r="D1010" t="str">
            <v/>
          </cell>
          <cell r="E1010" t="str">
            <v/>
          </cell>
          <cell r="F1010" t="str">
            <v>Trasf. da Conb. a BIM per scissione</v>
          </cell>
          <cell r="G1010" t="str">
            <v/>
          </cell>
          <cell r="H1010">
            <v>38656</v>
          </cell>
          <cell r="I1010">
            <v>38656</v>
          </cell>
          <cell r="J1010">
            <v>10329.14</v>
          </cell>
          <cell r="K1010" t="str">
            <v>EUR</v>
          </cell>
        </row>
        <row r="1011">
          <cell r="A1011" t="str">
            <v>@01\QReg.@</v>
          </cell>
          <cell r="B1011" t="str">
            <v>AA</v>
          </cell>
          <cell r="C1011" t="str">
            <v>7000002020</v>
          </cell>
          <cell r="D1011" t="str">
            <v/>
          </cell>
          <cell r="E1011" t="str">
            <v/>
          </cell>
          <cell r="F1011" t="str">
            <v>Trasf. da Conb. a BIM per scissione</v>
          </cell>
          <cell r="G1011" t="str">
            <v/>
          </cell>
          <cell r="H1011">
            <v>38656</v>
          </cell>
          <cell r="I1011">
            <v>38656</v>
          </cell>
          <cell r="J1011">
            <v>1921.22</v>
          </cell>
          <cell r="K1011" t="str">
            <v>EUR</v>
          </cell>
        </row>
        <row r="1012">
          <cell r="A1012" t="str">
            <v>@01\QReg.@</v>
          </cell>
          <cell r="B1012" t="str">
            <v>AA</v>
          </cell>
          <cell r="C1012" t="str">
            <v>7000002021</v>
          </cell>
          <cell r="D1012" t="str">
            <v/>
          </cell>
          <cell r="E1012" t="str">
            <v/>
          </cell>
          <cell r="F1012" t="str">
            <v>Trasf. da Conb. a BIM per scissione</v>
          </cell>
          <cell r="G1012" t="str">
            <v/>
          </cell>
          <cell r="H1012">
            <v>38656</v>
          </cell>
          <cell r="I1012">
            <v>38656</v>
          </cell>
          <cell r="J1012">
            <v>60348.14</v>
          </cell>
          <cell r="K1012" t="str">
            <v>EUR</v>
          </cell>
        </row>
        <row r="1013">
          <cell r="A1013" t="str">
            <v>@01\QReg.@</v>
          </cell>
          <cell r="B1013" t="str">
            <v>AA</v>
          </cell>
          <cell r="C1013" t="str">
            <v>7000002022</v>
          </cell>
          <cell r="D1013" t="str">
            <v/>
          </cell>
          <cell r="E1013" t="str">
            <v/>
          </cell>
          <cell r="F1013" t="str">
            <v>Trasf. da Conb. a BIM per scissione</v>
          </cell>
          <cell r="G1013" t="str">
            <v/>
          </cell>
          <cell r="H1013">
            <v>38656</v>
          </cell>
          <cell r="I1013">
            <v>38656</v>
          </cell>
          <cell r="J1013">
            <v>108762.89</v>
          </cell>
          <cell r="K1013" t="str">
            <v>EUR</v>
          </cell>
        </row>
        <row r="1014">
          <cell r="A1014" t="str">
            <v>@01\QReg.@</v>
          </cell>
          <cell r="B1014" t="str">
            <v>AA</v>
          </cell>
          <cell r="C1014" t="str">
            <v>7000002023</v>
          </cell>
          <cell r="D1014" t="str">
            <v/>
          </cell>
          <cell r="E1014" t="str">
            <v/>
          </cell>
          <cell r="F1014" t="str">
            <v>Trasf. da Conb. a BIM per scissione</v>
          </cell>
          <cell r="G1014" t="str">
            <v/>
          </cell>
          <cell r="H1014">
            <v>38656</v>
          </cell>
          <cell r="I1014">
            <v>38656</v>
          </cell>
          <cell r="J1014">
            <v>6404.07</v>
          </cell>
          <cell r="K1014" t="str">
            <v>EUR</v>
          </cell>
        </row>
        <row r="1015">
          <cell r="A1015" t="str">
            <v>@01\QReg.@</v>
          </cell>
          <cell r="B1015" t="str">
            <v>AA</v>
          </cell>
          <cell r="C1015" t="str">
            <v>7000002024</v>
          </cell>
          <cell r="D1015" t="str">
            <v/>
          </cell>
          <cell r="E1015" t="str">
            <v/>
          </cell>
          <cell r="F1015" t="str">
            <v>Trasf. da Conb. a BIM per scissione</v>
          </cell>
          <cell r="G1015" t="str">
            <v/>
          </cell>
          <cell r="H1015">
            <v>38656</v>
          </cell>
          <cell r="I1015">
            <v>38656</v>
          </cell>
          <cell r="J1015">
            <v>34086.800000000003</v>
          </cell>
          <cell r="K1015" t="str">
            <v>EUR</v>
          </cell>
        </row>
        <row r="1016">
          <cell r="A1016" t="str">
            <v>@01\QReg.@</v>
          </cell>
          <cell r="B1016" t="str">
            <v>AA</v>
          </cell>
          <cell r="C1016" t="str">
            <v>7000002025</v>
          </cell>
          <cell r="D1016" t="str">
            <v/>
          </cell>
          <cell r="E1016" t="str">
            <v/>
          </cell>
          <cell r="F1016" t="str">
            <v>Trasf. da Conb. a BIM per scissione</v>
          </cell>
          <cell r="G1016" t="str">
            <v/>
          </cell>
          <cell r="H1016">
            <v>38656</v>
          </cell>
          <cell r="I1016">
            <v>38656</v>
          </cell>
          <cell r="J1016">
            <v>4135.79</v>
          </cell>
          <cell r="K1016" t="str">
            <v>EUR</v>
          </cell>
        </row>
        <row r="1017">
          <cell r="A1017" t="str">
            <v>@01\QReg.@</v>
          </cell>
          <cell r="B1017" t="str">
            <v>AA</v>
          </cell>
          <cell r="C1017" t="str">
            <v>7000002026</v>
          </cell>
          <cell r="D1017" t="str">
            <v/>
          </cell>
          <cell r="E1017" t="str">
            <v/>
          </cell>
          <cell r="F1017" t="str">
            <v>Trasf. da Conb. a BIM per scissione</v>
          </cell>
          <cell r="G1017" t="str">
            <v/>
          </cell>
          <cell r="H1017">
            <v>38656</v>
          </cell>
          <cell r="I1017">
            <v>38656</v>
          </cell>
          <cell r="J1017">
            <v>3353.87</v>
          </cell>
          <cell r="K1017" t="str">
            <v>EUR</v>
          </cell>
        </row>
        <row r="1018">
          <cell r="A1018" t="str">
            <v>@01\QReg.@</v>
          </cell>
          <cell r="B1018" t="str">
            <v>AA</v>
          </cell>
          <cell r="C1018" t="str">
            <v>7000002027</v>
          </cell>
          <cell r="D1018" t="str">
            <v/>
          </cell>
          <cell r="E1018" t="str">
            <v/>
          </cell>
          <cell r="F1018" t="str">
            <v>Trasf. da Conb. a BIM per scissione</v>
          </cell>
          <cell r="G1018" t="str">
            <v/>
          </cell>
          <cell r="H1018">
            <v>38656</v>
          </cell>
          <cell r="I1018">
            <v>38656</v>
          </cell>
          <cell r="J1018">
            <v>10535.72</v>
          </cell>
          <cell r="K1018" t="str">
            <v>EUR</v>
          </cell>
        </row>
        <row r="1019">
          <cell r="A1019" t="str">
            <v>@01\QReg.@</v>
          </cell>
          <cell r="B1019" t="str">
            <v>AA</v>
          </cell>
          <cell r="C1019" t="str">
            <v>7000002028</v>
          </cell>
          <cell r="D1019" t="str">
            <v/>
          </cell>
          <cell r="E1019" t="str">
            <v/>
          </cell>
          <cell r="F1019" t="str">
            <v>Trasf. da Conb. a BIM per scissione</v>
          </cell>
          <cell r="G1019" t="str">
            <v/>
          </cell>
          <cell r="H1019">
            <v>38656</v>
          </cell>
          <cell r="I1019">
            <v>38656</v>
          </cell>
          <cell r="J1019">
            <v>7581.07</v>
          </cell>
          <cell r="K1019" t="str">
            <v>EUR</v>
          </cell>
        </row>
        <row r="1020">
          <cell r="A1020" t="str">
            <v>@01\QReg.@</v>
          </cell>
          <cell r="B1020" t="str">
            <v>AA</v>
          </cell>
          <cell r="C1020" t="str">
            <v>7000002029</v>
          </cell>
          <cell r="D1020" t="str">
            <v/>
          </cell>
          <cell r="E1020" t="str">
            <v/>
          </cell>
          <cell r="F1020" t="str">
            <v>Trasf. da Conb. a BIM per scissione</v>
          </cell>
          <cell r="G1020" t="str">
            <v/>
          </cell>
          <cell r="H1020">
            <v>38656</v>
          </cell>
          <cell r="I1020">
            <v>38656</v>
          </cell>
          <cell r="J1020">
            <v>6326.6</v>
          </cell>
          <cell r="K1020" t="str">
            <v>EUR</v>
          </cell>
        </row>
        <row r="1021">
          <cell r="A1021" t="str">
            <v>@01\QReg.@</v>
          </cell>
          <cell r="B1021" t="str">
            <v>AA</v>
          </cell>
          <cell r="C1021" t="str">
            <v>7000002030</v>
          </cell>
          <cell r="D1021" t="str">
            <v/>
          </cell>
          <cell r="E1021" t="str">
            <v/>
          </cell>
          <cell r="F1021" t="str">
            <v>Trasf. da Conb. a BIM per scissione</v>
          </cell>
          <cell r="G1021" t="str">
            <v/>
          </cell>
          <cell r="H1021">
            <v>38656</v>
          </cell>
          <cell r="I1021">
            <v>38656</v>
          </cell>
          <cell r="J1021">
            <v>3487.11</v>
          </cell>
          <cell r="K1021" t="str">
            <v>EUR</v>
          </cell>
        </row>
        <row r="1022">
          <cell r="A1022" t="str">
            <v>@01\QReg.@</v>
          </cell>
          <cell r="B1022" t="str">
            <v>AA</v>
          </cell>
          <cell r="C1022" t="str">
            <v>7000002031</v>
          </cell>
          <cell r="D1022" t="str">
            <v/>
          </cell>
          <cell r="E1022" t="str">
            <v/>
          </cell>
          <cell r="F1022" t="str">
            <v>Trasf. da Conb. a BIM per scissione</v>
          </cell>
          <cell r="G1022" t="str">
            <v/>
          </cell>
          <cell r="H1022">
            <v>38656</v>
          </cell>
          <cell r="I1022">
            <v>38656</v>
          </cell>
          <cell r="J1022">
            <v>16268.39</v>
          </cell>
          <cell r="K1022" t="str">
            <v>EUR</v>
          </cell>
        </row>
        <row r="1023">
          <cell r="A1023" t="str">
            <v>@01\QReg.@</v>
          </cell>
          <cell r="B1023" t="str">
            <v>AA</v>
          </cell>
          <cell r="C1023" t="str">
            <v>7000002032</v>
          </cell>
          <cell r="D1023" t="str">
            <v/>
          </cell>
          <cell r="E1023" t="str">
            <v/>
          </cell>
          <cell r="F1023" t="str">
            <v>Trasf. da Conb. a BIM per scissione</v>
          </cell>
          <cell r="G1023" t="str">
            <v/>
          </cell>
          <cell r="H1023">
            <v>38656</v>
          </cell>
          <cell r="I1023">
            <v>38656</v>
          </cell>
          <cell r="J1023">
            <v>10039.92</v>
          </cell>
          <cell r="K1023" t="str">
            <v>EUR</v>
          </cell>
        </row>
        <row r="1024">
          <cell r="A1024" t="str">
            <v>@01\QReg.@</v>
          </cell>
          <cell r="B1024" t="str">
            <v>AA</v>
          </cell>
          <cell r="C1024" t="str">
            <v>7000002033</v>
          </cell>
          <cell r="D1024" t="str">
            <v/>
          </cell>
          <cell r="E1024" t="str">
            <v/>
          </cell>
          <cell r="F1024" t="str">
            <v>Trasf. da Conb. a BIM per scissione</v>
          </cell>
          <cell r="G1024" t="str">
            <v/>
          </cell>
          <cell r="H1024">
            <v>38656</v>
          </cell>
          <cell r="I1024">
            <v>38656</v>
          </cell>
          <cell r="J1024">
            <v>51899.89</v>
          </cell>
          <cell r="K1024" t="str">
            <v>EUR</v>
          </cell>
        </row>
        <row r="1025">
          <cell r="A1025" t="str">
            <v>@01\QReg.@</v>
          </cell>
          <cell r="B1025" t="str">
            <v>AA</v>
          </cell>
          <cell r="C1025" t="str">
            <v>7000002034</v>
          </cell>
          <cell r="D1025" t="str">
            <v/>
          </cell>
          <cell r="E1025" t="str">
            <v/>
          </cell>
          <cell r="F1025" t="str">
            <v>Trasf. da Conb. a BIM per scissione</v>
          </cell>
          <cell r="G1025" t="str">
            <v/>
          </cell>
          <cell r="H1025">
            <v>38656</v>
          </cell>
          <cell r="I1025">
            <v>38656</v>
          </cell>
          <cell r="J1025">
            <v>16010.16</v>
          </cell>
          <cell r="K1025" t="str">
            <v>EUR</v>
          </cell>
        </row>
        <row r="1026">
          <cell r="A1026" t="str">
            <v>@01\QReg.@</v>
          </cell>
          <cell r="B1026" t="str">
            <v>AA</v>
          </cell>
          <cell r="C1026" t="str">
            <v>7000002035</v>
          </cell>
          <cell r="D1026" t="str">
            <v/>
          </cell>
          <cell r="E1026" t="str">
            <v/>
          </cell>
          <cell r="F1026" t="str">
            <v>Trasf. da Conb. a BIM per scissione</v>
          </cell>
          <cell r="G1026" t="str">
            <v/>
          </cell>
          <cell r="H1026">
            <v>38656</v>
          </cell>
          <cell r="I1026">
            <v>38656</v>
          </cell>
          <cell r="J1026">
            <v>9221.85</v>
          </cell>
          <cell r="K1026" t="str">
            <v>EUR</v>
          </cell>
        </row>
        <row r="1027">
          <cell r="A1027" t="str">
            <v>@01\QReg.@</v>
          </cell>
          <cell r="B1027" t="str">
            <v>AA</v>
          </cell>
          <cell r="C1027" t="str">
            <v>7000002036</v>
          </cell>
          <cell r="D1027" t="str">
            <v/>
          </cell>
          <cell r="E1027" t="str">
            <v/>
          </cell>
          <cell r="F1027" t="str">
            <v>Trasf. da Conb. a BIM per scissione</v>
          </cell>
          <cell r="G1027" t="str">
            <v/>
          </cell>
          <cell r="H1027">
            <v>38656</v>
          </cell>
          <cell r="I1027">
            <v>38656</v>
          </cell>
          <cell r="J1027">
            <v>361.52</v>
          </cell>
          <cell r="K1027" t="str">
            <v>EUR</v>
          </cell>
        </row>
        <row r="1028">
          <cell r="A1028" t="str">
            <v>@01\QReg.@</v>
          </cell>
          <cell r="B1028" t="str">
            <v>AA</v>
          </cell>
          <cell r="C1028" t="str">
            <v>7000002037</v>
          </cell>
          <cell r="D1028" t="str">
            <v/>
          </cell>
          <cell r="E1028" t="str">
            <v/>
          </cell>
          <cell r="F1028" t="str">
            <v>Trasf. da Conb. a BIM per scissione</v>
          </cell>
          <cell r="G1028" t="str">
            <v/>
          </cell>
          <cell r="H1028">
            <v>38656</v>
          </cell>
          <cell r="I1028">
            <v>38656</v>
          </cell>
          <cell r="J1028">
            <v>823.1</v>
          </cell>
          <cell r="K1028" t="str">
            <v>EUR</v>
          </cell>
        </row>
        <row r="1029">
          <cell r="A1029" t="str">
            <v>@01\QReg.@</v>
          </cell>
          <cell r="B1029" t="str">
            <v>AA</v>
          </cell>
          <cell r="C1029" t="str">
            <v>7000002038</v>
          </cell>
          <cell r="D1029" t="str">
            <v/>
          </cell>
          <cell r="E1029" t="str">
            <v/>
          </cell>
          <cell r="F1029" t="str">
            <v>Trasf. da Conb. a BIM per scissione</v>
          </cell>
          <cell r="G1029" t="str">
            <v/>
          </cell>
          <cell r="H1029">
            <v>38656</v>
          </cell>
          <cell r="I1029">
            <v>38656</v>
          </cell>
          <cell r="J1029">
            <v>1807.6</v>
          </cell>
          <cell r="K1029" t="str">
            <v>EUR</v>
          </cell>
        </row>
        <row r="1030">
          <cell r="A1030" t="str">
            <v>@01\QReg.@</v>
          </cell>
          <cell r="B1030" t="str">
            <v>AA</v>
          </cell>
          <cell r="C1030" t="str">
            <v>7000002039</v>
          </cell>
          <cell r="D1030" t="str">
            <v/>
          </cell>
          <cell r="E1030" t="str">
            <v/>
          </cell>
          <cell r="F1030" t="str">
            <v>Trasf. da Conb. a BIM per scissione</v>
          </cell>
          <cell r="G1030" t="str">
            <v/>
          </cell>
          <cell r="H1030">
            <v>38656</v>
          </cell>
          <cell r="I1030">
            <v>38656</v>
          </cell>
          <cell r="J1030">
            <v>69721.69</v>
          </cell>
          <cell r="K1030" t="str">
            <v>EUR</v>
          </cell>
        </row>
        <row r="1031">
          <cell r="A1031" t="str">
            <v>@01\QReg.@</v>
          </cell>
          <cell r="B1031" t="str">
            <v>AA</v>
          </cell>
          <cell r="C1031" t="str">
            <v>7000002040</v>
          </cell>
          <cell r="D1031" t="str">
            <v/>
          </cell>
          <cell r="E1031" t="str">
            <v/>
          </cell>
          <cell r="F1031" t="str">
            <v>Trasf. da Conb. a BIM per scissione</v>
          </cell>
          <cell r="G1031" t="str">
            <v/>
          </cell>
          <cell r="H1031">
            <v>38656</v>
          </cell>
          <cell r="I1031">
            <v>38656</v>
          </cell>
          <cell r="J1031">
            <v>18075.990000000002</v>
          </cell>
          <cell r="K1031" t="str">
            <v>EUR</v>
          </cell>
        </row>
        <row r="1032">
          <cell r="A1032" t="str">
            <v>@01\QReg.@</v>
          </cell>
          <cell r="B1032" t="str">
            <v>AA</v>
          </cell>
          <cell r="C1032" t="str">
            <v>7000002041</v>
          </cell>
          <cell r="D1032" t="str">
            <v/>
          </cell>
          <cell r="E1032" t="str">
            <v/>
          </cell>
          <cell r="F1032" t="str">
            <v>Trasf. da Conb. a BIM per scissione</v>
          </cell>
          <cell r="G1032" t="str">
            <v/>
          </cell>
          <cell r="H1032">
            <v>38656</v>
          </cell>
          <cell r="I1032">
            <v>38656</v>
          </cell>
          <cell r="J1032">
            <v>1409.93</v>
          </cell>
          <cell r="K1032" t="str">
            <v>EUR</v>
          </cell>
        </row>
        <row r="1033">
          <cell r="A1033" t="str">
            <v>@01\QReg.@</v>
          </cell>
          <cell r="B1033" t="str">
            <v>AA</v>
          </cell>
          <cell r="C1033" t="str">
            <v>7000002042</v>
          </cell>
          <cell r="D1033" t="str">
            <v/>
          </cell>
          <cell r="E1033" t="str">
            <v/>
          </cell>
          <cell r="F1033" t="str">
            <v>Trasf. da Conb. a BIM per scissione</v>
          </cell>
          <cell r="G1033" t="str">
            <v/>
          </cell>
          <cell r="H1033">
            <v>38656</v>
          </cell>
          <cell r="I1033">
            <v>38656</v>
          </cell>
          <cell r="J1033">
            <v>225175.21</v>
          </cell>
          <cell r="K1033" t="str">
            <v>EUR</v>
          </cell>
        </row>
        <row r="1034">
          <cell r="A1034" t="str">
            <v>@01\QReg.@</v>
          </cell>
          <cell r="B1034" t="str">
            <v>AA</v>
          </cell>
          <cell r="C1034" t="str">
            <v>7000002043</v>
          </cell>
          <cell r="D1034" t="str">
            <v/>
          </cell>
          <cell r="E1034" t="str">
            <v/>
          </cell>
          <cell r="F1034" t="str">
            <v>Trasf. da Conb. a BIM per scissione</v>
          </cell>
          <cell r="G1034" t="str">
            <v/>
          </cell>
          <cell r="H1034">
            <v>38656</v>
          </cell>
          <cell r="I1034">
            <v>38656</v>
          </cell>
          <cell r="J1034">
            <v>8082.56</v>
          </cell>
          <cell r="K1034" t="str">
            <v>EUR</v>
          </cell>
        </row>
        <row r="1035">
          <cell r="A1035" t="str">
            <v>@01\QReg.@</v>
          </cell>
          <cell r="B1035" t="str">
            <v>AA</v>
          </cell>
          <cell r="C1035" t="str">
            <v>7000002044</v>
          </cell>
          <cell r="D1035" t="str">
            <v/>
          </cell>
          <cell r="E1035" t="str">
            <v/>
          </cell>
          <cell r="F1035" t="str">
            <v>Trasf. da Conb. a BIM per scissione</v>
          </cell>
          <cell r="G1035" t="str">
            <v/>
          </cell>
          <cell r="H1035">
            <v>38656</v>
          </cell>
          <cell r="I1035">
            <v>38656</v>
          </cell>
          <cell r="J1035">
            <v>9096.8700000000008</v>
          </cell>
          <cell r="K1035" t="str">
            <v>EUR</v>
          </cell>
        </row>
        <row r="1036">
          <cell r="A1036" t="str">
            <v>@01\QReg.@</v>
          </cell>
          <cell r="B1036" t="str">
            <v>AA</v>
          </cell>
          <cell r="C1036" t="str">
            <v>7000002045</v>
          </cell>
          <cell r="D1036" t="str">
            <v/>
          </cell>
          <cell r="E1036" t="str">
            <v/>
          </cell>
          <cell r="F1036" t="str">
            <v>Trasf. da Conb. a BIM per scissione</v>
          </cell>
          <cell r="G1036" t="str">
            <v/>
          </cell>
          <cell r="H1036">
            <v>38656</v>
          </cell>
          <cell r="I1036">
            <v>38656</v>
          </cell>
          <cell r="J1036">
            <v>2423.42</v>
          </cell>
          <cell r="K1036" t="str">
            <v>EUR</v>
          </cell>
        </row>
        <row r="1037">
          <cell r="A1037" t="str">
            <v>@01\QReg.@</v>
          </cell>
          <cell r="B1037" t="str">
            <v>AA</v>
          </cell>
          <cell r="C1037" t="str">
            <v>7000002046</v>
          </cell>
          <cell r="D1037" t="str">
            <v/>
          </cell>
          <cell r="E1037" t="str">
            <v/>
          </cell>
          <cell r="F1037" t="str">
            <v>Trasf. da Conb. a BIM per scissione</v>
          </cell>
          <cell r="G1037" t="str">
            <v/>
          </cell>
          <cell r="H1037">
            <v>38656</v>
          </cell>
          <cell r="I1037">
            <v>38656</v>
          </cell>
          <cell r="J1037">
            <v>1626839.23</v>
          </cell>
          <cell r="K1037" t="str">
            <v>EUR</v>
          </cell>
        </row>
        <row r="1038">
          <cell r="A1038" t="str">
            <v>@01\QReg.@</v>
          </cell>
          <cell r="B1038" t="str">
            <v>AA</v>
          </cell>
          <cell r="C1038" t="str">
            <v>7000002047</v>
          </cell>
          <cell r="D1038" t="str">
            <v/>
          </cell>
          <cell r="E1038" t="str">
            <v/>
          </cell>
          <cell r="F1038" t="str">
            <v>Trasf. da Conb. a BIM per scissione</v>
          </cell>
          <cell r="G1038" t="str">
            <v/>
          </cell>
          <cell r="H1038">
            <v>38656</v>
          </cell>
          <cell r="I1038">
            <v>38656</v>
          </cell>
          <cell r="J1038">
            <v>5681.03</v>
          </cell>
          <cell r="K1038" t="str">
            <v>EUR</v>
          </cell>
        </row>
        <row r="1039">
          <cell r="A1039" t="str">
            <v>@01\QReg.@</v>
          </cell>
          <cell r="B1039" t="str">
            <v>AA</v>
          </cell>
          <cell r="C1039" t="str">
            <v>7000002048</v>
          </cell>
          <cell r="D1039" t="str">
            <v/>
          </cell>
          <cell r="E1039" t="str">
            <v/>
          </cell>
          <cell r="F1039" t="str">
            <v>Trasf. da Conb. a BIM per scissione</v>
          </cell>
          <cell r="G1039" t="str">
            <v/>
          </cell>
          <cell r="H1039">
            <v>38656</v>
          </cell>
          <cell r="I1039">
            <v>38656</v>
          </cell>
          <cell r="J1039">
            <v>981.27</v>
          </cell>
          <cell r="K1039" t="str">
            <v>EUR</v>
          </cell>
        </row>
        <row r="1040">
          <cell r="A1040" t="str">
            <v>@01\QReg.@</v>
          </cell>
          <cell r="B1040" t="str">
            <v>AA</v>
          </cell>
          <cell r="C1040" t="str">
            <v>7000002049</v>
          </cell>
          <cell r="D1040" t="str">
            <v/>
          </cell>
          <cell r="E1040" t="str">
            <v/>
          </cell>
          <cell r="F1040" t="str">
            <v>Trasf. da Conb. a BIM per scissione</v>
          </cell>
          <cell r="G1040" t="str">
            <v/>
          </cell>
          <cell r="H1040">
            <v>38656</v>
          </cell>
          <cell r="I1040">
            <v>38656</v>
          </cell>
          <cell r="J1040">
            <v>2179.4499999999998</v>
          </cell>
          <cell r="K1040" t="str">
            <v>EUR</v>
          </cell>
        </row>
        <row r="1041">
          <cell r="A1041" t="str">
            <v>@01\QReg.@</v>
          </cell>
          <cell r="B1041" t="str">
            <v>AA</v>
          </cell>
          <cell r="C1041" t="str">
            <v>7000002050</v>
          </cell>
          <cell r="D1041" t="str">
            <v/>
          </cell>
          <cell r="E1041" t="str">
            <v/>
          </cell>
          <cell r="F1041" t="str">
            <v>Trasf. da Conb. a BIM per scissione</v>
          </cell>
          <cell r="G1041" t="str">
            <v/>
          </cell>
          <cell r="H1041">
            <v>38656</v>
          </cell>
          <cell r="I1041">
            <v>38656</v>
          </cell>
          <cell r="J1041">
            <v>9296.2199999999993</v>
          </cell>
          <cell r="K1041" t="str">
            <v>EUR</v>
          </cell>
        </row>
        <row r="1042">
          <cell r="A1042" t="str">
            <v>@01\QReg.@</v>
          </cell>
          <cell r="B1042" t="str">
            <v>AA</v>
          </cell>
          <cell r="C1042" t="str">
            <v>7000002051</v>
          </cell>
          <cell r="D1042" t="str">
            <v/>
          </cell>
          <cell r="E1042" t="str">
            <v/>
          </cell>
          <cell r="F1042" t="str">
            <v>Trasf. da Conb. a BIM per scissione</v>
          </cell>
          <cell r="G1042" t="str">
            <v/>
          </cell>
          <cell r="H1042">
            <v>38656</v>
          </cell>
          <cell r="I1042">
            <v>38656</v>
          </cell>
          <cell r="J1042">
            <v>4885.68</v>
          </cell>
          <cell r="K1042" t="str">
            <v>EUR</v>
          </cell>
        </row>
        <row r="1043">
          <cell r="A1043" t="str">
            <v>@01\QReg.@</v>
          </cell>
          <cell r="B1043" t="str">
            <v>AA</v>
          </cell>
          <cell r="C1043" t="str">
            <v>7000002052</v>
          </cell>
          <cell r="D1043" t="str">
            <v/>
          </cell>
          <cell r="E1043" t="str">
            <v/>
          </cell>
          <cell r="F1043" t="str">
            <v>Trasf. da Conb. a BIM per scissione</v>
          </cell>
          <cell r="G1043" t="str">
            <v/>
          </cell>
          <cell r="H1043">
            <v>38656</v>
          </cell>
          <cell r="I1043">
            <v>38656</v>
          </cell>
          <cell r="J1043">
            <v>8005.08</v>
          </cell>
          <cell r="K1043" t="str">
            <v>EUR</v>
          </cell>
        </row>
        <row r="1044">
          <cell r="A1044" t="str">
            <v>@01\QReg.@</v>
          </cell>
          <cell r="B1044" t="str">
            <v>AA</v>
          </cell>
          <cell r="C1044" t="str">
            <v>7000002053</v>
          </cell>
          <cell r="D1044" t="str">
            <v/>
          </cell>
          <cell r="E1044" t="str">
            <v/>
          </cell>
          <cell r="F1044" t="str">
            <v>Trasf. da Conb. a BIM per scissione</v>
          </cell>
          <cell r="G1044" t="str">
            <v/>
          </cell>
          <cell r="H1044">
            <v>38656</v>
          </cell>
          <cell r="I1044">
            <v>38656</v>
          </cell>
          <cell r="J1044">
            <v>18075.990000000002</v>
          </cell>
          <cell r="K1044" t="str">
            <v>EUR</v>
          </cell>
        </row>
        <row r="1045">
          <cell r="A1045" t="str">
            <v>@01\QReg.@</v>
          </cell>
          <cell r="B1045" t="str">
            <v>AA</v>
          </cell>
          <cell r="C1045" t="str">
            <v>7000002054</v>
          </cell>
          <cell r="D1045" t="str">
            <v/>
          </cell>
          <cell r="E1045" t="str">
            <v/>
          </cell>
          <cell r="F1045" t="str">
            <v>Trasf. da Conb. a BIM per scissione</v>
          </cell>
          <cell r="G1045" t="str">
            <v/>
          </cell>
          <cell r="H1045">
            <v>38656</v>
          </cell>
          <cell r="I1045">
            <v>38656</v>
          </cell>
          <cell r="J1045">
            <v>3098.74</v>
          </cell>
          <cell r="K1045" t="str">
            <v>EUR</v>
          </cell>
        </row>
        <row r="1046">
          <cell r="A1046" t="str">
            <v>@01\QReg.@</v>
          </cell>
          <cell r="B1046" t="str">
            <v>AA</v>
          </cell>
          <cell r="C1046" t="str">
            <v>7000002055</v>
          </cell>
          <cell r="D1046" t="str">
            <v/>
          </cell>
          <cell r="E1046" t="str">
            <v/>
          </cell>
          <cell r="F1046" t="str">
            <v>Trasf. da Conb. a BIM per scissione</v>
          </cell>
          <cell r="G1046" t="str">
            <v/>
          </cell>
          <cell r="H1046">
            <v>38656</v>
          </cell>
          <cell r="I1046">
            <v>38656</v>
          </cell>
          <cell r="J1046">
            <v>1162.03</v>
          </cell>
          <cell r="K1046" t="str">
            <v>EUR</v>
          </cell>
        </row>
        <row r="1047">
          <cell r="A1047" t="str">
            <v>@01\QReg.@</v>
          </cell>
          <cell r="B1047" t="str">
            <v>AA</v>
          </cell>
          <cell r="C1047" t="str">
            <v>7000002056</v>
          </cell>
          <cell r="D1047" t="str">
            <v/>
          </cell>
          <cell r="E1047" t="str">
            <v/>
          </cell>
          <cell r="F1047" t="str">
            <v>Trasf. da Conb. a BIM per scissione</v>
          </cell>
          <cell r="G1047" t="str">
            <v/>
          </cell>
          <cell r="H1047">
            <v>38656</v>
          </cell>
          <cell r="I1047">
            <v>38656</v>
          </cell>
          <cell r="J1047">
            <v>1504.44</v>
          </cell>
          <cell r="K1047" t="str">
            <v>EUR</v>
          </cell>
        </row>
        <row r="1048">
          <cell r="A1048" t="str">
            <v>@01\QReg.@</v>
          </cell>
          <cell r="B1048" t="str">
            <v>AA</v>
          </cell>
          <cell r="C1048" t="str">
            <v>7000002057</v>
          </cell>
          <cell r="D1048" t="str">
            <v/>
          </cell>
          <cell r="E1048" t="str">
            <v/>
          </cell>
          <cell r="F1048" t="str">
            <v>Trasf. da Conb. a BIM per scissione</v>
          </cell>
          <cell r="G1048" t="str">
            <v/>
          </cell>
          <cell r="H1048">
            <v>38656</v>
          </cell>
          <cell r="I1048">
            <v>38656</v>
          </cell>
          <cell r="J1048">
            <v>655.9</v>
          </cell>
          <cell r="K1048" t="str">
            <v>EUR</v>
          </cell>
        </row>
        <row r="1049">
          <cell r="A1049" t="str">
            <v>@01\QReg.@</v>
          </cell>
          <cell r="B1049" t="str">
            <v>AA</v>
          </cell>
          <cell r="C1049" t="str">
            <v>7000002058</v>
          </cell>
          <cell r="D1049" t="str">
            <v/>
          </cell>
          <cell r="E1049" t="str">
            <v/>
          </cell>
          <cell r="F1049" t="str">
            <v>Trasf. da Conb. a BIM per scissione</v>
          </cell>
          <cell r="G1049" t="str">
            <v/>
          </cell>
          <cell r="H1049">
            <v>38656</v>
          </cell>
          <cell r="I1049">
            <v>38656</v>
          </cell>
          <cell r="J1049">
            <v>4939.6099999999997</v>
          </cell>
          <cell r="K1049" t="str">
            <v>EUR</v>
          </cell>
        </row>
        <row r="1050">
          <cell r="A1050" t="str">
            <v>@01\QReg.@</v>
          </cell>
          <cell r="B1050" t="str">
            <v>AA</v>
          </cell>
          <cell r="C1050" t="str">
            <v>7000002059</v>
          </cell>
          <cell r="D1050" t="str">
            <v/>
          </cell>
          <cell r="E1050" t="str">
            <v/>
          </cell>
          <cell r="F1050" t="str">
            <v>Trasf. da Conb. a BIM per scissione</v>
          </cell>
          <cell r="G1050" t="str">
            <v/>
          </cell>
          <cell r="H1050">
            <v>38656</v>
          </cell>
          <cell r="I1050">
            <v>38656</v>
          </cell>
          <cell r="J1050">
            <v>3824.05</v>
          </cell>
          <cell r="K1050" t="str">
            <v>EUR</v>
          </cell>
        </row>
        <row r="1051">
          <cell r="A1051" t="str">
            <v>@01\QReg.@</v>
          </cell>
          <cell r="B1051" t="str">
            <v>AA</v>
          </cell>
          <cell r="C1051" t="str">
            <v>7000002060</v>
          </cell>
          <cell r="D1051" t="str">
            <v/>
          </cell>
          <cell r="E1051" t="str">
            <v/>
          </cell>
          <cell r="F1051" t="str">
            <v>Trasf. da Conb. a BIM per scissione</v>
          </cell>
          <cell r="G1051" t="str">
            <v/>
          </cell>
          <cell r="H1051">
            <v>38656</v>
          </cell>
          <cell r="I1051">
            <v>38656</v>
          </cell>
          <cell r="J1051">
            <v>13169.65</v>
          </cell>
          <cell r="K1051" t="str">
            <v>EUR</v>
          </cell>
        </row>
        <row r="1052">
          <cell r="A1052" t="str">
            <v>@01\QReg.@</v>
          </cell>
          <cell r="B1052" t="str">
            <v>AA</v>
          </cell>
          <cell r="C1052" t="str">
            <v>7000002061</v>
          </cell>
          <cell r="D1052" t="str">
            <v/>
          </cell>
          <cell r="E1052" t="str">
            <v/>
          </cell>
          <cell r="F1052" t="str">
            <v>Trasf. da Conb. a BIM per scissione</v>
          </cell>
          <cell r="G1052" t="str">
            <v/>
          </cell>
          <cell r="H1052">
            <v>38656</v>
          </cell>
          <cell r="I1052">
            <v>38656</v>
          </cell>
          <cell r="J1052">
            <v>2629</v>
          </cell>
          <cell r="K1052" t="str">
            <v>EUR</v>
          </cell>
        </row>
        <row r="1053">
          <cell r="A1053" t="str">
            <v>@01\QReg.@</v>
          </cell>
          <cell r="B1053" t="str">
            <v>AA</v>
          </cell>
          <cell r="C1053" t="str">
            <v>7000002062</v>
          </cell>
          <cell r="D1053" t="str">
            <v/>
          </cell>
          <cell r="E1053" t="str">
            <v/>
          </cell>
          <cell r="F1053" t="str">
            <v>Trasf. da Conb. a BIM per scissione</v>
          </cell>
          <cell r="G1053" t="str">
            <v/>
          </cell>
          <cell r="H1053">
            <v>38656</v>
          </cell>
          <cell r="I1053">
            <v>38656</v>
          </cell>
          <cell r="J1053">
            <v>723.04</v>
          </cell>
          <cell r="K1053" t="str">
            <v>EUR</v>
          </cell>
        </row>
        <row r="1054">
          <cell r="A1054" t="str">
            <v>@01\QReg.@</v>
          </cell>
          <cell r="B1054" t="str">
            <v>AA</v>
          </cell>
          <cell r="C1054" t="str">
            <v>7000002063</v>
          </cell>
          <cell r="D1054" t="str">
            <v/>
          </cell>
          <cell r="E1054" t="str">
            <v/>
          </cell>
          <cell r="F1054" t="str">
            <v>Trasf. da Conb. a BIM per scissione</v>
          </cell>
          <cell r="G1054" t="str">
            <v/>
          </cell>
          <cell r="H1054">
            <v>38656</v>
          </cell>
          <cell r="I1054">
            <v>38656</v>
          </cell>
          <cell r="J1054">
            <v>1187.8499999999999</v>
          </cell>
          <cell r="K1054" t="str">
            <v>EUR</v>
          </cell>
        </row>
        <row r="1055">
          <cell r="A1055" t="str">
            <v>@01\QReg.@</v>
          </cell>
          <cell r="B1055" t="str">
            <v>AA</v>
          </cell>
          <cell r="C1055" t="str">
            <v>7000002064</v>
          </cell>
          <cell r="D1055" t="str">
            <v/>
          </cell>
          <cell r="E1055" t="str">
            <v/>
          </cell>
          <cell r="F1055" t="str">
            <v>Trasf. da Conb. a BIM per scissione</v>
          </cell>
          <cell r="G1055" t="str">
            <v/>
          </cell>
          <cell r="H1055">
            <v>38656</v>
          </cell>
          <cell r="I1055">
            <v>38656</v>
          </cell>
          <cell r="J1055">
            <v>245.32</v>
          </cell>
          <cell r="K1055" t="str">
            <v>EUR</v>
          </cell>
        </row>
        <row r="1056">
          <cell r="A1056" t="str">
            <v>@01\QReg.@</v>
          </cell>
          <cell r="B1056" t="str">
            <v>AA</v>
          </cell>
          <cell r="C1056" t="str">
            <v>7000002065</v>
          </cell>
          <cell r="D1056" t="str">
            <v/>
          </cell>
          <cell r="E1056" t="str">
            <v/>
          </cell>
          <cell r="F1056" t="str">
            <v>Trasf. da Conb. a BIM per scissione</v>
          </cell>
          <cell r="G1056" t="str">
            <v/>
          </cell>
          <cell r="H1056">
            <v>38656</v>
          </cell>
          <cell r="I1056">
            <v>38656</v>
          </cell>
          <cell r="J1056">
            <v>294.38</v>
          </cell>
          <cell r="K1056" t="str">
            <v>EUR</v>
          </cell>
        </row>
        <row r="1057">
          <cell r="A1057" t="str">
            <v>@01\QReg.@</v>
          </cell>
          <cell r="B1057" t="str">
            <v>AA</v>
          </cell>
          <cell r="C1057" t="str">
            <v>7000002066</v>
          </cell>
          <cell r="D1057" t="str">
            <v/>
          </cell>
          <cell r="E1057" t="str">
            <v/>
          </cell>
          <cell r="F1057" t="str">
            <v>Trasf. da Conb. a BIM per scissione</v>
          </cell>
          <cell r="G1057" t="str">
            <v/>
          </cell>
          <cell r="H1057">
            <v>38656</v>
          </cell>
          <cell r="I1057">
            <v>38656</v>
          </cell>
          <cell r="J1057">
            <v>287846.84999999998</v>
          </cell>
          <cell r="K1057" t="str">
            <v>EUR</v>
          </cell>
        </row>
        <row r="1058">
          <cell r="A1058" t="str">
            <v>@01\QReg.@</v>
          </cell>
          <cell r="B1058" t="str">
            <v>AA</v>
          </cell>
          <cell r="C1058" t="str">
            <v>7000002067</v>
          </cell>
          <cell r="D1058" t="str">
            <v/>
          </cell>
          <cell r="E1058" t="str">
            <v/>
          </cell>
          <cell r="F1058" t="str">
            <v>Trasf. da Conb. a BIM per scissione</v>
          </cell>
          <cell r="G1058" t="str">
            <v/>
          </cell>
          <cell r="H1058">
            <v>38656</v>
          </cell>
          <cell r="I1058">
            <v>38656</v>
          </cell>
          <cell r="J1058">
            <v>3475.11</v>
          </cell>
          <cell r="K1058" t="str">
            <v>EUR</v>
          </cell>
        </row>
        <row r="1059">
          <cell r="A1059" t="str">
            <v>@01\QReg.@</v>
          </cell>
          <cell r="B1059" t="str">
            <v>AA</v>
          </cell>
          <cell r="C1059" t="str">
            <v>7000002068</v>
          </cell>
          <cell r="D1059" t="str">
            <v/>
          </cell>
          <cell r="E1059" t="str">
            <v/>
          </cell>
          <cell r="F1059" t="str">
            <v>Trasf. da Conb. a BIM per scissione</v>
          </cell>
          <cell r="G1059" t="str">
            <v/>
          </cell>
          <cell r="H1059">
            <v>38656</v>
          </cell>
          <cell r="I1059">
            <v>38656</v>
          </cell>
          <cell r="J1059">
            <v>9493.51</v>
          </cell>
          <cell r="K1059" t="str">
            <v>EUR</v>
          </cell>
        </row>
        <row r="1060">
          <cell r="A1060" t="str">
            <v>@01\QReg.@</v>
          </cell>
          <cell r="B1060" t="str">
            <v>AA</v>
          </cell>
          <cell r="C1060" t="str">
            <v>7000002069</v>
          </cell>
          <cell r="D1060" t="str">
            <v/>
          </cell>
          <cell r="E1060" t="str">
            <v/>
          </cell>
          <cell r="F1060" t="str">
            <v>Trasf. da Conb. a BIM per scissione</v>
          </cell>
          <cell r="G1060" t="str">
            <v/>
          </cell>
          <cell r="H1060">
            <v>38656</v>
          </cell>
          <cell r="I1060">
            <v>38656</v>
          </cell>
          <cell r="J1060">
            <v>1101.0899999999999</v>
          </cell>
          <cell r="K1060" t="str">
            <v>EUR</v>
          </cell>
        </row>
        <row r="1061">
          <cell r="A1061" t="str">
            <v>@01\QReg.@</v>
          </cell>
          <cell r="B1061" t="str">
            <v>AA</v>
          </cell>
          <cell r="C1061" t="str">
            <v>7000002070</v>
          </cell>
          <cell r="D1061" t="str">
            <v/>
          </cell>
          <cell r="E1061" t="str">
            <v/>
          </cell>
          <cell r="F1061" t="str">
            <v>Trasf. da Conb. a BIM per scissione</v>
          </cell>
          <cell r="G1061" t="str">
            <v/>
          </cell>
          <cell r="H1061">
            <v>38656</v>
          </cell>
          <cell r="I1061">
            <v>38656</v>
          </cell>
          <cell r="J1061">
            <v>206.58</v>
          </cell>
          <cell r="K1061" t="str">
            <v>EUR</v>
          </cell>
        </row>
        <row r="1062">
          <cell r="A1062" t="str">
            <v>@01\QReg.@</v>
          </cell>
          <cell r="B1062" t="str">
            <v>AA</v>
          </cell>
          <cell r="C1062" t="str">
            <v>7000002071</v>
          </cell>
          <cell r="D1062" t="str">
            <v/>
          </cell>
          <cell r="E1062" t="str">
            <v/>
          </cell>
          <cell r="F1062" t="str">
            <v>Trasf. da Conb. a BIM per scissione</v>
          </cell>
          <cell r="G1062" t="str">
            <v/>
          </cell>
          <cell r="H1062">
            <v>38656</v>
          </cell>
          <cell r="I1062">
            <v>38656</v>
          </cell>
          <cell r="J1062">
            <v>2038</v>
          </cell>
          <cell r="K1062" t="str">
            <v>EUR</v>
          </cell>
        </row>
        <row r="1063">
          <cell r="A1063" t="str">
            <v>@01\QReg.@</v>
          </cell>
          <cell r="B1063" t="str">
            <v>AA</v>
          </cell>
          <cell r="C1063" t="str">
            <v>7000002072</v>
          </cell>
          <cell r="D1063" t="str">
            <v/>
          </cell>
          <cell r="E1063" t="str">
            <v/>
          </cell>
          <cell r="F1063" t="str">
            <v>Trasf. da Conb. a BIM per scissione</v>
          </cell>
          <cell r="G1063" t="str">
            <v/>
          </cell>
          <cell r="H1063">
            <v>38656</v>
          </cell>
          <cell r="I1063">
            <v>38656</v>
          </cell>
          <cell r="J1063">
            <v>2400</v>
          </cell>
          <cell r="K1063" t="str">
            <v>EUR</v>
          </cell>
        </row>
        <row r="1064">
          <cell r="A1064" t="str">
            <v>@01\QReg.@</v>
          </cell>
          <cell r="B1064" t="str">
            <v>AA</v>
          </cell>
          <cell r="C1064" t="str">
            <v>7000002073</v>
          </cell>
          <cell r="D1064" t="str">
            <v/>
          </cell>
          <cell r="E1064" t="str">
            <v/>
          </cell>
          <cell r="F1064" t="str">
            <v>Trasf. da Conb. a BIM per scissione</v>
          </cell>
          <cell r="G1064" t="str">
            <v/>
          </cell>
          <cell r="H1064">
            <v>38656</v>
          </cell>
          <cell r="I1064">
            <v>38656</v>
          </cell>
          <cell r="J1064">
            <v>4200</v>
          </cell>
          <cell r="K1064" t="str">
            <v>EUR</v>
          </cell>
        </row>
        <row r="1065">
          <cell r="A1065" t="str">
            <v>@01\QReg.@</v>
          </cell>
          <cell r="B1065" t="str">
            <v>AA</v>
          </cell>
          <cell r="C1065" t="str">
            <v>7000002074</v>
          </cell>
          <cell r="D1065" t="str">
            <v/>
          </cell>
          <cell r="E1065" t="str">
            <v/>
          </cell>
          <cell r="F1065" t="str">
            <v>Trasf. da Conb. a BIM per scissione</v>
          </cell>
          <cell r="G1065" t="str">
            <v/>
          </cell>
          <cell r="H1065">
            <v>38656</v>
          </cell>
          <cell r="I1065">
            <v>38656</v>
          </cell>
          <cell r="J1065">
            <v>830</v>
          </cell>
          <cell r="K1065" t="str">
            <v>EUR</v>
          </cell>
        </row>
        <row r="1066">
          <cell r="A1066" t="str">
            <v>@01\QReg.@</v>
          </cell>
          <cell r="B1066" t="str">
            <v>AA</v>
          </cell>
          <cell r="C1066" t="str">
            <v>7000002075</v>
          </cell>
          <cell r="D1066" t="str">
            <v/>
          </cell>
          <cell r="E1066" t="str">
            <v/>
          </cell>
          <cell r="F1066" t="str">
            <v>Trasf. da Conb. a BIM per scissione</v>
          </cell>
          <cell r="G1066" t="str">
            <v/>
          </cell>
          <cell r="H1066">
            <v>38656</v>
          </cell>
          <cell r="I1066">
            <v>38656</v>
          </cell>
          <cell r="J1066">
            <v>3160</v>
          </cell>
          <cell r="K1066" t="str">
            <v>EUR</v>
          </cell>
        </row>
        <row r="1067">
          <cell r="A1067" t="str">
            <v>@01\QReg.@</v>
          </cell>
          <cell r="B1067" t="str">
            <v>AA</v>
          </cell>
          <cell r="C1067" t="str">
            <v>7000002076</v>
          </cell>
          <cell r="D1067" t="str">
            <v/>
          </cell>
          <cell r="E1067" t="str">
            <v/>
          </cell>
          <cell r="F1067" t="str">
            <v>Trasf. da Conb. a BIM per scissione</v>
          </cell>
          <cell r="G1067" t="str">
            <v/>
          </cell>
          <cell r="H1067">
            <v>38656</v>
          </cell>
          <cell r="I1067">
            <v>38656</v>
          </cell>
          <cell r="J1067">
            <v>7642.53</v>
          </cell>
          <cell r="K1067" t="str">
            <v>EUR</v>
          </cell>
        </row>
        <row r="1068">
          <cell r="A1068" t="str">
            <v>@01\QReg.@</v>
          </cell>
          <cell r="B1068" t="str">
            <v>AA</v>
          </cell>
          <cell r="C1068" t="str">
            <v>7000002077</v>
          </cell>
          <cell r="D1068" t="str">
            <v/>
          </cell>
          <cell r="E1068" t="str">
            <v/>
          </cell>
          <cell r="F1068" t="str">
            <v>Trasf. da Conb. a BIM per scissione</v>
          </cell>
          <cell r="G1068" t="str">
            <v/>
          </cell>
          <cell r="H1068">
            <v>38656</v>
          </cell>
          <cell r="I1068">
            <v>38656</v>
          </cell>
          <cell r="J1068">
            <v>1560</v>
          </cell>
          <cell r="K1068" t="str">
            <v>EUR</v>
          </cell>
        </row>
        <row r="1069">
          <cell r="A1069" t="str">
            <v>@01\QReg.@</v>
          </cell>
          <cell r="B1069" t="str">
            <v>AA</v>
          </cell>
          <cell r="C1069" t="str">
            <v>7000002078</v>
          </cell>
          <cell r="D1069" t="str">
            <v/>
          </cell>
          <cell r="E1069" t="str">
            <v/>
          </cell>
          <cell r="F1069" t="str">
            <v>Trasf. da Conb. a BIM per scissione</v>
          </cell>
          <cell r="G1069" t="str">
            <v/>
          </cell>
          <cell r="H1069">
            <v>38656</v>
          </cell>
          <cell r="I1069">
            <v>38656</v>
          </cell>
          <cell r="J1069">
            <v>28321.64</v>
          </cell>
          <cell r="K1069" t="str">
            <v>EUR</v>
          </cell>
        </row>
        <row r="1070">
          <cell r="A1070" t="str">
            <v>@01\QReg.@</v>
          </cell>
          <cell r="B1070" t="str">
            <v>AA</v>
          </cell>
          <cell r="C1070" t="str">
            <v>7000002079</v>
          </cell>
          <cell r="D1070" t="str">
            <v/>
          </cell>
          <cell r="E1070" t="str">
            <v/>
          </cell>
          <cell r="F1070" t="str">
            <v>Trasf. da Conb. a BIM per scissione</v>
          </cell>
          <cell r="G1070" t="str">
            <v/>
          </cell>
          <cell r="H1070">
            <v>38656</v>
          </cell>
          <cell r="I1070">
            <v>38656</v>
          </cell>
          <cell r="J1070">
            <v>3473.55</v>
          </cell>
          <cell r="K1070" t="str">
            <v>EUR</v>
          </cell>
        </row>
        <row r="1071">
          <cell r="A1071" t="str">
            <v>@01\QReg.@</v>
          </cell>
          <cell r="B1071" t="str">
            <v>AA</v>
          </cell>
          <cell r="C1071" t="str">
            <v>7000002080</v>
          </cell>
          <cell r="D1071" t="str">
            <v/>
          </cell>
          <cell r="E1071" t="str">
            <v/>
          </cell>
          <cell r="F1071" t="str">
            <v>Trasf. da Conb. a BIM per scissione</v>
          </cell>
          <cell r="G1071" t="str">
            <v/>
          </cell>
          <cell r="H1071">
            <v>38656</v>
          </cell>
          <cell r="I1071">
            <v>38656</v>
          </cell>
          <cell r="J1071">
            <v>7068.59</v>
          </cell>
          <cell r="K1071" t="str">
            <v>EUR</v>
          </cell>
        </row>
        <row r="1072">
          <cell r="A1072" t="str">
            <v>@01\QReg.@</v>
          </cell>
          <cell r="B1072" t="str">
            <v>AA</v>
          </cell>
          <cell r="C1072" t="str">
            <v>7000002081</v>
          </cell>
          <cell r="D1072" t="str">
            <v/>
          </cell>
          <cell r="E1072" t="str">
            <v/>
          </cell>
          <cell r="F1072" t="str">
            <v>Trasf. da Conb. a BIM per scissione</v>
          </cell>
          <cell r="G1072" t="str">
            <v/>
          </cell>
          <cell r="H1072">
            <v>38656</v>
          </cell>
          <cell r="I1072">
            <v>38656</v>
          </cell>
          <cell r="J1072">
            <v>140000</v>
          </cell>
          <cell r="K1072" t="str">
            <v>EUR</v>
          </cell>
        </row>
        <row r="1073">
          <cell r="A1073" t="str">
            <v>@01\QReg.@</v>
          </cell>
          <cell r="B1073" t="str">
            <v>AA</v>
          </cell>
          <cell r="C1073" t="str">
            <v>7000002082</v>
          </cell>
          <cell r="D1073" t="str">
            <v/>
          </cell>
          <cell r="E1073" t="str">
            <v/>
          </cell>
          <cell r="F1073" t="str">
            <v>Trasf. da Conb. a BIM per scissione</v>
          </cell>
          <cell r="G1073" t="str">
            <v/>
          </cell>
          <cell r="H1073">
            <v>38656</v>
          </cell>
          <cell r="I1073">
            <v>38656</v>
          </cell>
          <cell r="J1073">
            <v>15000</v>
          </cell>
          <cell r="K1073" t="str">
            <v>EUR</v>
          </cell>
        </row>
        <row r="1074">
          <cell r="A1074" t="str">
            <v>@01\QReg.@</v>
          </cell>
          <cell r="B1074" t="str">
            <v>AA</v>
          </cell>
          <cell r="C1074" t="str">
            <v>7000002083</v>
          </cell>
          <cell r="D1074" t="str">
            <v/>
          </cell>
          <cell r="E1074" t="str">
            <v/>
          </cell>
          <cell r="F1074" t="str">
            <v>Trasf. da Conb. a BIM per scissione</v>
          </cell>
          <cell r="G1074" t="str">
            <v/>
          </cell>
          <cell r="H1074">
            <v>38656</v>
          </cell>
          <cell r="I1074">
            <v>38656</v>
          </cell>
          <cell r="J1074">
            <v>8000</v>
          </cell>
          <cell r="K1074" t="str">
            <v>EUR</v>
          </cell>
        </row>
        <row r="1075">
          <cell r="A1075" t="str">
            <v>@01\QReg.@</v>
          </cell>
          <cell r="B1075" t="str">
            <v>AA</v>
          </cell>
          <cell r="C1075" t="str">
            <v>7000002084</v>
          </cell>
          <cell r="D1075" t="str">
            <v/>
          </cell>
          <cell r="E1075" t="str">
            <v/>
          </cell>
          <cell r="F1075" t="str">
            <v>Trasf. da Conb. a BIM per scissione</v>
          </cell>
          <cell r="G1075" t="str">
            <v/>
          </cell>
          <cell r="H1075">
            <v>38656</v>
          </cell>
          <cell r="I1075">
            <v>38656</v>
          </cell>
          <cell r="J1075">
            <v>5996.85</v>
          </cell>
          <cell r="K1075" t="str">
            <v>EUR</v>
          </cell>
        </row>
        <row r="1076">
          <cell r="A1076" t="str">
            <v>@01\QReg.@</v>
          </cell>
          <cell r="B1076" t="str">
            <v>AA</v>
          </cell>
          <cell r="C1076" t="str">
            <v>7000002085</v>
          </cell>
          <cell r="D1076" t="str">
            <v/>
          </cell>
          <cell r="E1076" t="str">
            <v/>
          </cell>
          <cell r="F1076" t="str">
            <v>Trasf. da Conb. a BIM per scissione</v>
          </cell>
          <cell r="G1076" t="str">
            <v/>
          </cell>
          <cell r="H1076">
            <v>38656</v>
          </cell>
          <cell r="I1076">
            <v>38656</v>
          </cell>
          <cell r="J1076">
            <v>938.43</v>
          </cell>
          <cell r="K1076" t="str">
            <v>EUR</v>
          </cell>
        </row>
        <row r="1077">
          <cell r="A1077" t="str">
            <v>@01\QReg.@</v>
          </cell>
          <cell r="B1077" t="str">
            <v>AA</v>
          </cell>
          <cell r="C1077" t="str">
            <v>7000002086</v>
          </cell>
          <cell r="D1077" t="str">
            <v/>
          </cell>
          <cell r="E1077" t="str">
            <v/>
          </cell>
          <cell r="F1077" t="str">
            <v>Trasf. da Conb. a BIM per scissione</v>
          </cell>
          <cell r="G1077" t="str">
            <v/>
          </cell>
          <cell r="H1077">
            <v>38656</v>
          </cell>
          <cell r="I1077">
            <v>38656</v>
          </cell>
          <cell r="J1077">
            <v>764</v>
          </cell>
          <cell r="K1077" t="str">
            <v>EUR</v>
          </cell>
        </row>
        <row r="1078">
          <cell r="A1078" t="str">
            <v>@01\QReg.@</v>
          </cell>
          <cell r="B1078" t="str">
            <v>AA</v>
          </cell>
          <cell r="C1078" t="str">
            <v>7000002087</v>
          </cell>
          <cell r="D1078" t="str">
            <v/>
          </cell>
          <cell r="E1078" t="str">
            <v/>
          </cell>
          <cell r="F1078" t="str">
            <v>Trasf. da Conb. a BIM per scissione</v>
          </cell>
          <cell r="G1078" t="str">
            <v/>
          </cell>
          <cell r="H1078">
            <v>38656</v>
          </cell>
          <cell r="I1078">
            <v>38656</v>
          </cell>
          <cell r="J1078">
            <v>94000</v>
          </cell>
          <cell r="K1078" t="str">
            <v>EUR</v>
          </cell>
        </row>
        <row r="1079">
          <cell r="A1079" t="str">
            <v>@01\QReg.@</v>
          </cell>
          <cell r="B1079" t="str">
            <v>AA</v>
          </cell>
          <cell r="C1079" t="str">
            <v>7000002088</v>
          </cell>
          <cell r="D1079" t="str">
            <v/>
          </cell>
          <cell r="E1079" t="str">
            <v/>
          </cell>
          <cell r="F1079" t="str">
            <v>Trasf. da Conb. a BIM per scissione</v>
          </cell>
          <cell r="G1079" t="str">
            <v/>
          </cell>
          <cell r="H1079">
            <v>38656</v>
          </cell>
          <cell r="I1079">
            <v>38656</v>
          </cell>
          <cell r="J1079">
            <v>4900000</v>
          </cell>
          <cell r="K1079" t="str">
            <v>EUR</v>
          </cell>
        </row>
        <row r="1080">
          <cell r="A1080" t="str">
            <v>@01\QReg.@</v>
          </cell>
          <cell r="B1080" t="str">
            <v>AA</v>
          </cell>
          <cell r="C1080" t="str">
            <v>7000002089</v>
          </cell>
          <cell r="D1080" t="str">
            <v/>
          </cell>
          <cell r="E1080" t="str">
            <v/>
          </cell>
          <cell r="F1080" t="str">
            <v>Trasf. da Conb. a BIM per scissione</v>
          </cell>
          <cell r="G1080" t="str">
            <v/>
          </cell>
          <cell r="H1080">
            <v>38656</v>
          </cell>
          <cell r="I1080">
            <v>38656</v>
          </cell>
          <cell r="J1080">
            <v>13400</v>
          </cell>
          <cell r="K1080" t="str">
            <v>EUR</v>
          </cell>
        </row>
        <row r="1081">
          <cell r="A1081" t="str">
            <v>@01\QReg.@</v>
          </cell>
          <cell r="B1081" t="str">
            <v>AA</v>
          </cell>
          <cell r="C1081" t="str">
            <v>7000002090</v>
          </cell>
          <cell r="D1081" t="str">
            <v/>
          </cell>
          <cell r="E1081" t="str">
            <v/>
          </cell>
          <cell r="F1081" t="str">
            <v>Trasf. da Conb. a BIM per scissione</v>
          </cell>
          <cell r="G1081" t="str">
            <v/>
          </cell>
          <cell r="H1081">
            <v>38656</v>
          </cell>
          <cell r="I1081">
            <v>38656</v>
          </cell>
          <cell r="J1081">
            <v>7080</v>
          </cell>
          <cell r="K1081" t="str">
            <v>EUR</v>
          </cell>
        </row>
        <row r="1082">
          <cell r="A1082" t="str">
            <v>@01\QReg.@</v>
          </cell>
          <cell r="B1082" t="str">
            <v>AA</v>
          </cell>
          <cell r="C1082" t="str">
            <v>7000002091</v>
          </cell>
          <cell r="D1082" t="str">
            <v/>
          </cell>
          <cell r="E1082" t="str">
            <v/>
          </cell>
          <cell r="F1082" t="str">
            <v>Trasf. da Conb. a BIM per scissione</v>
          </cell>
          <cell r="G1082" t="str">
            <v/>
          </cell>
          <cell r="H1082">
            <v>38656</v>
          </cell>
          <cell r="I1082">
            <v>38656</v>
          </cell>
          <cell r="J1082">
            <v>1250</v>
          </cell>
          <cell r="K1082" t="str">
            <v>EUR</v>
          </cell>
        </row>
        <row r="1083">
          <cell r="A1083" t="str">
            <v>@01\QReg.@</v>
          </cell>
          <cell r="B1083" t="str">
            <v>AA</v>
          </cell>
          <cell r="C1083" t="str">
            <v>7000002092</v>
          </cell>
          <cell r="D1083" t="str">
            <v/>
          </cell>
          <cell r="E1083" t="str">
            <v/>
          </cell>
          <cell r="F1083" t="str">
            <v>Trasf. da Conb. a BIM per scissione</v>
          </cell>
          <cell r="G1083" t="str">
            <v/>
          </cell>
          <cell r="H1083">
            <v>38656</v>
          </cell>
          <cell r="I1083">
            <v>38656</v>
          </cell>
          <cell r="J1083">
            <v>3759</v>
          </cell>
          <cell r="K1083" t="str">
            <v>EUR</v>
          </cell>
        </row>
        <row r="1084">
          <cell r="A1084" t="str">
            <v>@01\QReg.@</v>
          </cell>
          <cell r="B1084" t="str">
            <v>AA</v>
          </cell>
          <cell r="C1084" t="str">
            <v>7000002093</v>
          </cell>
          <cell r="D1084" t="str">
            <v/>
          </cell>
          <cell r="E1084" t="str">
            <v/>
          </cell>
          <cell r="F1084" t="str">
            <v>Trasf. da Conb. a BIM per scissione</v>
          </cell>
          <cell r="G1084" t="str">
            <v/>
          </cell>
          <cell r="H1084">
            <v>38656</v>
          </cell>
          <cell r="I1084">
            <v>38656</v>
          </cell>
          <cell r="J1084">
            <v>792.5</v>
          </cell>
          <cell r="K1084" t="str">
            <v>EUR</v>
          </cell>
        </row>
        <row r="1085">
          <cell r="A1085" t="str">
            <v>@01\QReg.@</v>
          </cell>
          <cell r="B1085" t="str">
            <v>AA</v>
          </cell>
          <cell r="C1085" t="str">
            <v>7000002094</v>
          </cell>
          <cell r="D1085" t="str">
            <v/>
          </cell>
          <cell r="E1085" t="str">
            <v/>
          </cell>
          <cell r="F1085" t="str">
            <v>Trasf. da Conb. a BIM per scissione</v>
          </cell>
          <cell r="G1085" t="str">
            <v/>
          </cell>
          <cell r="H1085">
            <v>38656</v>
          </cell>
          <cell r="I1085">
            <v>38656</v>
          </cell>
          <cell r="J1085">
            <v>10100</v>
          </cell>
          <cell r="K1085" t="str">
            <v>EUR</v>
          </cell>
        </row>
        <row r="1086">
          <cell r="A1086" t="str">
            <v>@01\QReg.@</v>
          </cell>
          <cell r="B1086" t="str">
            <v>AA</v>
          </cell>
          <cell r="C1086" t="str">
            <v>7000002095</v>
          </cell>
          <cell r="D1086" t="str">
            <v/>
          </cell>
          <cell r="E1086" t="str">
            <v/>
          </cell>
          <cell r="F1086" t="str">
            <v>Trasf. da Conb. a BIM per scissione</v>
          </cell>
          <cell r="G1086" t="str">
            <v/>
          </cell>
          <cell r="H1086">
            <v>38656</v>
          </cell>
          <cell r="I1086">
            <v>38656</v>
          </cell>
          <cell r="J1086">
            <v>1495</v>
          </cell>
          <cell r="K1086" t="str">
            <v>EUR</v>
          </cell>
        </row>
        <row r="1087">
          <cell r="A1087" t="str">
            <v>@01\QReg.@</v>
          </cell>
          <cell r="B1087" t="str">
            <v>AA</v>
          </cell>
          <cell r="C1087" t="str">
            <v>7000002096</v>
          </cell>
          <cell r="D1087" t="str">
            <v/>
          </cell>
          <cell r="E1087" t="str">
            <v/>
          </cell>
          <cell r="F1087" t="str">
            <v>Trasf. da Conb. a BIM per scissione</v>
          </cell>
          <cell r="G1087" t="str">
            <v/>
          </cell>
          <cell r="H1087">
            <v>38656</v>
          </cell>
          <cell r="I1087">
            <v>38656</v>
          </cell>
          <cell r="J1087">
            <v>52078</v>
          </cell>
          <cell r="K1087" t="str">
            <v>EUR</v>
          </cell>
        </row>
        <row r="1088">
          <cell r="A1088" t="str">
            <v>@01\QReg.@</v>
          </cell>
          <cell r="B1088" t="str">
            <v>AA</v>
          </cell>
          <cell r="C1088" t="str">
            <v>7000002097</v>
          </cell>
          <cell r="D1088" t="str">
            <v/>
          </cell>
          <cell r="E1088" t="str">
            <v/>
          </cell>
          <cell r="F1088" t="str">
            <v>Trasf. da Conb. a BIM per scissione</v>
          </cell>
          <cell r="G1088" t="str">
            <v/>
          </cell>
          <cell r="H1088">
            <v>38656</v>
          </cell>
          <cell r="I1088">
            <v>38656</v>
          </cell>
          <cell r="J1088">
            <v>6200</v>
          </cell>
          <cell r="K1088" t="str">
            <v>EUR</v>
          </cell>
        </row>
        <row r="1089">
          <cell r="A1089" t="str">
            <v>@01\QReg.@</v>
          </cell>
          <cell r="B1089" t="str">
            <v>AA</v>
          </cell>
          <cell r="C1089" t="str">
            <v>7000002098</v>
          </cell>
          <cell r="D1089" t="str">
            <v/>
          </cell>
          <cell r="E1089" t="str">
            <v/>
          </cell>
          <cell r="F1089" t="str">
            <v>Trasf. da Conb. a BIM per scissione</v>
          </cell>
          <cell r="G1089" t="str">
            <v/>
          </cell>
          <cell r="H1089">
            <v>38656</v>
          </cell>
          <cell r="I1089">
            <v>38656</v>
          </cell>
          <cell r="J1089">
            <v>1007.09</v>
          </cell>
          <cell r="K1089" t="str">
            <v>EUR</v>
          </cell>
        </row>
        <row r="1090">
          <cell r="A1090" t="str">
            <v>@01\QReg.@</v>
          </cell>
          <cell r="B1090" t="str">
            <v>AA</v>
          </cell>
          <cell r="C1090" t="str">
            <v>7000002099</v>
          </cell>
          <cell r="D1090" t="str">
            <v/>
          </cell>
          <cell r="E1090" t="str">
            <v/>
          </cell>
          <cell r="F1090" t="str">
            <v>Trasf. da Conb. a BIM per scissione</v>
          </cell>
          <cell r="G1090" t="str">
            <v/>
          </cell>
          <cell r="H1090">
            <v>38656</v>
          </cell>
          <cell r="I1090">
            <v>38656</v>
          </cell>
          <cell r="J1090">
            <v>619.75</v>
          </cell>
          <cell r="K1090" t="str">
            <v>EUR</v>
          </cell>
        </row>
        <row r="1091">
          <cell r="A1091" t="str">
            <v>@01\QReg.@</v>
          </cell>
          <cell r="B1091" t="str">
            <v>AA</v>
          </cell>
          <cell r="C1091" t="str">
            <v>7000002100</v>
          </cell>
          <cell r="D1091" t="str">
            <v/>
          </cell>
          <cell r="E1091" t="str">
            <v/>
          </cell>
          <cell r="F1091" t="str">
            <v>Trasf. da Conb. a BIM per scissione</v>
          </cell>
          <cell r="G1091" t="str">
            <v/>
          </cell>
          <cell r="H1091">
            <v>38656</v>
          </cell>
          <cell r="I1091">
            <v>38656</v>
          </cell>
          <cell r="J1091">
            <v>1560</v>
          </cell>
          <cell r="K1091" t="str">
            <v>EUR</v>
          </cell>
        </row>
        <row r="1092">
          <cell r="A1092" t="str">
            <v>@01\QReg.@</v>
          </cell>
          <cell r="B1092" t="str">
            <v>AA</v>
          </cell>
          <cell r="C1092" t="str">
            <v>7000002101</v>
          </cell>
          <cell r="D1092" t="str">
            <v/>
          </cell>
          <cell r="E1092" t="str">
            <v/>
          </cell>
          <cell r="F1092" t="str">
            <v>Trasf. da Conb. a BIM per scissione</v>
          </cell>
          <cell r="G1092" t="str">
            <v/>
          </cell>
          <cell r="H1092">
            <v>38656</v>
          </cell>
          <cell r="I1092">
            <v>38656</v>
          </cell>
          <cell r="J1092">
            <v>13693.85</v>
          </cell>
          <cell r="K1092" t="str">
            <v>EUR</v>
          </cell>
        </row>
        <row r="1093">
          <cell r="A1093" t="str">
            <v>@01\QReg.@</v>
          </cell>
          <cell r="B1093" t="str">
            <v>AA</v>
          </cell>
          <cell r="C1093" t="str">
            <v>7000002102</v>
          </cell>
          <cell r="D1093" t="str">
            <v/>
          </cell>
          <cell r="E1093" t="str">
            <v/>
          </cell>
          <cell r="F1093" t="str">
            <v>Trasf. da Conb. a BIM per scissione</v>
          </cell>
          <cell r="G1093" t="str">
            <v/>
          </cell>
          <cell r="H1093">
            <v>38656</v>
          </cell>
          <cell r="I1093">
            <v>38656</v>
          </cell>
          <cell r="J1093">
            <v>6200</v>
          </cell>
          <cell r="K1093" t="str">
            <v>EUR</v>
          </cell>
        </row>
        <row r="1094">
          <cell r="A1094" t="str">
            <v>@01\QReg.@</v>
          </cell>
          <cell r="B1094" t="str">
            <v>AA</v>
          </cell>
          <cell r="C1094" t="str">
            <v>7000002103</v>
          </cell>
          <cell r="D1094" t="str">
            <v/>
          </cell>
          <cell r="E1094" t="str">
            <v/>
          </cell>
          <cell r="F1094" t="str">
            <v>Trasf. da Conb. a BIM per scissione</v>
          </cell>
          <cell r="G1094" t="str">
            <v/>
          </cell>
          <cell r="H1094">
            <v>38656</v>
          </cell>
          <cell r="I1094">
            <v>38656</v>
          </cell>
          <cell r="J1094">
            <v>10535.72</v>
          </cell>
          <cell r="K1094" t="str">
            <v>EUR</v>
          </cell>
        </row>
        <row r="1095">
          <cell r="A1095" t="str">
            <v>@01\QReg.@</v>
          </cell>
          <cell r="B1095" t="str">
            <v>AA</v>
          </cell>
          <cell r="C1095" t="str">
            <v>7000002104</v>
          </cell>
          <cell r="D1095" t="str">
            <v/>
          </cell>
          <cell r="E1095" t="str">
            <v/>
          </cell>
          <cell r="F1095" t="str">
            <v>Trasf. da Conb. a BIM per scissione</v>
          </cell>
          <cell r="G1095" t="str">
            <v/>
          </cell>
          <cell r="H1095">
            <v>38656</v>
          </cell>
          <cell r="I1095">
            <v>38656</v>
          </cell>
          <cell r="J1095">
            <v>4350</v>
          </cell>
          <cell r="K1095" t="str">
            <v>EUR</v>
          </cell>
        </row>
        <row r="1096">
          <cell r="A1096" t="str">
            <v>@01\QReg.@</v>
          </cell>
          <cell r="B1096" t="str">
            <v>AA</v>
          </cell>
          <cell r="C1096" t="str">
            <v>7000002105</v>
          </cell>
          <cell r="D1096" t="str">
            <v/>
          </cell>
          <cell r="E1096" t="str">
            <v/>
          </cell>
          <cell r="F1096" t="str">
            <v>Trasf. da Conb. a BIM per scissione</v>
          </cell>
          <cell r="G1096" t="str">
            <v/>
          </cell>
          <cell r="H1096">
            <v>38656</v>
          </cell>
          <cell r="I1096">
            <v>38656</v>
          </cell>
          <cell r="J1096">
            <v>3500</v>
          </cell>
          <cell r="K1096" t="str">
            <v>EUR</v>
          </cell>
        </row>
        <row r="1097">
          <cell r="A1097" t="str">
            <v>@01\QReg.@</v>
          </cell>
          <cell r="B1097" t="str">
            <v>AA</v>
          </cell>
          <cell r="C1097" t="str">
            <v>7000002106</v>
          </cell>
          <cell r="D1097" t="str">
            <v/>
          </cell>
          <cell r="E1097" t="str">
            <v/>
          </cell>
          <cell r="F1097" t="str">
            <v>Trasf. da Conb. a BIM per scissione</v>
          </cell>
          <cell r="G1097" t="str">
            <v/>
          </cell>
          <cell r="H1097">
            <v>38656</v>
          </cell>
          <cell r="I1097">
            <v>38656</v>
          </cell>
          <cell r="J1097">
            <v>900</v>
          </cell>
          <cell r="K1097" t="str">
            <v>EUR</v>
          </cell>
        </row>
        <row r="1098">
          <cell r="A1098" t="str">
            <v>@01\QReg.@</v>
          </cell>
          <cell r="B1098" t="str">
            <v>AA</v>
          </cell>
          <cell r="C1098" t="str">
            <v>7000002107</v>
          </cell>
          <cell r="D1098" t="str">
            <v/>
          </cell>
          <cell r="E1098" t="str">
            <v/>
          </cell>
          <cell r="F1098" t="str">
            <v>Trasf. da Conb. a BIM per scissione</v>
          </cell>
          <cell r="G1098" t="str">
            <v/>
          </cell>
          <cell r="H1098">
            <v>38656</v>
          </cell>
          <cell r="I1098">
            <v>38656</v>
          </cell>
          <cell r="J1098">
            <v>336</v>
          </cell>
          <cell r="K1098" t="str">
            <v>EUR</v>
          </cell>
        </row>
        <row r="1099">
          <cell r="A1099" t="str">
            <v>@01\QReg.@</v>
          </cell>
          <cell r="B1099" t="str">
            <v>AA</v>
          </cell>
          <cell r="C1099" t="str">
            <v>7000002108</v>
          </cell>
          <cell r="D1099" t="str">
            <v/>
          </cell>
          <cell r="E1099" t="str">
            <v/>
          </cell>
          <cell r="F1099" t="str">
            <v>Trasf. da Conb. a BIM per scissione</v>
          </cell>
          <cell r="G1099" t="str">
            <v/>
          </cell>
          <cell r="H1099">
            <v>38656</v>
          </cell>
          <cell r="I1099">
            <v>38656</v>
          </cell>
          <cell r="J1099">
            <v>1581</v>
          </cell>
          <cell r="K1099" t="str">
            <v>EUR</v>
          </cell>
        </row>
        <row r="1100">
          <cell r="A1100" t="str">
            <v>@01\QReg.@</v>
          </cell>
          <cell r="B1100" t="str">
            <v>AA</v>
          </cell>
          <cell r="C1100" t="str">
            <v>7000002109</v>
          </cell>
          <cell r="D1100" t="str">
            <v/>
          </cell>
          <cell r="E1100" t="str">
            <v/>
          </cell>
          <cell r="F1100" t="str">
            <v>Trasf. da Conb. a BIM per scissione</v>
          </cell>
          <cell r="G1100" t="str">
            <v/>
          </cell>
          <cell r="H1100">
            <v>38656</v>
          </cell>
          <cell r="I1100">
            <v>38656</v>
          </cell>
          <cell r="J1100">
            <v>1284</v>
          </cell>
          <cell r="K1100" t="str">
            <v>EUR</v>
          </cell>
        </row>
        <row r="1101">
          <cell r="A1101" t="str">
            <v>@01\QReg.@</v>
          </cell>
          <cell r="B1101" t="str">
            <v>AA</v>
          </cell>
          <cell r="C1101" t="str">
            <v>7000002110</v>
          </cell>
          <cell r="D1101" t="str">
            <v/>
          </cell>
          <cell r="E1101" t="str">
            <v/>
          </cell>
          <cell r="F1101" t="str">
            <v>Trasf. da Conb. a BIM per scissione</v>
          </cell>
          <cell r="G1101" t="str">
            <v/>
          </cell>
          <cell r="H1101">
            <v>38656</v>
          </cell>
          <cell r="I1101">
            <v>38656</v>
          </cell>
          <cell r="J1101">
            <v>33722.57</v>
          </cell>
          <cell r="K1101" t="str">
            <v>EUR</v>
          </cell>
        </row>
        <row r="1102">
          <cell r="A1102" t="str">
            <v>@01\QReg.@</v>
          </cell>
          <cell r="B1102" t="str">
            <v>AA</v>
          </cell>
          <cell r="C1102" t="str">
            <v>7000002111</v>
          </cell>
          <cell r="D1102" t="str">
            <v/>
          </cell>
          <cell r="E1102" t="str">
            <v/>
          </cell>
          <cell r="F1102" t="str">
            <v>Trasf. da Conb. a BIM per scissione</v>
          </cell>
          <cell r="G1102" t="str">
            <v/>
          </cell>
          <cell r="H1102">
            <v>38656</v>
          </cell>
          <cell r="I1102">
            <v>38656</v>
          </cell>
          <cell r="J1102">
            <v>98501.45</v>
          </cell>
          <cell r="K1102" t="str">
            <v>EUR</v>
          </cell>
        </row>
        <row r="1103">
          <cell r="A1103" t="str">
            <v>@01\QReg.@</v>
          </cell>
          <cell r="B1103" t="str">
            <v>AA</v>
          </cell>
          <cell r="C1103" t="str">
            <v>7000002112</v>
          </cell>
          <cell r="D1103" t="str">
            <v/>
          </cell>
          <cell r="E1103" t="str">
            <v/>
          </cell>
          <cell r="F1103" t="str">
            <v>Trasf. da Conb. a BIM per scissione</v>
          </cell>
          <cell r="G1103" t="str">
            <v/>
          </cell>
          <cell r="H1103">
            <v>38656</v>
          </cell>
          <cell r="I1103">
            <v>38656</v>
          </cell>
          <cell r="J1103">
            <v>143</v>
          </cell>
          <cell r="K1103" t="str">
            <v>EUR</v>
          </cell>
        </row>
        <row r="1104">
          <cell r="A1104" t="str">
            <v>@01\QReg.@</v>
          </cell>
          <cell r="B1104" t="str">
            <v>AA</v>
          </cell>
          <cell r="C1104" t="str">
            <v>7000002113</v>
          </cell>
          <cell r="D1104" t="str">
            <v/>
          </cell>
          <cell r="E1104" t="str">
            <v/>
          </cell>
          <cell r="F1104" t="str">
            <v>Trasf. da Conb. a BIM per scissione</v>
          </cell>
          <cell r="G1104" t="str">
            <v/>
          </cell>
          <cell r="H1104">
            <v>38656</v>
          </cell>
          <cell r="I1104">
            <v>38656</v>
          </cell>
          <cell r="J1104">
            <v>3873.42</v>
          </cell>
          <cell r="K1104" t="str">
            <v>EUR</v>
          </cell>
        </row>
        <row r="1105">
          <cell r="A1105" t="str">
            <v>@01\QReg.@</v>
          </cell>
          <cell r="B1105" t="str">
            <v>AA</v>
          </cell>
          <cell r="C1105" t="str">
            <v>7000002114</v>
          </cell>
          <cell r="D1105" t="str">
            <v/>
          </cell>
          <cell r="E1105" t="str">
            <v/>
          </cell>
          <cell r="F1105" t="str">
            <v>Trasf. da Conb. a BIM per scissione</v>
          </cell>
          <cell r="G1105" t="str">
            <v/>
          </cell>
          <cell r="H1105">
            <v>38656</v>
          </cell>
          <cell r="I1105">
            <v>38656</v>
          </cell>
          <cell r="J1105">
            <v>6404.07</v>
          </cell>
          <cell r="K1105" t="str">
            <v>EUR</v>
          </cell>
        </row>
        <row r="1106">
          <cell r="A1106" t="str">
            <v>@01\QReg.@</v>
          </cell>
          <cell r="B1106" t="str">
            <v>AA</v>
          </cell>
          <cell r="C1106" t="str">
            <v>7000002115</v>
          </cell>
          <cell r="D1106" t="str">
            <v/>
          </cell>
          <cell r="E1106" t="str">
            <v/>
          </cell>
          <cell r="F1106" t="str">
            <v>Trasf. da Conb. a BIM per scissione</v>
          </cell>
          <cell r="G1106" t="str">
            <v/>
          </cell>
          <cell r="H1106">
            <v>38656</v>
          </cell>
          <cell r="I1106">
            <v>38656</v>
          </cell>
          <cell r="J1106">
            <v>4073.63</v>
          </cell>
          <cell r="K1106" t="str">
            <v>EUR</v>
          </cell>
        </row>
        <row r="1107">
          <cell r="A1107" t="str">
            <v>@01\QReg.@</v>
          </cell>
          <cell r="B1107" t="str">
            <v>AA</v>
          </cell>
          <cell r="C1107" t="str">
            <v>7000002116</v>
          </cell>
          <cell r="D1107" t="str">
            <v/>
          </cell>
          <cell r="E1107" t="str">
            <v/>
          </cell>
          <cell r="F1107" t="str">
            <v>Trasf. da Conb. a BIM per scissione</v>
          </cell>
          <cell r="G1107" t="str">
            <v/>
          </cell>
          <cell r="H1107">
            <v>38656</v>
          </cell>
          <cell r="I1107">
            <v>38656</v>
          </cell>
          <cell r="J1107">
            <v>840.19</v>
          </cell>
          <cell r="K1107" t="str">
            <v>EUR</v>
          </cell>
        </row>
        <row r="1108">
          <cell r="A1108" t="str">
            <v>@01\QReg.@</v>
          </cell>
          <cell r="B1108" t="str">
            <v>AA</v>
          </cell>
          <cell r="C1108" t="str">
            <v>7000002117</v>
          </cell>
          <cell r="D1108" t="str">
            <v/>
          </cell>
          <cell r="E1108" t="str">
            <v/>
          </cell>
          <cell r="F1108" t="str">
            <v>Trasf. da Conb. a BIM per scissione</v>
          </cell>
          <cell r="G1108" t="str">
            <v/>
          </cell>
          <cell r="H1108">
            <v>38656</v>
          </cell>
          <cell r="I1108">
            <v>38656</v>
          </cell>
          <cell r="J1108">
            <v>1600</v>
          </cell>
          <cell r="K1108" t="str">
            <v>EUR</v>
          </cell>
        </row>
        <row r="1109">
          <cell r="A1109" t="str">
            <v>@01\QReg.@</v>
          </cell>
          <cell r="B1109" t="str">
            <v>AA</v>
          </cell>
          <cell r="C1109" t="str">
            <v>7000002118</v>
          </cell>
          <cell r="D1109" t="str">
            <v/>
          </cell>
          <cell r="E1109" t="str">
            <v/>
          </cell>
          <cell r="F1109" t="str">
            <v>Trasf. da Conb. a BIM per scissione</v>
          </cell>
          <cell r="G1109" t="str">
            <v/>
          </cell>
          <cell r="H1109">
            <v>38656</v>
          </cell>
          <cell r="I1109">
            <v>38656</v>
          </cell>
          <cell r="J1109">
            <v>300</v>
          </cell>
          <cell r="K1109" t="str">
            <v>EUR</v>
          </cell>
        </row>
        <row r="1110">
          <cell r="A1110" t="str">
            <v>@01\QReg.@</v>
          </cell>
          <cell r="B1110" t="str">
            <v>AA</v>
          </cell>
          <cell r="C1110" t="str">
            <v>7000002119</v>
          </cell>
          <cell r="D1110" t="str">
            <v/>
          </cell>
          <cell r="E1110" t="str">
            <v/>
          </cell>
          <cell r="F1110" t="str">
            <v>Trasf. da Conb. a BIM per scissione</v>
          </cell>
          <cell r="G1110" t="str">
            <v/>
          </cell>
          <cell r="H1110">
            <v>38656</v>
          </cell>
          <cell r="I1110">
            <v>38656</v>
          </cell>
          <cell r="J1110">
            <v>2582</v>
          </cell>
          <cell r="K1110" t="str">
            <v>EUR</v>
          </cell>
        </row>
        <row r="1111">
          <cell r="A1111" t="str">
            <v>@01\QReg.@</v>
          </cell>
          <cell r="B1111" t="str">
            <v>AA</v>
          </cell>
          <cell r="C1111" t="str">
            <v>7000002120</v>
          </cell>
          <cell r="D1111" t="str">
            <v/>
          </cell>
          <cell r="E1111" t="str">
            <v/>
          </cell>
          <cell r="F1111" t="str">
            <v>Trasf. da Conb. a BIM per scissione</v>
          </cell>
          <cell r="G1111" t="str">
            <v/>
          </cell>
          <cell r="H1111">
            <v>38656</v>
          </cell>
          <cell r="I1111">
            <v>38656</v>
          </cell>
          <cell r="J1111">
            <v>40283.64</v>
          </cell>
          <cell r="K1111" t="str">
            <v>EUR</v>
          </cell>
        </row>
        <row r="1112">
          <cell r="A1112" t="str">
            <v>@01\QReg.@</v>
          </cell>
          <cell r="B1112" t="str">
            <v>AA</v>
          </cell>
          <cell r="C1112" t="str">
            <v>7000002121</v>
          </cell>
          <cell r="D1112" t="str">
            <v/>
          </cell>
          <cell r="E1112" t="str">
            <v/>
          </cell>
          <cell r="F1112" t="str">
            <v>Trasf. da Conb. a BIM per scissione</v>
          </cell>
          <cell r="G1112" t="str">
            <v/>
          </cell>
          <cell r="H1112">
            <v>38656</v>
          </cell>
          <cell r="I1112">
            <v>38656</v>
          </cell>
          <cell r="J1112">
            <v>40283.64</v>
          </cell>
          <cell r="K1112" t="str">
            <v>EUR</v>
          </cell>
        </row>
        <row r="1113">
          <cell r="A1113" t="str">
            <v>@01\QReg.@</v>
          </cell>
          <cell r="B1113" t="str">
            <v>AA</v>
          </cell>
          <cell r="C1113" t="str">
            <v>7000002122</v>
          </cell>
          <cell r="D1113" t="str">
            <v/>
          </cell>
          <cell r="E1113" t="str">
            <v/>
          </cell>
          <cell r="F1113" t="str">
            <v>Trasf. da Conb. a BIM per scissione</v>
          </cell>
          <cell r="G1113" t="str">
            <v/>
          </cell>
          <cell r="H1113">
            <v>38656</v>
          </cell>
          <cell r="I1113">
            <v>38656</v>
          </cell>
          <cell r="J1113">
            <v>22000</v>
          </cell>
          <cell r="K1113" t="str">
            <v>EUR</v>
          </cell>
        </row>
        <row r="1114">
          <cell r="A1114" t="str">
            <v>@01\QReg.@</v>
          </cell>
          <cell r="B1114" t="str">
            <v>AA</v>
          </cell>
          <cell r="C1114" t="str">
            <v>7000002123</v>
          </cell>
          <cell r="D1114" t="str">
            <v/>
          </cell>
          <cell r="E1114" t="str">
            <v/>
          </cell>
          <cell r="F1114" t="str">
            <v>Trasf. da Conb. a BIM per scissione</v>
          </cell>
          <cell r="G1114" t="str">
            <v/>
          </cell>
          <cell r="H1114">
            <v>38656</v>
          </cell>
          <cell r="I1114">
            <v>38656</v>
          </cell>
          <cell r="J1114">
            <v>41931.94</v>
          </cell>
          <cell r="K1114" t="str">
            <v>EUR</v>
          </cell>
        </row>
        <row r="1115">
          <cell r="A1115" t="str">
            <v>@01\QReg.@</v>
          </cell>
          <cell r="B1115" t="str">
            <v>AA</v>
          </cell>
          <cell r="C1115" t="str">
            <v>7000002124</v>
          </cell>
          <cell r="D1115" t="str">
            <v/>
          </cell>
          <cell r="E1115" t="str">
            <v/>
          </cell>
          <cell r="F1115" t="str">
            <v>Trasf. da Conb. a BIM per scissione</v>
          </cell>
          <cell r="G1115" t="str">
            <v/>
          </cell>
          <cell r="H1115">
            <v>38656</v>
          </cell>
          <cell r="I1115">
            <v>38656</v>
          </cell>
          <cell r="J1115">
            <v>22910.14</v>
          </cell>
          <cell r="K1115" t="str">
            <v>EUR</v>
          </cell>
        </row>
        <row r="1116">
          <cell r="A1116" t="str">
            <v>@01\QReg.@</v>
          </cell>
          <cell r="B1116" t="str">
            <v>AA</v>
          </cell>
          <cell r="C1116" t="str">
            <v>7000002125</v>
          </cell>
          <cell r="D1116" t="str">
            <v/>
          </cell>
          <cell r="E1116" t="str">
            <v/>
          </cell>
          <cell r="F1116" t="str">
            <v>Trasf. da Conb. a BIM per scissione</v>
          </cell>
          <cell r="G1116" t="str">
            <v/>
          </cell>
          <cell r="H1116">
            <v>38656</v>
          </cell>
          <cell r="I1116">
            <v>38656</v>
          </cell>
          <cell r="J1116">
            <v>3888.94</v>
          </cell>
          <cell r="K1116" t="str">
            <v>EUR</v>
          </cell>
        </row>
        <row r="1117">
          <cell r="A1117" t="str">
            <v>@01\QReg.@</v>
          </cell>
          <cell r="B1117" t="str">
            <v>AA</v>
          </cell>
          <cell r="C1117" t="str">
            <v>7000002126</v>
          </cell>
          <cell r="D1117" t="str">
            <v/>
          </cell>
          <cell r="E1117" t="str">
            <v/>
          </cell>
          <cell r="F1117" t="str">
            <v>Trasf. da Conb. a BIM per scissione</v>
          </cell>
          <cell r="G1117" t="str">
            <v/>
          </cell>
          <cell r="H1117">
            <v>38656</v>
          </cell>
          <cell r="I1117">
            <v>38656</v>
          </cell>
          <cell r="J1117">
            <v>3420</v>
          </cell>
          <cell r="K1117" t="str">
            <v>EUR</v>
          </cell>
        </row>
        <row r="1118">
          <cell r="A1118" t="str">
            <v>@01\QReg.@</v>
          </cell>
          <cell r="B1118" t="str">
            <v>AA</v>
          </cell>
          <cell r="C1118" t="str">
            <v>7000002127</v>
          </cell>
          <cell r="D1118" t="str">
            <v/>
          </cell>
          <cell r="E1118" t="str">
            <v/>
          </cell>
          <cell r="F1118" t="str">
            <v>Trasf. da Conb. a BIM per scissione</v>
          </cell>
          <cell r="G1118" t="str">
            <v/>
          </cell>
          <cell r="H1118">
            <v>38656</v>
          </cell>
          <cell r="I1118">
            <v>38656</v>
          </cell>
          <cell r="J1118">
            <v>36852.53</v>
          </cell>
          <cell r="K1118" t="str">
            <v>EUR</v>
          </cell>
        </row>
        <row r="1119">
          <cell r="A1119" t="str">
            <v>@01\QReg.@</v>
          </cell>
          <cell r="B1119" t="str">
            <v>AA</v>
          </cell>
          <cell r="C1119" t="str">
            <v>7000002128</v>
          </cell>
          <cell r="D1119" t="str">
            <v/>
          </cell>
          <cell r="E1119" t="str">
            <v/>
          </cell>
          <cell r="F1119" t="str">
            <v>Trasf. da Conb. a BIM per scissione</v>
          </cell>
          <cell r="G1119" t="str">
            <v/>
          </cell>
          <cell r="H1119">
            <v>38656</v>
          </cell>
          <cell r="I1119">
            <v>38656</v>
          </cell>
          <cell r="J1119">
            <v>1500</v>
          </cell>
          <cell r="K1119" t="str">
            <v>EUR</v>
          </cell>
        </row>
        <row r="1120">
          <cell r="A1120" t="str">
            <v>@01\QReg.@</v>
          </cell>
          <cell r="B1120" t="str">
            <v>AA</v>
          </cell>
          <cell r="C1120" t="str">
            <v>7000002129</v>
          </cell>
          <cell r="D1120" t="str">
            <v/>
          </cell>
          <cell r="E1120" t="str">
            <v/>
          </cell>
          <cell r="F1120" t="str">
            <v>Trasf. da Conb. a BIM per scissione</v>
          </cell>
          <cell r="G1120" t="str">
            <v/>
          </cell>
          <cell r="H1120">
            <v>38656</v>
          </cell>
          <cell r="I1120">
            <v>38656</v>
          </cell>
          <cell r="J1120">
            <v>5372.34</v>
          </cell>
          <cell r="K1120" t="str">
            <v>EUR</v>
          </cell>
        </row>
        <row r="1121">
          <cell r="A1121" t="str">
            <v>@01\QReg.@</v>
          </cell>
          <cell r="B1121" t="str">
            <v>AA</v>
          </cell>
          <cell r="C1121" t="str">
            <v>7000002130</v>
          </cell>
          <cell r="D1121" t="str">
            <v/>
          </cell>
          <cell r="E1121" t="str">
            <v/>
          </cell>
          <cell r="F1121" t="str">
            <v>Trasf. da Conb. a BIM per scissione</v>
          </cell>
          <cell r="G1121" t="str">
            <v/>
          </cell>
          <cell r="H1121">
            <v>38656</v>
          </cell>
          <cell r="I1121">
            <v>38656</v>
          </cell>
          <cell r="J1121">
            <v>6600</v>
          </cell>
          <cell r="K1121" t="str">
            <v>EUR</v>
          </cell>
        </row>
        <row r="1122">
          <cell r="A1122" t="str">
            <v>@01\QReg.@</v>
          </cell>
          <cell r="B1122" t="str">
            <v>AA</v>
          </cell>
          <cell r="C1122" t="str">
            <v>7000002131</v>
          </cell>
          <cell r="D1122" t="str">
            <v/>
          </cell>
          <cell r="E1122" t="str">
            <v/>
          </cell>
          <cell r="F1122" t="str">
            <v>Trasf. da Conb. a BIM per scissione</v>
          </cell>
          <cell r="G1122" t="str">
            <v/>
          </cell>
          <cell r="H1122">
            <v>38656</v>
          </cell>
          <cell r="I1122">
            <v>38656</v>
          </cell>
          <cell r="J1122">
            <v>3202.8</v>
          </cell>
          <cell r="K1122" t="str">
            <v>EUR</v>
          </cell>
        </row>
        <row r="1123">
          <cell r="A1123" t="str">
            <v>@01\QReg.@</v>
          </cell>
          <cell r="B1123" t="str">
            <v>AA</v>
          </cell>
          <cell r="C1123" t="str">
            <v>7000002132</v>
          </cell>
          <cell r="D1123" t="str">
            <v/>
          </cell>
          <cell r="E1123" t="str">
            <v/>
          </cell>
          <cell r="F1123" t="str">
            <v>Trasf. da Conb. a BIM per scissione</v>
          </cell>
          <cell r="G1123" t="str">
            <v/>
          </cell>
          <cell r="H1123">
            <v>38656</v>
          </cell>
          <cell r="I1123">
            <v>38656</v>
          </cell>
          <cell r="J1123">
            <v>2607.12</v>
          </cell>
          <cell r="K1123" t="str">
            <v>EUR</v>
          </cell>
        </row>
        <row r="1124">
          <cell r="A1124" t="str">
            <v>@01\QReg.@</v>
          </cell>
          <cell r="B1124" t="str">
            <v>AA</v>
          </cell>
          <cell r="C1124" t="str">
            <v>7000002133</v>
          </cell>
          <cell r="D1124" t="str">
            <v/>
          </cell>
          <cell r="E1124" t="str">
            <v/>
          </cell>
          <cell r="F1124" t="str">
            <v>Trasf. da Conb. a BIM per scissione</v>
          </cell>
          <cell r="G1124" t="str">
            <v/>
          </cell>
          <cell r="H1124">
            <v>38656</v>
          </cell>
          <cell r="I1124">
            <v>38656</v>
          </cell>
          <cell r="J1124">
            <v>4741.07</v>
          </cell>
          <cell r="K1124" t="str">
            <v>EUR</v>
          </cell>
        </row>
        <row r="1125">
          <cell r="A1125" t="str">
            <v>@01\QReg.@</v>
          </cell>
          <cell r="B1125" t="str">
            <v>AA</v>
          </cell>
          <cell r="C1125" t="str">
            <v>7000002134</v>
          </cell>
          <cell r="D1125" t="str">
            <v/>
          </cell>
          <cell r="E1125" t="str">
            <v/>
          </cell>
          <cell r="F1125" t="str">
            <v>Trasf. da Conb. a BIM per scissione</v>
          </cell>
          <cell r="G1125" t="str">
            <v/>
          </cell>
          <cell r="H1125">
            <v>38656</v>
          </cell>
          <cell r="I1125">
            <v>38656</v>
          </cell>
          <cell r="J1125">
            <v>3723.65</v>
          </cell>
          <cell r="K1125" t="str">
            <v>EUR</v>
          </cell>
        </row>
        <row r="1126">
          <cell r="A1126" t="str">
            <v>@01\QReg.@</v>
          </cell>
          <cell r="B1126" t="str">
            <v>AA</v>
          </cell>
          <cell r="C1126" t="str">
            <v>7000002135</v>
          </cell>
          <cell r="D1126" t="str">
            <v/>
          </cell>
          <cell r="E1126" t="str">
            <v/>
          </cell>
          <cell r="F1126" t="str">
            <v>Trasf. da Conb. a BIM per scissione</v>
          </cell>
          <cell r="G1126" t="str">
            <v/>
          </cell>
          <cell r="H1126">
            <v>38656</v>
          </cell>
          <cell r="I1126">
            <v>38656</v>
          </cell>
          <cell r="J1126">
            <v>5000</v>
          </cell>
          <cell r="K1126" t="str">
            <v>EUR</v>
          </cell>
        </row>
        <row r="1127">
          <cell r="A1127" t="str">
            <v>@01\QReg.@</v>
          </cell>
          <cell r="B1127" t="str">
            <v>AA</v>
          </cell>
          <cell r="C1127" t="str">
            <v>7000002136</v>
          </cell>
          <cell r="D1127" t="str">
            <v/>
          </cell>
          <cell r="E1127" t="str">
            <v/>
          </cell>
          <cell r="F1127" t="str">
            <v>Trasf. da Conb. a BIM per scissione</v>
          </cell>
          <cell r="G1127" t="str">
            <v/>
          </cell>
          <cell r="H1127">
            <v>38656</v>
          </cell>
          <cell r="I1127">
            <v>38656</v>
          </cell>
          <cell r="J1127">
            <v>2186.84</v>
          </cell>
          <cell r="K1127" t="str">
            <v>EUR</v>
          </cell>
        </row>
        <row r="1128">
          <cell r="A1128" t="str">
            <v>@01\QReg.@</v>
          </cell>
          <cell r="B1128" t="str">
            <v>AA</v>
          </cell>
          <cell r="C1128" t="str">
            <v>7000002137</v>
          </cell>
          <cell r="D1128" t="str">
            <v/>
          </cell>
          <cell r="E1128" t="str">
            <v/>
          </cell>
          <cell r="F1128" t="str">
            <v>Trasf. da Conb. a BIM per scissione</v>
          </cell>
          <cell r="G1128" t="str">
            <v/>
          </cell>
          <cell r="H1128">
            <v>38656</v>
          </cell>
          <cell r="I1128">
            <v>38656</v>
          </cell>
          <cell r="J1128">
            <v>67.33</v>
          </cell>
          <cell r="K1128" t="str">
            <v>EUR</v>
          </cell>
        </row>
        <row r="1129">
          <cell r="A1129" t="str">
            <v>@01\QReg.@</v>
          </cell>
          <cell r="B1129" t="str">
            <v>AA</v>
          </cell>
          <cell r="C1129" t="str">
            <v>7000002138</v>
          </cell>
          <cell r="D1129" t="str">
            <v/>
          </cell>
          <cell r="E1129" t="str">
            <v/>
          </cell>
          <cell r="F1129" t="str">
            <v>Trasf. da Conb. a BIM per scissione</v>
          </cell>
          <cell r="G1129" t="str">
            <v/>
          </cell>
          <cell r="H1129">
            <v>38656</v>
          </cell>
          <cell r="I1129">
            <v>38656</v>
          </cell>
          <cell r="J1129">
            <v>24.57</v>
          </cell>
          <cell r="K1129" t="str">
            <v>EUR</v>
          </cell>
        </row>
        <row r="1130">
          <cell r="A1130" t="str">
            <v>@01\QReg.@</v>
          </cell>
          <cell r="B1130" t="str">
            <v>AA</v>
          </cell>
          <cell r="C1130" t="str">
            <v>7000002139</v>
          </cell>
          <cell r="D1130" t="str">
            <v/>
          </cell>
          <cell r="E1130" t="str">
            <v/>
          </cell>
          <cell r="F1130" t="str">
            <v>Trasf. da Conb. a BIM per scissione</v>
          </cell>
          <cell r="G1130" t="str">
            <v/>
          </cell>
          <cell r="H1130">
            <v>38656</v>
          </cell>
          <cell r="I1130">
            <v>38656</v>
          </cell>
          <cell r="J1130">
            <v>25.48</v>
          </cell>
          <cell r="K1130" t="str">
            <v>EUR</v>
          </cell>
        </row>
        <row r="1131">
          <cell r="A1131" t="str">
            <v>@01\QReg.@</v>
          </cell>
          <cell r="B1131" t="str">
            <v>AA</v>
          </cell>
          <cell r="C1131" t="str">
            <v>7000002140</v>
          </cell>
          <cell r="D1131" t="str">
            <v/>
          </cell>
          <cell r="E1131" t="str">
            <v/>
          </cell>
          <cell r="F1131" t="str">
            <v>Trasf. da Conb. a BIM per scissione</v>
          </cell>
          <cell r="G1131" t="str">
            <v/>
          </cell>
          <cell r="H1131">
            <v>38656</v>
          </cell>
          <cell r="I1131">
            <v>38656</v>
          </cell>
          <cell r="J1131">
            <v>27.3</v>
          </cell>
          <cell r="K1131" t="str">
            <v>EUR</v>
          </cell>
        </row>
        <row r="1132">
          <cell r="A1132" t="str">
            <v>@01\QReg.@</v>
          </cell>
          <cell r="B1132" t="str">
            <v>AA</v>
          </cell>
          <cell r="C1132" t="str">
            <v>7000002141</v>
          </cell>
          <cell r="D1132" t="str">
            <v/>
          </cell>
          <cell r="E1132" t="str">
            <v/>
          </cell>
          <cell r="F1132" t="str">
            <v>Trasf. da Conb. a BIM per scissione</v>
          </cell>
          <cell r="G1132" t="str">
            <v/>
          </cell>
          <cell r="H1132">
            <v>38656</v>
          </cell>
          <cell r="I1132">
            <v>38656</v>
          </cell>
          <cell r="J1132">
            <v>33.9</v>
          </cell>
          <cell r="K1132" t="str">
            <v>EUR</v>
          </cell>
        </row>
        <row r="1133">
          <cell r="A1133" t="str">
            <v>@01\QReg.@</v>
          </cell>
          <cell r="B1133" t="str">
            <v>AA</v>
          </cell>
          <cell r="C1133" t="str">
            <v>7000002142</v>
          </cell>
          <cell r="D1133" t="str">
            <v/>
          </cell>
          <cell r="E1133" t="str">
            <v/>
          </cell>
          <cell r="F1133" t="str">
            <v>Trasf. da Conb. a BIM per scissione</v>
          </cell>
          <cell r="G1133" t="str">
            <v/>
          </cell>
          <cell r="H1133">
            <v>38656</v>
          </cell>
          <cell r="I1133">
            <v>38656</v>
          </cell>
          <cell r="J1133">
            <v>31.22</v>
          </cell>
          <cell r="K1133" t="str">
            <v>EUR</v>
          </cell>
        </row>
        <row r="1134">
          <cell r="A1134" t="str">
            <v>@01\QReg.@</v>
          </cell>
          <cell r="B1134" t="str">
            <v>AA</v>
          </cell>
          <cell r="C1134" t="str">
            <v>7000002143</v>
          </cell>
          <cell r="D1134" t="str">
            <v/>
          </cell>
          <cell r="E1134" t="str">
            <v/>
          </cell>
          <cell r="F1134" t="str">
            <v>Trasf. da Conb. a BIM per scissione</v>
          </cell>
          <cell r="G1134" t="str">
            <v/>
          </cell>
          <cell r="H1134">
            <v>38656</v>
          </cell>
          <cell r="I1134">
            <v>38656</v>
          </cell>
          <cell r="J1134">
            <v>42.82</v>
          </cell>
          <cell r="K1134" t="str">
            <v>EUR</v>
          </cell>
        </row>
        <row r="1135">
          <cell r="A1135" t="str">
            <v>@01\QReg.@</v>
          </cell>
          <cell r="B1135" t="str">
            <v>AA</v>
          </cell>
          <cell r="C1135" t="str">
            <v>7000002144</v>
          </cell>
          <cell r="D1135" t="str">
            <v/>
          </cell>
          <cell r="E1135" t="str">
            <v/>
          </cell>
          <cell r="F1135" t="str">
            <v>Trasf. da Conb. a BIM per scissione</v>
          </cell>
          <cell r="G1135" t="str">
            <v/>
          </cell>
          <cell r="H1135">
            <v>38656</v>
          </cell>
          <cell r="I1135">
            <v>38656</v>
          </cell>
          <cell r="J1135">
            <v>1062.92</v>
          </cell>
          <cell r="K1135" t="str">
            <v>EUR</v>
          </cell>
        </row>
        <row r="1136">
          <cell r="A1136" t="str">
            <v>@01\QReg.@</v>
          </cell>
          <cell r="B1136" t="str">
            <v>AA</v>
          </cell>
          <cell r="C1136" t="str">
            <v>7000002145</v>
          </cell>
          <cell r="D1136" t="str">
            <v/>
          </cell>
          <cell r="E1136" t="str">
            <v/>
          </cell>
          <cell r="F1136" t="str">
            <v>Trasf. da Conb. a BIM per scissione</v>
          </cell>
          <cell r="G1136" t="str">
            <v/>
          </cell>
          <cell r="H1136">
            <v>38656</v>
          </cell>
          <cell r="I1136">
            <v>38656</v>
          </cell>
          <cell r="J1136">
            <v>759.22</v>
          </cell>
          <cell r="K1136" t="str">
            <v>EUR</v>
          </cell>
        </row>
        <row r="1137">
          <cell r="A1137" t="str">
            <v>@01\QReg.@</v>
          </cell>
          <cell r="B1137" t="str">
            <v>AA</v>
          </cell>
          <cell r="C1137" t="str">
            <v>7000002146</v>
          </cell>
          <cell r="D1137" t="str">
            <v/>
          </cell>
          <cell r="E1137" t="str">
            <v/>
          </cell>
          <cell r="F1137" t="str">
            <v>Trasf. da Conb. a BIM per scissione</v>
          </cell>
          <cell r="G1137" t="str">
            <v/>
          </cell>
          <cell r="H1137">
            <v>38656</v>
          </cell>
          <cell r="I1137">
            <v>38656</v>
          </cell>
          <cell r="J1137">
            <v>88.31</v>
          </cell>
          <cell r="K1137" t="str">
            <v>EUR</v>
          </cell>
        </row>
        <row r="1138">
          <cell r="A1138" t="str">
            <v>@01\QReg.@</v>
          </cell>
          <cell r="B1138" t="str">
            <v>AA</v>
          </cell>
          <cell r="C1138" t="str">
            <v>7000002147</v>
          </cell>
          <cell r="D1138" t="str">
            <v/>
          </cell>
          <cell r="E1138" t="str">
            <v/>
          </cell>
          <cell r="F1138" t="str">
            <v>Trasf. da Conb. a BIM per scissione</v>
          </cell>
          <cell r="G1138" t="str">
            <v/>
          </cell>
          <cell r="H1138">
            <v>38656</v>
          </cell>
          <cell r="I1138">
            <v>38656</v>
          </cell>
          <cell r="J1138">
            <v>1315</v>
          </cell>
          <cell r="K1138" t="str">
            <v>EUR</v>
          </cell>
        </row>
        <row r="1139">
          <cell r="A1139" t="str">
            <v>@01\QReg.@</v>
          </cell>
          <cell r="B1139" t="str">
            <v>AA</v>
          </cell>
          <cell r="C1139" t="str">
            <v>7000002148</v>
          </cell>
          <cell r="D1139" t="str">
            <v/>
          </cell>
          <cell r="E1139" t="str">
            <v/>
          </cell>
          <cell r="F1139" t="str">
            <v>Trasf. da Conb. a BIM per scissione</v>
          </cell>
          <cell r="G1139" t="str">
            <v/>
          </cell>
          <cell r="H1139">
            <v>38656</v>
          </cell>
          <cell r="I1139">
            <v>38656</v>
          </cell>
          <cell r="J1139">
            <v>5304</v>
          </cell>
          <cell r="K1139" t="str">
            <v>EUR</v>
          </cell>
        </row>
        <row r="1140">
          <cell r="A1140" t="str">
            <v>@01\QReg.@</v>
          </cell>
          <cell r="B1140" t="str">
            <v>AA</v>
          </cell>
          <cell r="C1140" t="str">
            <v>7000002149</v>
          </cell>
          <cell r="D1140" t="str">
            <v/>
          </cell>
          <cell r="E1140" t="str">
            <v/>
          </cell>
          <cell r="F1140" t="str">
            <v>Trasf. da Conb. a BIM per scissione</v>
          </cell>
          <cell r="G1140" t="str">
            <v/>
          </cell>
          <cell r="H1140">
            <v>38656</v>
          </cell>
          <cell r="I1140">
            <v>38656</v>
          </cell>
          <cell r="J1140">
            <v>1800</v>
          </cell>
          <cell r="K1140" t="str">
            <v>EUR</v>
          </cell>
        </row>
        <row r="1141">
          <cell r="A1141" t="str">
            <v>@01\QReg.@</v>
          </cell>
          <cell r="B1141" t="str">
            <v>AA</v>
          </cell>
          <cell r="C1141" t="str">
            <v>7000002150</v>
          </cell>
          <cell r="D1141" t="str">
            <v/>
          </cell>
          <cell r="E1141" t="str">
            <v/>
          </cell>
          <cell r="F1141" t="str">
            <v>Trasf. da Conb. a BIM per scissione</v>
          </cell>
          <cell r="G1141" t="str">
            <v/>
          </cell>
          <cell r="H1141">
            <v>38656</v>
          </cell>
          <cell r="I1141">
            <v>38656</v>
          </cell>
          <cell r="J1141">
            <v>2000</v>
          </cell>
          <cell r="K1141" t="str">
            <v>EUR</v>
          </cell>
        </row>
        <row r="1142">
          <cell r="A1142" t="str">
            <v>@01\QReg.@</v>
          </cell>
          <cell r="B1142" t="str">
            <v>AA</v>
          </cell>
          <cell r="C1142" t="str">
            <v>7000002151</v>
          </cell>
          <cell r="D1142" t="str">
            <v/>
          </cell>
          <cell r="E1142" t="str">
            <v/>
          </cell>
          <cell r="F1142" t="str">
            <v>Trasf. da Conb. a BIM per scissione</v>
          </cell>
          <cell r="G1142" t="str">
            <v/>
          </cell>
          <cell r="H1142">
            <v>38656</v>
          </cell>
          <cell r="I1142">
            <v>38656</v>
          </cell>
          <cell r="J1142">
            <v>67.02</v>
          </cell>
          <cell r="K1142" t="str">
            <v>EUR</v>
          </cell>
        </row>
        <row r="1143">
          <cell r="A1143" t="str">
            <v>@01\QReg.@</v>
          </cell>
          <cell r="B1143" t="str">
            <v>AA</v>
          </cell>
          <cell r="C1143" t="str">
            <v>7000002152</v>
          </cell>
          <cell r="D1143" t="str">
            <v/>
          </cell>
          <cell r="E1143" t="str">
            <v/>
          </cell>
          <cell r="F1143" t="str">
            <v>Trasf. da Conb. a BIM per scissione</v>
          </cell>
          <cell r="G1143" t="str">
            <v/>
          </cell>
          <cell r="H1143">
            <v>38656</v>
          </cell>
          <cell r="I1143">
            <v>38656</v>
          </cell>
          <cell r="J1143">
            <v>2500</v>
          </cell>
          <cell r="K1143" t="str">
            <v>EUR</v>
          </cell>
        </row>
        <row r="1144">
          <cell r="A1144" t="str">
            <v>@01\QReg.@</v>
          </cell>
          <cell r="B1144" t="str">
            <v>AA</v>
          </cell>
          <cell r="C1144" t="str">
            <v>7000002153</v>
          </cell>
          <cell r="D1144" t="str">
            <v/>
          </cell>
          <cell r="E1144" t="str">
            <v/>
          </cell>
          <cell r="F1144" t="str">
            <v>Trasf. da Conb. a BIM per scissione</v>
          </cell>
          <cell r="G1144" t="str">
            <v/>
          </cell>
          <cell r="H1144">
            <v>38656</v>
          </cell>
          <cell r="I1144">
            <v>38656</v>
          </cell>
          <cell r="J1144">
            <v>10329.14</v>
          </cell>
          <cell r="K1144" t="str">
            <v>EUR</v>
          </cell>
        </row>
        <row r="1145">
          <cell r="A1145" t="str">
            <v>@01\QReg.@</v>
          </cell>
          <cell r="B1145" t="str">
            <v>AA</v>
          </cell>
          <cell r="C1145" t="str">
            <v>7000002154</v>
          </cell>
          <cell r="D1145" t="str">
            <v/>
          </cell>
          <cell r="E1145" t="str">
            <v/>
          </cell>
          <cell r="F1145" t="str">
            <v>Trasf. da Conb. a BIM per scissione</v>
          </cell>
          <cell r="G1145" t="str">
            <v/>
          </cell>
          <cell r="H1145">
            <v>38656</v>
          </cell>
          <cell r="I1145">
            <v>38656</v>
          </cell>
          <cell r="J1145">
            <v>3712660</v>
          </cell>
          <cell r="K1145" t="str">
            <v>EUR</v>
          </cell>
        </row>
        <row r="1146">
          <cell r="A1146" t="str">
            <v>@01\QReg.@</v>
          </cell>
          <cell r="B1146" t="str">
            <v>AA</v>
          </cell>
          <cell r="C1146" t="str">
            <v>7000002155</v>
          </cell>
          <cell r="D1146" t="str">
            <v/>
          </cell>
          <cell r="E1146" t="str">
            <v/>
          </cell>
          <cell r="F1146" t="str">
            <v>Trasf. da Conb. a BIM per scissione</v>
          </cell>
          <cell r="G1146" t="str">
            <v/>
          </cell>
          <cell r="H1146">
            <v>38656</v>
          </cell>
          <cell r="I1146">
            <v>38656</v>
          </cell>
          <cell r="J1146">
            <v>5900</v>
          </cell>
          <cell r="K1146" t="str">
            <v>EUR</v>
          </cell>
        </row>
        <row r="1147">
          <cell r="A1147" t="str">
            <v>@01\QReg.@</v>
          </cell>
          <cell r="B1147" t="str">
            <v>AA</v>
          </cell>
          <cell r="C1147" t="str">
            <v>7000002156</v>
          </cell>
          <cell r="D1147" t="str">
            <v/>
          </cell>
          <cell r="E1147" t="str">
            <v/>
          </cell>
          <cell r="F1147" t="str">
            <v>Trasf. da Conb. a BIM per scissione</v>
          </cell>
          <cell r="G1147" t="str">
            <v/>
          </cell>
          <cell r="H1147">
            <v>38656</v>
          </cell>
          <cell r="I1147">
            <v>38656</v>
          </cell>
          <cell r="J1147">
            <v>4700</v>
          </cell>
          <cell r="K1147" t="str">
            <v>EUR</v>
          </cell>
        </row>
        <row r="1148">
          <cell r="A1148" t="str">
            <v>@01\QReg.@</v>
          </cell>
          <cell r="B1148" t="str">
            <v>AA</v>
          </cell>
          <cell r="C1148" t="str">
            <v>7000002157</v>
          </cell>
          <cell r="D1148" t="str">
            <v/>
          </cell>
          <cell r="E1148" t="str">
            <v/>
          </cell>
          <cell r="F1148" t="str">
            <v>Trasf. da Conb. a BIM per scissione</v>
          </cell>
          <cell r="G1148" t="str">
            <v/>
          </cell>
          <cell r="H1148">
            <v>38656</v>
          </cell>
          <cell r="I1148">
            <v>38656</v>
          </cell>
          <cell r="J1148">
            <v>918</v>
          </cell>
          <cell r="K1148" t="str">
            <v>EUR</v>
          </cell>
        </row>
        <row r="1149">
          <cell r="A1149" t="str">
            <v>@01\QReg.@</v>
          </cell>
          <cell r="B1149" t="str">
            <v>AA</v>
          </cell>
          <cell r="C1149" t="str">
            <v>7000002158</v>
          </cell>
          <cell r="D1149" t="str">
            <v/>
          </cell>
          <cell r="E1149" t="str">
            <v/>
          </cell>
          <cell r="F1149" t="str">
            <v>Trasf. da Conb. a BIM per scissione</v>
          </cell>
          <cell r="G1149" t="str">
            <v/>
          </cell>
          <cell r="H1149">
            <v>38656</v>
          </cell>
          <cell r="I1149">
            <v>38656</v>
          </cell>
          <cell r="J1149">
            <v>4789</v>
          </cell>
          <cell r="K1149" t="str">
            <v>EUR</v>
          </cell>
        </row>
        <row r="1150">
          <cell r="A1150" t="str">
            <v>@01\QReg.@</v>
          </cell>
          <cell r="B1150" t="str">
            <v>AA</v>
          </cell>
          <cell r="C1150" t="str">
            <v>7000002159</v>
          </cell>
          <cell r="D1150" t="str">
            <v/>
          </cell>
          <cell r="E1150" t="str">
            <v/>
          </cell>
          <cell r="F1150" t="str">
            <v>Trasf. da Conb. a BIM per scissione</v>
          </cell>
          <cell r="G1150" t="str">
            <v/>
          </cell>
          <cell r="H1150">
            <v>38656</v>
          </cell>
          <cell r="I1150">
            <v>38656</v>
          </cell>
          <cell r="J1150">
            <v>1000</v>
          </cell>
          <cell r="K1150" t="str">
            <v>EUR</v>
          </cell>
        </row>
        <row r="1151">
          <cell r="A1151" t="str">
            <v>@01\QReg.@</v>
          </cell>
          <cell r="B1151" t="str">
            <v>AA</v>
          </cell>
          <cell r="C1151" t="str">
            <v>7000002160</v>
          </cell>
          <cell r="D1151" t="str">
            <v/>
          </cell>
          <cell r="E1151" t="str">
            <v/>
          </cell>
          <cell r="F1151" t="str">
            <v>Trasf. da Conb. a BIM per scissione</v>
          </cell>
          <cell r="G1151" t="str">
            <v/>
          </cell>
          <cell r="H1151">
            <v>38656</v>
          </cell>
          <cell r="I1151">
            <v>38656</v>
          </cell>
          <cell r="J1151">
            <v>1373.78</v>
          </cell>
          <cell r="K1151" t="str">
            <v>EUR</v>
          </cell>
        </row>
        <row r="1152">
          <cell r="A1152" t="str">
            <v>@01\QReg.@</v>
          </cell>
          <cell r="B1152" t="str">
            <v>AA</v>
          </cell>
          <cell r="C1152" t="str">
            <v>7000002161</v>
          </cell>
          <cell r="D1152" t="str">
            <v/>
          </cell>
          <cell r="E1152" t="str">
            <v/>
          </cell>
          <cell r="F1152" t="str">
            <v>Trasf. da Conb. a BIM per scissione</v>
          </cell>
          <cell r="G1152" t="str">
            <v/>
          </cell>
          <cell r="H1152">
            <v>38656</v>
          </cell>
          <cell r="I1152">
            <v>38656</v>
          </cell>
          <cell r="J1152">
            <v>25822.84</v>
          </cell>
          <cell r="K1152" t="str">
            <v>EUR</v>
          </cell>
        </row>
        <row r="1153">
          <cell r="A1153" t="str">
            <v>@01\QReg.@</v>
          </cell>
          <cell r="B1153" t="str">
            <v>AA</v>
          </cell>
          <cell r="C1153" t="str">
            <v>7000002162</v>
          </cell>
          <cell r="D1153" t="str">
            <v/>
          </cell>
          <cell r="E1153" t="str">
            <v/>
          </cell>
          <cell r="F1153" t="str">
            <v>Trasf. da Conb. a BIM per scissione</v>
          </cell>
          <cell r="G1153" t="str">
            <v/>
          </cell>
          <cell r="H1153">
            <v>38656</v>
          </cell>
          <cell r="I1153">
            <v>38656</v>
          </cell>
          <cell r="J1153">
            <v>1971.6</v>
          </cell>
          <cell r="K1153" t="str">
            <v>EUR</v>
          </cell>
        </row>
        <row r="1154">
          <cell r="A1154" t="str">
            <v>@01\QReg.@</v>
          </cell>
          <cell r="B1154" t="str">
            <v>AA</v>
          </cell>
          <cell r="C1154" t="str">
            <v>7000002163</v>
          </cell>
          <cell r="D1154" t="str">
            <v/>
          </cell>
          <cell r="E1154" t="str">
            <v/>
          </cell>
          <cell r="F1154" t="str">
            <v>Trasf. da Conb. a BIM per scissione</v>
          </cell>
          <cell r="G1154" t="str">
            <v/>
          </cell>
          <cell r="H1154">
            <v>38656</v>
          </cell>
          <cell r="I1154">
            <v>38656</v>
          </cell>
          <cell r="J1154">
            <v>98.46</v>
          </cell>
          <cell r="K1154" t="str">
            <v>EUR</v>
          </cell>
        </row>
        <row r="1155">
          <cell r="A1155" t="str">
            <v>@01\QReg.@</v>
          </cell>
          <cell r="B1155" t="str">
            <v>AA</v>
          </cell>
          <cell r="C1155" t="str">
            <v>7000002164</v>
          </cell>
          <cell r="D1155" t="str">
            <v/>
          </cell>
          <cell r="E1155" t="str">
            <v/>
          </cell>
          <cell r="F1155" t="str">
            <v>Trasf. da Conb. a BIM per scissione</v>
          </cell>
          <cell r="G1155" t="str">
            <v/>
          </cell>
          <cell r="H1155">
            <v>38656</v>
          </cell>
          <cell r="I1155">
            <v>38656</v>
          </cell>
          <cell r="J1155">
            <v>5000</v>
          </cell>
          <cell r="K1155" t="str">
            <v>EUR</v>
          </cell>
        </row>
        <row r="1156">
          <cell r="A1156" t="str">
            <v>@01\QReg.@</v>
          </cell>
          <cell r="B1156" t="str">
            <v>AA</v>
          </cell>
          <cell r="C1156" t="str">
            <v>7000002165</v>
          </cell>
          <cell r="D1156" t="str">
            <v/>
          </cell>
          <cell r="E1156" t="str">
            <v/>
          </cell>
          <cell r="F1156" t="str">
            <v>Trasf. da Conb. a BIM per scissione</v>
          </cell>
          <cell r="G1156" t="str">
            <v/>
          </cell>
          <cell r="H1156">
            <v>38656</v>
          </cell>
          <cell r="I1156">
            <v>38656</v>
          </cell>
          <cell r="J1156">
            <v>2354</v>
          </cell>
          <cell r="K1156" t="str">
            <v>EUR</v>
          </cell>
        </row>
        <row r="1157">
          <cell r="A1157" t="str">
            <v>@01\QReg.@</v>
          </cell>
          <cell r="B1157" t="str">
            <v>AA</v>
          </cell>
          <cell r="C1157" t="str">
            <v>7000002166</v>
          </cell>
          <cell r="D1157" t="str">
            <v/>
          </cell>
          <cell r="E1157" t="str">
            <v/>
          </cell>
          <cell r="F1157" t="str">
            <v>Trasf. da Conb. a BIM per scissione</v>
          </cell>
          <cell r="G1157" t="str">
            <v/>
          </cell>
          <cell r="H1157">
            <v>38656</v>
          </cell>
          <cell r="I1157">
            <v>38656</v>
          </cell>
          <cell r="J1157">
            <v>62500</v>
          </cell>
          <cell r="K1157" t="str">
            <v>EUR</v>
          </cell>
        </row>
        <row r="1158">
          <cell r="A1158" t="str">
            <v>@01\QReg.@</v>
          </cell>
          <cell r="B1158" t="str">
            <v>AA</v>
          </cell>
          <cell r="C1158" t="str">
            <v>7000002167</v>
          </cell>
          <cell r="D1158" t="str">
            <v/>
          </cell>
          <cell r="E1158" t="str">
            <v/>
          </cell>
          <cell r="F1158" t="str">
            <v>Trasf. da Conb. a BIM per scissione</v>
          </cell>
          <cell r="G1158" t="str">
            <v/>
          </cell>
          <cell r="H1158">
            <v>38656</v>
          </cell>
          <cell r="I1158">
            <v>38656</v>
          </cell>
          <cell r="J1158">
            <v>149772</v>
          </cell>
          <cell r="K1158" t="str">
            <v>EUR</v>
          </cell>
        </row>
        <row r="1159">
          <cell r="A1159" t="str">
            <v>@01\QReg.@</v>
          </cell>
          <cell r="B1159" t="str">
            <v>AA</v>
          </cell>
          <cell r="C1159" t="str">
            <v>7000002168</v>
          </cell>
          <cell r="D1159" t="str">
            <v/>
          </cell>
          <cell r="E1159" t="str">
            <v/>
          </cell>
          <cell r="F1159" t="str">
            <v>Trasf. da Conb. a BIM per scissione</v>
          </cell>
          <cell r="G1159" t="str">
            <v/>
          </cell>
          <cell r="H1159">
            <v>38656</v>
          </cell>
          <cell r="I1159">
            <v>38656</v>
          </cell>
          <cell r="J1159">
            <v>4995</v>
          </cell>
          <cell r="K1159" t="str">
            <v>EUR</v>
          </cell>
        </row>
        <row r="1160">
          <cell r="A1160" t="str">
            <v>@01\QReg.@</v>
          </cell>
          <cell r="B1160" t="str">
            <v>AA</v>
          </cell>
          <cell r="C1160" t="str">
            <v>7000002169</v>
          </cell>
          <cell r="D1160" t="str">
            <v/>
          </cell>
          <cell r="E1160" t="str">
            <v/>
          </cell>
          <cell r="F1160" t="str">
            <v>Trasf. da Conb. a BIM per scissione</v>
          </cell>
          <cell r="G1160" t="str">
            <v/>
          </cell>
          <cell r="H1160">
            <v>38656</v>
          </cell>
          <cell r="I1160">
            <v>38656</v>
          </cell>
          <cell r="J1160">
            <v>1950</v>
          </cell>
          <cell r="K1160" t="str">
            <v>EUR</v>
          </cell>
        </row>
        <row r="1161">
          <cell r="A1161" t="str">
            <v>@01\QReg.@</v>
          </cell>
          <cell r="B1161" t="str">
            <v>AA</v>
          </cell>
          <cell r="C1161" t="str">
            <v>7000002170</v>
          </cell>
          <cell r="D1161" t="str">
            <v/>
          </cell>
          <cell r="E1161" t="str">
            <v/>
          </cell>
          <cell r="F1161" t="str">
            <v>Trasf. da Conb. a BIM per scissione</v>
          </cell>
          <cell r="G1161" t="str">
            <v/>
          </cell>
          <cell r="H1161">
            <v>38656</v>
          </cell>
          <cell r="I1161">
            <v>38656</v>
          </cell>
          <cell r="J1161">
            <v>5000</v>
          </cell>
          <cell r="K1161" t="str">
            <v>EUR</v>
          </cell>
        </row>
        <row r="1162">
          <cell r="A1162" t="str">
            <v>@01\QReg.@</v>
          </cell>
          <cell r="B1162" t="str">
            <v>AA</v>
          </cell>
          <cell r="C1162" t="str">
            <v>7000002171</v>
          </cell>
          <cell r="D1162" t="str">
            <v/>
          </cell>
          <cell r="E1162" t="str">
            <v/>
          </cell>
          <cell r="F1162" t="str">
            <v>Trasf. da Conb. a BIM per scissione</v>
          </cell>
          <cell r="G1162" t="str">
            <v/>
          </cell>
          <cell r="H1162">
            <v>38656</v>
          </cell>
          <cell r="I1162">
            <v>38656</v>
          </cell>
          <cell r="J1162">
            <v>1009</v>
          </cell>
          <cell r="K1162" t="str">
            <v>EUR</v>
          </cell>
        </row>
        <row r="1163">
          <cell r="A1163" t="str">
            <v>@01\QReg.@</v>
          </cell>
          <cell r="B1163" t="str">
            <v>AA</v>
          </cell>
          <cell r="C1163" t="str">
            <v>7000002172</v>
          </cell>
          <cell r="D1163" t="str">
            <v/>
          </cell>
          <cell r="E1163" t="str">
            <v/>
          </cell>
          <cell r="F1163" t="str">
            <v>Trasf. da Conb. a BIM per scissione</v>
          </cell>
          <cell r="G1163" t="str">
            <v/>
          </cell>
          <cell r="H1163">
            <v>38656</v>
          </cell>
          <cell r="I1163">
            <v>38656</v>
          </cell>
          <cell r="J1163">
            <v>10024.58</v>
          </cell>
          <cell r="K1163" t="str">
            <v>EUR</v>
          </cell>
        </row>
        <row r="1164">
          <cell r="A1164" t="str">
            <v>@01\QReg.@</v>
          </cell>
          <cell r="B1164" t="str">
            <v>AA</v>
          </cell>
          <cell r="C1164" t="str">
            <v>7000002173</v>
          </cell>
          <cell r="D1164" t="str">
            <v/>
          </cell>
          <cell r="E1164" t="str">
            <v/>
          </cell>
          <cell r="F1164" t="str">
            <v>Trasf. da Conb. a BIM per scissione</v>
          </cell>
          <cell r="G1164" t="str">
            <v/>
          </cell>
          <cell r="H1164">
            <v>38656</v>
          </cell>
          <cell r="I1164">
            <v>38656</v>
          </cell>
          <cell r="J1164">
            <v>43000</v>
          </cell>
          <cell r="K1164" t="str">
            <v>EUR</v>
          </cell>
        </row>
        <row r="1165">
          <cell r="A1165" t="str">
            <v>@01\QReg.@</v>
          </cell>
          <cell r="B1165" t="str">
            <v>AA</v>
          </cell>
          <cell r="C1165" t="str">
            <v>7000002174</v>
          </cell>
          <cell r="D1165" t="str">
            <v/>
          </cell>
          <cell r="E1165" t="str">
            <v/>
          </cell>
          <cell r="F1165" t="str">
            <v>Trasf. da Conb. a BIM per scissione</v>
          </cell>
          <cell r="G1165" t="str">
            <v/>
          </cell>
          <cell r="H1165">
            <v>38656</v>
          </cell>
          <cell r="I1165">
            <v>38656</v>
          </cell>
          <cell r="J1165">
            <v>2800</v>
          </cell>
          <cell r="K1165" t="str">
            <v>EUR</v>
          </cell>
        </row>
        <row r="1166">
          <cell r="A1166" t="str">
            <v>@01\QReg.@</v>
          </cell>
          <cell r="B1166" t="str">
            <v>AA</v>
          </cell>
          <cell r="C1166" t="str">
            <v>7000002175</v>
          </cell>
          <cell r="D1166" t="str">
            <v/>
          </cell>
          <cell r="E1166" t="str">
            <v/>
          </cell>
          <cell r="F1166" t="str">
            <v>Trasf. da Conb. a BIM per scissione</v>
          </cell>
          <cell r="G1166" t="str">
            <v/>
          </cell>
          <cell r="H1166">
            <v>38656</v>
          </cell>
          <cell r="I1166">
            <v>38656</v>
          </cell>
          <cell r="J1166">
            <v>440</v>
          </cell>
          <cell r="K1166" t="str">
            <v>EUR</v>
          </cell>
        </row>
        <row r="1167">
          <cell r="A1167" t="str">
            <v>@01\QReg.@</v>
          </cell>
          <cell r="B1167" t="str">
            <v>AA</v>
          </cell>
          <cell r="C1167" t="str">
            <v>7000002176</v>
          </cell>
          <cell r="D1167" t="str">
            <v/>
          </cell>
          <cell r="E1167" t="str">
            <v/>
          </cell>
          <cell r="F1167" t="str">
            <v>Trasf. da Conb. a BIM per scissione</v>
          </cell>
          <cell r="G1167" t="str">
            <v/>
          </cell>
          <cell r="H1167">
            <v>38656</v>
          </cell>
          <cell r="I1167">
            <v>38656</v>
          </cell>
          <cell r="J1167">
            <v>13004.58</v>
          </cell>
          <cell r="K1167" t="str">
            <v>EUR</v>
          </cell>
        </row>
        <row r="1168">
          <cell r="A1168" t="str">
            <v>@01\QReg.@</v>
          </cell>
          <cell r="B1168" t="str">
            <v>AA</v>
          </cell>
          <cell r="C1168" t="str">
            <v>7000002177</v>
          </cell>
          <cell r="D1168" t="str">
            <v/>
          </cell>
          <cell r="E1168" t="str">
            <v/>
          </cell>
          <cell r="F1168" t="str">
            <v>Trasf. da Conb. a BIM per scissione</v>
          </cell>
          <cell r="G1168" t="str">
            <v/>
          </cell>
          <cell r="H1168">
            <v>38656</v>
          </cell>
          <cell r="I1168">
            <v>38656</v>
          </cell>
          <cell r="J1168">
            <v>5193.5</v>
          </cell>
          <cell r="K1168" t="str">
            <v>EUR</v>
          </cell>
        </row>
        <row r="1169">
          <cell r="A1169" t="str">
            <v>@01\QReg.@</v>
          </cell>
          <cell r="B1169" t="str">
            <v>AA</v>
          </cell>
          <cell r="C1169" t="str">
            <v>7000002178</v>
          </cell>
          <cell r="D1169" t="str">
            <v/>
          </cell>
          <cell r="E1169" t="str">
            <v/>
          </cell>
          <cell r="F1169" t="str">
            <v>Trasf. da Conb. a BIM per scissione</v>
          </cell>
          <cell r="G1169" t="str">
            <v/>
          </cell>
          <cell r="H1169">
            <v>38656</v>
          </cell>
          <cell r="I1169">
            <v>38656</v>
          </cell>
          <cell r="J1169">
            <v>5962.8</v>
          </cell>
          <cell r="K1169" t="str">
            <v>EUR</v>
          </cell>
        </row>
        <row r="1170">
          <cell r="A1170" t="str">
            <v>@01\QReg.@</v>
          </cell>
          <cell r="B1170" t="str">
            <v>AA</v>
          </cell>
          <cell r="C1170" t="str">
            <v>7000002179</v>
          </cell>
          <cell r="D1170" t="str">
            <v/>
          </cell>
          <cell r="E1170" t="str">
            <v/>
          </cell>
          <cell r="F1170" t="str">
            <v>Trasf. da Conb. a BIM per scissione</v>
          </cell>
          <cell r="G1170" t="str">
            <v/>
          </cell>
          <cell r="H1170">
            <v>38656</v>
          </cell>
          <cell r="I1170">
            <v>38656</v>
          </cell>
          <cell r="J1170">
            <v>287.56</v>
          </cell>
          <cell r="K1170" t="str">
            <v>EUR</v>
          </cell>
        </row>
        <row r="1171">
          <cell r="A1171" t="str">
            <v>@01\QReg.@</v>
          </cell>
          <cell r="B1171" t="str">
            <v>AA</v>
          </cell>
          <cell r="C1171" t="str">
            <v>7000002180</v>
          </cell>
          <cell r="D1171" t="str">
            <v/>
          </cell>
          <cell r="E1171" t="str">
            <v/>
          </cell>
          <cell r="F1171" t="str">
            <v>Trasf. da Conb. a BIM per scissione</v>
          </cell>
          <cell r="G1171" t="str">
            <v/>
          </cell>
          <cell r="H1171">
            <v>38656</v>
          </cell>
          <cell r="I1171">
            <v>38656</v>
          </cell>
          <cell r="J1171">
            <v>37621.949999999997</v>
          </cell>
          <cell r="K1171" t="str">
            <v>EUR</v>
          </cell>
        </row>
        <row r="1172">
          <cell r="A1172" t="str">
            <v>@01\QReg.@</v>
          </cell>
          <cell r="B1172" t="str">
            <v>AA</v>
          </cell>
          <cell r="C1172" t="str">
            <v>7000002181</v>
          </cell>
          <cell r="D1172" t="str">
            <v/>
          </cell>
          <cell r="E1172" t="str">
            <v/>
          </cell>
          <cell r="F1172" t="str">
            <v>Trasf. da Conb. a BIM per scissione</v>
          </cell>
          <cell r="G1172" t="str">
            <v/>
          </cell>
          <cell r="H1172">
            <v>38656</v>
          </cell>
          <cell r="I1172">
            <v>38656</v>
          </cell>
          <cell r="J1172">
            <v>751.44</v>
          </cell>
          <cell r="K1172" t="str">
            <v>EUR</v>
          </cell>
        </row>
        <row r="1173">
          <cell r="A1173" t="str">
            <v>@01\QReg.@</v>
          </cell>
          <cell r="B1173" t="str">
            <v>AA</v>
          </cell>
          <cell r="C1173" t="str">
            <v>7000002182</v>
          </cell>
          <cell r="D1173" t="str">
            <v/>
          </cell>
          <cell r="E1173" t="str">
            <v/>
          </cell>
          <cell r="F1173" t="str">
            <v>Trasf. da Conb. a BIM per scissione</v>
          </cell>
          <cell r="G1173" t="str">
            <v/>
          </cell>
          <cell r="H1173">
            <v>38656</v>
          </cell>
          <cell r="I1173">
            <v>38656</v>
          </cell>
          <cell r="J1173">
            <v>944.38</v>
          </cell>
          <cell r="K1173" t="str">
            <v>EUR</v>
          </cell>
        </row>
        <row r="1174">
          <cell r="A1174" t="str">
            <v>@01\QReg.@</v>
          </cell>
          <cell r="B1174" t="str">
            <v>AA</v>
          </cell>
          <cell r="C1174" t="str">
            <v>7000002183</v>
          </cell>
          <cell r="D1174" t="str">
            <v/>
          </cell>
          <cell r="E1174" t="str">
            <v/>
          </cell>
          <cell r="F1174" t="str">
            <v>Trasf. da Conb. a BIM per scissione</v>
          </cell>
          <cell r="G1174" t="str">
            <v/>
          </cell>
          <cell r="H1174">
            <v>38656</v>
          </cell>
          <cell r="I1174">
            <v>38656</v>
          </cell>
          <cell r="J1174">
            <v>1988.35</v>
          </cell>
          <cell r="K1174" t="str">
            <v>EUR</v>
          </cell>
        </row>
        <row r="1175">
          <cell r="A1175" t="str">
            <v>@01\QReg.@</v>
          </cell>
          <cell r="B1175" t="str">
            <v>AA</v>
          </cell>
          <cell r="C1175" t="str">
            <v>7000002184</v>
          </cell>
          <cell r="D1175" t="str">
            <v/>
          </cell>
          <cell r="E1175" t="str">
            <v/>
          </cell>
          <cell r="F1175" t="str">
            <v>Trasf. da Conb. a BIM per scissione</v>
          </cell>
          <cell r="G1175" t="str">
            <v/>
          </cell>
          <cell r="H1175">
            <v>38656</v>
          </cell>
          <cell r="I1175">
            <v>38656</v>
          </cell>
          <cell r="J1175">
            <v>21655.040000000001</v>
          </cell>
          <cell r="K1175" t="str">
            <v>EUR</v>
          </cell>
        </row>
        <row r="1176">
          <cell r="A1176" t="str">
            <v>@01\QReg.@</v>
          </cell>
          <cell r="B1176" t="str">
            <v>AA</v>
          </cell>
          <cell r="C1176" t="str">
            <v>7000002185</v>
          </cell>
          <cell r="D1176" t="str">
            <v/>
          </cell>
          <cell r="E1176" t="str">
            <v/>
          </cell>
          <cell r="F1176" t="str">
            <v>Trasf. da Conb. a BIM per scissione</v>
          </cell>
          <cell r="G1176" t="str">
            <v/>
          </cell>
          <cell r="H1176">
            <v>38656</v>
          </cell>
          <cell r="I1176">
            <v>38656</v>
          </cell>
          <cell r="J1176">
            <v>735.48</v>
          </cell>
          <cell r="K1176" t="str">
            <v>EUR</v>
          </cell>
        </row>
        <row r="1177">
          <cell r="A1177" t="str">
            <v>@01\QReg.@</v>
          </cell>
          <cell r="B1177" t="str">
            <v>AA</v>
          </cell>
          <cell r="C1177" t="str">
            <v>7000002186</v>
          </cell>
          <cell r="D1177" t="str">
            <v/>
          </cell>
          <cell r="E1177" t="str">
            <v/>
          </cell>
          <cell r="F1177" t="str">
            <v>Trasf. da Conb. a BIM per scissione</v>
          </cell>
          <cell r="G1177" t="str">
            <v/>
          </cell>
          <cell r="H1177">
            <v>38656</v>
          </cell>
          <cell r="I1177">
            <v>38656</v>
          </cell>
          <cell r="J1177">
            <v>7758.33</v>
          </cell>
          <cell r="K1177" t="str">
            <v>EUR</v>
          </cell>
        </row>
        <row r="1178">
          <cell r="A1178" t="str">
            <v>@01\QReg.@</v>
          </cell>
          <cell r="B1178" t="str">
            <v>AA</v>
          </cell>
          <cell r="C1178" t="str">
            <v>7000002187</v>
          </cell>
          <cell r="D1178" t="str">
            <v/>
          </cell>
          <cell r="E1178" t="str">
            <v/>
          </cell>
          <cell r="F1178" t="str">
            <v>Trasf. da Conb. a BIM per scissione</v>
          </cell>
          <cell r="G1178" t="str">
            <v/>
          </cell>
          <cell r="H1178">
            <v>38656</v>
          </cell>
          <cell r="I1178">
            <v>38656</v>
          </cell>
          <cell r="J1178">
            <v>5165</v>
          </cell>
          <cell r="K1178" t="str">
            <v>EUR</v>
          </cell>
        </row>
        <row r="1179">
          <cell r="A1179" t="str">
            <v>@01\QReg.@</v>
          </cell>
          <cell r="B1179" t="str">
            <v>AA</v>
          </cell>
          <cell r="C1179" t="str">
            <v>7000002188</v>
          </cell>
          <cell r="D1179" t="str">
            <v/>
          </cell>
          <cell r="E1179" t="str">
            <v/>
          </cell>
          <cell r="F1179" t="str">
            <v>Trasf. da Conb. a BIM per scissione</v>
          </cell>
          <cell r="G1179" t="str">
            <v/>
          </cell>
          <cell r="H1179">
            <v>38656</v>
          </cell>
          <cell r="I1179">
            <v>38656</v>
          </cell>
          <cell r="J1179">
            <v>10833.33</v>
          </cell>
          <cell r="K1179" t="str">
            <v>EUR</v>
          </cell>
        </row>
        <row r="1180">
          <cell r="A1180" t="str">
            <v>@01\QReg.@</v>
          </cell>
          <cell r="B1180" t="str">
            <v>AA</v>
          </cell>
          <cell r="C1180" t="str">
            <v>7000002189</v>
          </cell>
          <cell r="D1180" t="str">
            <v/>
          </cell>
          <cell r="E1180" t="str">
            <v/>
          </cell>
          <cell r="F1180" t="str">
            <v>Trasf. da Conb. a BIM per scissione</v>
          </cell>
          <cell r="G1180" t="str">
            <v/>
          </cell>
          <cell r="H1180">
            <v>38656</v>
          </cell>
          <cell r="I1180">
            <v>38656</v>
          </cell>
          <cell r="J1180">
            <v>5996.85</v>
          </cell>
          <cell r="K1180" t="str">
            <v>EUR</v>
          </cell>
        </row>
        <row r="1181">
          <cell r="A1181" t="str">
            <v>@01\QReg.@</v>
          </cell>
          <cell r="B1181" t="str">
            <v>AA</v>
          </cell>
          <cell r="C1181" t="str">
            <v>7000002190</v>
          </cell>
          <cell r="D1181" t="str">
            <v/>
          </cell>
          <cell r="E1181" t="str">
            <v/>
          </cell>
          <cell r="F1181" t="str">
            <v>Trasf. da Conb. a BIM per scissione</v>
          </cell>
          <cell r="G1181" t="str">
            <v/>
          </cell>
          <cell r="H1181">
            <v>38656</v>
          </cell>
          <cell r="I1181">
            <v>38656</v>
          </cell>
          <cell r="J1181">
            <v>3160</v>
          </cell>
          <cell r="K1181" t="str">
            <v>EUR</v>
          </cell>
        </row>
        <row r="1182">
          <cell r="A1182" t="str">
            <v>@01\QReg.@</v>
          </cell>
          <cell r="B1182" t="str">
            <v>AA</v>
          </cell>
          <cell r="C1182" t="str">
            <v>7000002191</v>
          </cell>
          <cell r="D1182" t="str">
            <v/>
          </cell>
          <cell r="E1182" t="str">
            <v/>
          </cell>
          <cell r="F1182" t="str">
            <v>Trasf. da Conb. a BIM per scissione</v>
          </cell>
          <cell r="G1182" t="str">
            <v/>
          </cell>
          <cell r="H1182">
            <v>38656</v>
          </cell>
          <cell r="I1182">
            <v>38656</v>
          </cell>
          <cell r="J1182">
            <v>666.23</v>
          </cell>
          <cell r="K1182" t="str">
            <v>EUR</v>
          </cell>
        </row>
        <row r="1183">
          <cell r="A1183" t="str">
            <v>@01\QReg.@</v>
          </cell>
          <cell r="B1183" t="str">
            <v>AA</v>
          </cell>
          <cell r="C1183" t="str">
            <v>7000002192</v>
          </cell>
          <cell r="D1183" t="str">
            <v/>
          </cell>
          <cell r="E1183" t="str">
            <v/>
          </cell>
          <cell r="F1183" t="str">
            <v>Trasf. da Conb. a BIM per scissione</v>
          </cell>
          <cell r="G1183" t="str">
            <v/>
          </cell>
          <cell r="H1183">
            <v>38656</v>
          </cell>
          <cell r="I1183">
            <v>38656</v>
          </cell>
          <cell r="J1183">
            <v>66.900000000000006</v>
          </cell>
          <cell r="K1183" t="str">
            <v>EUR</v>
          </cell>
        </row>
        <row r="1184">
          <cell r="A1184" t="str">
            <v>@01\QReg.@</v>
          </cell>
          <cell r="B1184" t="str">
            <v>AA</v>
          </cell>
          <cell r="C1184" t="str">
            <v>7000002193</v>
          </cell>
          <cell r="D1184" t="str">
            <v/>
          </cell>
          <cell r="E1184" t="str">
            <v/>
          </cell>
          <cell r="F1184" t="str">
            <v>Trasf. da Conb. a BIM per scissione</v>
          </cell>
          <cell r="G1184" t="str">
            <v/>
          </cell>
          <cell r="H1184">
            <v>38656</v>
          </cell>
          <cell r="I1184">
            <v>38656</v>
          </cell>
          <cell r="J1184">
            <v>36.4</v>
          </cell>
          <cell r="K1184" t="str">
            <v>EUR</v>
          </cell>
        </row>
        <row r="1185">
          <cell r="A1185" t="str">
            <v>@01\QReg.@</v>
          </cell>
          <cell r="B1185" t="str">
            <v>AA</v>
          </cell>
          <cell r="C1185" t="str">
            <v>7000002194</v>
          </cell>
          <cell r="D1185" t="str">
            <v/>
          </cell>
          <cell r="E1185" t="str">
            <v/>
          </cell>
          <cell r="F1185" t="str">
            <v>Trasf. da Conb. a BIM per scissione</v>
          </cell>
          <cell r="G1185" t="str">
            <v/>
          </cell>
          <cell r="H1185">
            <v>38656</v>
          </cell>
          <cell r="I1185">
            <v>38656</v>
          </cell>
          <cell r="J1185">
            <v>962.47</v>
          </cell>
          <cell r="K1185" t="str">
            <v>EUR</v>
          </cell>
        </row>
        <row r="1186">
          <cell r="A1186" t="str">
            <v>@01\QReg.@</v>
          </cell>
          <cell r="B1186" t="str">
            <v>AA</v>
          </cell>
          <cell r="C1186" t="str">
            <v>7000002195</v>
          </cell>
          <cell r="D1186" t="str">
            <v/>
          </cell>
          <cell r="E1186" t="str">
            <v/>
          </cell>
          <cell r="F1186" t="str">
            <v>Trasf. da Conb. a BIM per scissione</v>
          </cell>
          <cell r="G1186" t="str">
            <v/>
          </cell>
          <cell r="H1186">
            <v>38656</v>
          </cell>
          <cell r="I1186">
            <v>38656</v>
          </cell>
          <cell r="J1186">
            <v>1179.42</v>
          </cell>
          <cell r="K1186" t="str">
            <v>EUR</v>
          </cell>
        </row>
        <row r="1187">
          <cell r="A1187" t="str">
            <v>@01\QReg.@</v>
          </cell>
          <cell r="B1187" t="str">
            <v>AA</v>
          </cell>
          <cell r="C1187" t="str">
            <v>7000002196</v>
          </cell>
          <cell r="D1187" t="str">
            <v/>
          </cell>
          <cell r="E1187" t="str">
            <v/>
          </cell>
          <cell r="F1187" t="str">
            <v>Trasf. da Conb. a BIM per scissione</v>
          </cell>
          <cell r="G1187" t="str">
            <v/>
          </cell>
          <cell r="H1187">
            <v>38656</v>
          </cell>
          <cell r="I1187">
            <v>38656</v>
          </cell>
          <cell r="J1187">
            <v>2000</v>
          </cell>
          <cell r="K1187" t="str">
            <v>EUR</v>
          </cell>
        </row>
        <row r="1188">
          <cell r="A1188" t="str">
            <v>@01\QReg.@</v>
          </cell>
          <cell r="B1188" t="str">
            <v>AA</v>
          </cell>
          <cell r="C1188" t="str">
            <v>7000002197</v>
          </cell>
          <cell r="D1188" t="str">
            <v/>
          </cell>
          <cell r="E1188" t="str">
            <v/>
          </cell>
          <cell r="F1188" t="str">
            <v>Trasf. da Conb. a BIM per scissione</v>
          </cell>
          <cell r="G1188" t="str">
            <v/>
          </cell>
          <cell r="H1188">
            <v>38656</v>
          </cell>
          <cell r="I1188">
            <v>38656</v>
          </cell>
          <cell r="J1188">
            <v>1446.08</v>
          </cell>
          <cell r="K1188" t="str">
            <v>EUR</v>
          </cell>
        </row>
        <row r="1189">
          <cell r="A1189" t="str">
            <v>@01\QReg.@</v>
          </cell>
          <cell r="B1189" t="str">
            <v>AA</v>
          </cell>
          <cell r="C1189" t="str">
            <v>7000002198</v>
          </cell>
          <cell r="D1189" t="str">
            <v/>
          </cell>
          <cell r="E1189" t="str">
            <v/>
          </cell>
          <cell r="F1189" t="str">
            <v>Trasf. da Conb. a BIM per scissione</v>
          </cell>
          <cell r="G1189" t="str">
            <v/>
          </cell>
          <cell r="H1189">
            <v>38656</v>
          </cell>
          <cell r="I1189">
            <v>38656</v>
          </cell>
          <cell r="J1189">
            <v>3615.2</v>
          </cell>
          <cell r="K1189" t="str">
            <v>EUR</v>
          </cell>
        </row>
        <row r="1190">
          <cell r="A1190" t="str">
            <v>@01\QReg.@</v>
          </cell>
          <cell r="B1190" t="str">
            <v>AA</v>
          </cell>
          <cell r="C1190" t="str">
            <v>7000002199</v>
          </cell>
          <cell r="D1190" t="str">
            <v/>
          </cell>
          <cell r="E1190" t="str">
            <v/>
          </cell>
          <cell r="F1190" t="str">
            <v>Trasf. da Conb. a BIM per scissione</v>
          </cell>
          <cell r="G1190" t="str">
            <v/>
          </cell>
          <cell r="H1190">
            <v>38656</v>
          </cell>
          <cell r="I1190">
            <v>38656</v>
          </cell>
          <cell r="J1190">
            <v>1020.23</v>
          </cell>
          <cell r="K1190" t="str">
            <v>EUR</v>
          </cell>
        </row>
        <row r="1191">
          <cell r="A1191" t="str">
            <v>@01\QReg.@</v>
          </cell>
          <cell r="B1191" t="str">
            <v>AA</v>
          </cell>
          <cell r="C1191" t="str">
            <v>7000002200</v>
          </cell>
          <cell r="D1191" t="str">
            <v/>
          </cell>
          <cell r="E1191" t="str">
            <v/>
          </cell>
          <cell r="F1191" t="str">
            <v>Trasf. da Conb. a BIM per scissione</v>
          </cell>
          <cell r="G1191" t="str">
            <v/>
          </cell>
          <cell r="H1191">
            <v>38656</v>
          </cell>
          <cell r="I1191">
            <v>38656</v>
          </cell>
          <cell r="J1191">
            <v>20000</v>
          </cell>
          <cell r="K1191" t="str">
            <v>EUR</v>
          </cell>
        </row>
        <row r="1192">
          <cell r="A1192" t="str">
            <v>@01\QReg.@</v>
          </cell>
          <cell r="B1192" t="str">
            <v>AA</v>
          </cell>
          <cell r="C1192" t="str">
            <v>7000002201</v>
          </cell>
          <cell r="D1192" t="str">
            <v/>
          </cell>
          <cell r="E1192" t="str">
            <v/>
          </cell>
          <cell r="F1192" t="str">
            <v>Trasf. da Conb. a BIM per scissione</v>
          </cell>
          <cell r="G1192" t="str">
            <v/>
          </cell>
          <cell r="H1192">
            <v>38656</v>
          </cell>
          <cell r="I1192">
            <v>38656</v>
          </cell>
          <cell r="J1192">
            <v>20000</v>
          </cell>
          <cell r="K1192" t="str">
            <v>EUR</v>
          </cell>
        </row>
        <row r="1193">
          <cell r="A1193" t="str">
            <v>@01\QReg.@</v>
          </cell>
          <cell r="B1193" t="str">
            <v>AA</v>
          </cell>
          <cell r="C1193" t="str">
            <v>7000002202</v>
          </cell>
          <cell r="D1193" t="str">
            <v/>
          </cell>
          <cell r="E1193" t="str">
            <v/>
          </cell>
          <cell r="F1193" t="str">
            <v>Trasf. da Conb. a BIM per scissione</v>
          </cell>
          <cell r="G1193" t="str">
            <v/>
          </cell>
          <cell r="H1193">
            <v>38656</v>
          </cell>
          <cell r="I1193">
            <v>38656</v>
          </cell>
          <cell r="J1193">
            <v>5800</v>
          </cell>
          <cell r="K1193" t="str">
            <v>EUR</v>
          </cell>
        </row>
        <row r="1194">
          <cell r="A1194" t="str">
            <v>@01\QReg.@</v>
          </cell>
          <cell r="B1194" t="str">
            <v>AA</v>
          </cell>
          <cell r="C1194" t="str">
            <v>7000002203</v>
          </cell>
          <cell r="D1194" t="str">
            <v/>
          </cell>
          <cell r="E1194" t="str">
            <v/>
          </cell>
          <cell r="F1194" t="str">
            <v>Trasf. da Conb. a BIM per scissione</v>
          </cell>
          <cell r="G1194" t="str">
            <v/>
          </cell>
          <cell r="H1194">
            <v>38656</v>
          </cell>
          <cell r="I1194">
            <v>38656</v>
          </cell>
          <cell r="J1194">
            <v>2200</v>
          </cell>
          <cell r="K1194" t="str">
            <v>EUR</v>
          </cell>
        </row>
        <row r="1195">
          <cell r="A1195" t="str">
            <v>@01\QReg.@</v>
          </cell>
          <cell r="B1195" t="str">
            <v>AA</v>
          </cell>
          <cell r="C1195" t="str">
            <v>7000002204</v>
          </cell>
          <cell r="D1195" t="str">
            <v/>
          </cell>
          <cell r="E1195" t="str">
            <v/>
          </cell>
          <cell r="F1195" t="str">
            <v>Trasf. da Conb. a BIM per scissione</v>
          </cell>
          <cell r="G1195" t="str">
            <v/>
          </cell>
          <cell r="H1195">
            <v>38656</v>
          </cell>
          <cell r="I1195">
            <v>38656</v>
          </cell>
          <cell r="J1195">
            <v>11821.8</v>
          </cell>
          <cell r="K1195" t="str">
            <v>EUR</v>
          </cell>
        </row>
        <row r="1196">
          <cell r="A1196" t="str">
            <v>@01\QReg.@</v>
          </cell>
          <cell r="B1196" t="str">
            <v>AA</v>
          </cell>
          <cell r="C1196" t="str">
            <v>7000002205</v>
          </cell>
          <cell r="D1196" t="str">
            <v/>
          </cell>
          <cell r="E1196" t="str">
            <v/>
          </cell>
          <cell r="F1196" t="str">
            <v>Trasf. da Conb. a BIM per scissione</v>
          </cell>
          <cell r="G1196" t="str">
            <v/>
          </cell>
          <cell r="H1196">
            <v>38656</v>
          </cell>
          <cell r="I1196">
            <v>38656</v>
          </cell>
          <cell r="J1196">
            <v>4000</v>
          </cell>
          <cell r="K1196" t="str">
            <v>EUR</v>
          </cell>
        </row>
        <row r="1197">
          <cell r="A1197" t="str">
            <v>@01\QReg.@</v>
          </cell>
          <cell r="B1197" t="str">
            <v>AA</v>
          </cell>
          <cell r="C1197" t="str">
            <v>7000002206</v>
          </cell>
          <cell r="D1197" t="str">
            <v/>
          </cell>
          <cell r="E1197" t="str">
            <v/>
          </cell>
          <cell r="F1197" t="str">
            <v>Trasf. da Conb. a BIM per scissione</v>
          </cell>
          <cell r="G1197" t="str">
            <v/>
          </cell>
          <cell r="H1197">
            <v>38656</v>
          </cell>
          <cell r="I1197">
            <v>38656</v>
          </cell>
          <cell r="J1197">
            <v>61561.55</v>
          </cell>
          <cell r="K1197" t="str">
            <v>EUR</v>
          </cell>
        </row>
        <row r="1198">
          <cell r="A1198" t="str">
            <v>@01\QReg.@</v>
          </cell>
          <cell r="B1198" t="str">
            <v>AA</v>
          </cell>
          <cell r="C1198" t="str">
            <v>7000002207</v>
          </cell>
          <cell r="D1198" t="str">
            <v/>
          </cell>
          <cell r="E1198" t="str">
            <v/>
          </cell>
          <cell r="F1198" t="str">
            <v>Trasf. da Conb. a BIM per scissione</v>
          </cell>
          <cell r="G1198" t="str">
            <v/>
          </cell>
          <cell r="H1198">
            <v>38656</v>
          </cell>
          <cell r="I1198">
            <v>38656</v>
          </cell>
          <cell r="J1198">
            <v>8964.84</v>
          </cell>
          <cell r="K1198" t="str">
            <v>EUR</v>
          </cell>
        </row>
        <row r="1199">
          <cell r="A1199" t="str">
            <v>@01\QReg.@</v>
          </cell>
          <cell r="B1199" t="str">
            <v>AA</v>
          </cell>
          <cell r="C1199" t="str">
            <v>7000002208</v>
          </cell>
          <cell r="D1199" t="str">
            <v/>
          </cell>
          <cell r="E1199" t="str">
            <v/>
          </cell>
          <cell r="F1199" t="str">
            <v>Trasf. da Conb. a BIM per scissione</v>
          </cell>
          <cell r="G1199" t="str">
            <v/>
          </cell>
          <cell r="H1199">
            <v>38656</v>
          </cell>
          <cell r="I1199">
            <v>38656</v>
          </cell>
          <cell r="J1199">
            <v>9421.75</v>
          </cell>
          <cell r="K1199" t="str">
            <v>EUR</v>
          </cell>
        </row>
        <row r="1200">
          <cell r="A1200" t="str">
            <v>@01\QReg.@</v>
          </cell>
          <cell r="B1200" t="str">
            <v>AA</v>
          </cell>
          <cell r="C1200" t="str">
            <v>7000002209</v>
          </cell>
          <cell r="D1200" t="str">
            <v/>
          </cell>
          <cell r="E1200" t="str">
            <v/>
          </cell>
          <cell r="F1200" t="str">
            <v>Trasf. da Conb. a BIM per scissione</v>
          </cell>
          <cell r="G1200" t="str">
            <v/>
          </cell>
          <cell r="H1200">
            <v>38656</v>
          </cell>
          <cell r="I1200">
            <v>38656</v>
          </cell>
          <cell r="J1200">
            <v>14228</v>
          </cell>
          <cell r="K1200" t="str">
            <v>EUR</v>
          </cell>
        </row>
        <row r="1201">
          <cell r="A1201" t="str">
            <v>@01\QReg.@</v>
          </cell>
          <cell r="B1201" t="str">
            <v>AA</v>
          </cell>
          <cell r="C1201" t="str">
            <v>7000002210</v>
          </cell>
          <cell r="D1201" t="str">
            <v/>
          </cell>
          <cell r="E1201" t="str">
            <v/>
          </cell>
          <cell r="F1201" t="str">
            <v>Trasf. da Conb. a BIM per scissione</v>
          </cell>
          <cell r="G1201" t="str">
            <v/>
          </cell>
          <cell r="H1201">
            <v>38656</v>
          </cell>
          <cell r="I1201">
            <v>38656</v>
          </cell>
          <cell r="J1201">
            <v>1250</v>
          </cell>
          <cell r="K1201" t="str">
            <v>EUR</v>
          </cell>
        </row>
        <row r="1202">
          <cell r="A1202" t="str">
            <v>@01\QReg.@</v>
          </cell>
          <cell r="B1202" t="str">
            <v>AA</v>
          </cell>
          <cell r="C1202" t="str">
            <v>7000002211</v>
          </cell>
          <cell r="D1202" t="str">
            <v/>
          </cell>
          <cell r="E1202" t="str">
            <v/>
          </cell>
          <cell r="F1202" t="str">
            <v>Trasf. da Conb. a BIM per scissione</v>
          </cell>
          <cell r="G1202" t="str">
            <v/>
          </cell>
          <cell r="H1202">
            <v>38656</v>
          </cell>
          <cell r="I1202">
            <v>38656</v>
          </cell>
          <cell r="J1202">
            <v>6469.12</v>
          </cell>
          <cell r="K1202" t="str">
            <v>EUR</v>
          </cell>
        </row>
        <row r="1203">
          <cell r="A1203" t="str">
            <v>@01\QReg.@</v>
          </cell>
          <cell r="B1203" t="str">
            <v>AA</v>
          </cell>
          <cell r="C1203" t="str">
            <v>7000002212</v>
          </cell>
          <cell r="D1203" t="str">
            <v/>
          </cell>
          <cell r="E1203" t="str">
            <v/>
          </cell>
          <cell r="F1203" t="str">
            <v>Trasf. da Conb. a BIM per scissione</v>
          </cell>
          <cell r="G1203" t="str">
            <v/>
          </cell>
          <cell r="H1203">
            <v>38656</v>
          </cell>
          <cell r="I1203">
            <v>38656</v>
          </cell>
          <cell r="J1203">
            <v>6797.93</v>
          </cell>
          <cell r="K1203" t="str">
            <v>EUR</v>
          </cell>
        </row>
        <row r="1204">
          <cell r="A1204" t="str">
            <v>@01\QReg.@</v>
          </cell>
          <cell r="B1204" t="str">
            <v>AA</v>
          </cell>
          <cell r="C1204" t="str">
            <v>7000002213</v>
          </cell>
          <cell r="D1204" t="str">
            <v/>
          </cell>
          <cell r="E1204" t="str">
            <v/>
          </cell>
          <cell r="F1204" t="str">
            <v>Trasf. da Conb. a BIM per scissione</v>
          </cell>
          <cell r="G1204" t="str">
            <v/>
          </cell>
          <cell r="H1204">
            <v>38656</v>
          </cell>
          <cell r="I1204">
            <v>38656</v>
          </cell>
          <cell r="J1204">
            <v>5600</v>
          </cell>
          <cell r="K1204" t="str">
            <v>EUR</v>
          </cell>
        </row>
        <row r="1205">
          <cell r="A1205" t="str">
            <v>@01\QReg.@</v>
          </cell>
          <cell r="B1205" t="str">
            <v>AA</v>
          </cell>
          <cell r="C1205" t="str">
            <v>7000002214</v>
          </cell>
          <cell r="D1205" t="str">
            <v/>
          </cell>
          <cell r="E1205" t="str">
            <v/>
          </cell>
          <cell r="F1205" t="str">
            <v>Trasf. da Conb. a BIM per scissione</v>
          </cell>
          <cell r="G1205" t="str">
            <v/>
          </cell>
          <cell r="H1205">
            <v>38656</v>
          </cell>
          <cell r="I1205">
            <v>38656</v>
          </cell>
          <cell r="J1205">
            <v>985</v>
          </cell>
          <cell r="K1205" t="str">
            <v>EUR</v>
          </cell>
        </row>
        <row r="1206">
          <cell r="A1206" t="str">
            <v>@01\QReg.@</v>
          </cell>
          <cell r="B1206" t="str">
            <v>AA</v>
          </cell>
          <cell r="C1206" t="str">
            <v>7000002215</v>
          </cell>
          <cell r="D1206" t="str">
            <v/>
          </cell>
          <cell r="E1206" t="str">
            <v/>
          </cell>
          <cell r="F1206" t="str">
            <v>Trasf. da Conb. a BIM per scissione</v>
          </cell>
          <cell r="G1206" t="str">
            <v/>
          </cell>
          <cell r="H1206">
            <v>38656</v>
          </cell>
          <cell r="I1206">
            <v>38656</v>
          </cell>
          <cell r="J1206">
            <v>13702.11</v>
          </cell>
          <cell r="K1206" t="str">
            <v>EUR</v>
          </cell>
        </row>
        <row r="1207">
          <cell r="A1207" t="str">
            <v>@01\QReg.@</v>
          </cell>
          <cell r="B1207" t="str">
            <v>AA</v>
          </cell>
          <cell r="C1207" t="str">
            <v>7000002216</v>
          </cell>
          <cell r="D1207" t="str">
            <v/>
          </cell>
          <cell r="E1207" t="str">
            <v/>
          </cell>
          <cell r="F1207" t="str">
            <v>Trasf. da Conb. a BIM per scissione</v>
          </cell>
          <cell r="G1207" t="str">
            <v/>
          </cell>
          <cell r="H1207">
            <v>38656</v>
          </cell>
          <cell r="I1207">
            <v>38656</v>
          </cell>
          <cell r="J1207">
            <v>9800</v>
          </cell>
          <cell r="K1207" t="str">
            <v>EUR</v>
          </cell>
        </row>
        <row r="1208">
          <cell r="A1208" t="str">
            <v>@01\QReg.@</v>
          </cell>
          <cell r="B1208" t="str">
            <v>AA</v>
          </cell>
          <cell r="C1208" t="str">
            <v>7000002217</v>
          </cell>
          <cell r="D1208" t="str">
            <v/>
          </cell>
          <cell r="E1208" t="str">
            <v/>
          </cell>
          <cell r="F1208" t="str">
            <v>Trasf. da Conb. a BIM per scissione</v>
          </cell>
          <cell r="G1208" t="str">
            <v/>
          </cell>
          <cell r="H1208">
            <v>38656</v>
          </cell>
          <cell r="I1208">
            <v>38656</v>
          </cell>
          <cell r="J1208">
            <v>2000</v>
          </cell>
          <cell r="K1208" t="str">
            <v>EUR</v>
          </cell>
        </row>
        <row r="1209">
          <cell r="A1209" t="str">
            <v>@01\QReg.@</v>
          </cell>
          <cell r="B1209" t="str">
            <v>AA</v>
          </cell>
          <cell r="C1209" t="str">
            <v>7000002218</v>
          </cell>
          <cell r="D1209" t="str">
            <v/>
          </cell>
          <cell r="E1209" t="str">
            <v/>
          </cell>
          <cell r="F1209" t="str">
            <v>Trasf. da Conb. a BIM per scissione</v>
          </cell>
          <cell r="G1209" t="str">
            <v/>
          </cell>
          <cell r="H1209">
            <v>38656</v>
          </cell>
          <cell r="I1209">
            <v>38656</v>
          </cell>
          <cell r="J1209">
            <v>2475</v>
          </cell>
          <cell r="K1209" t="str">
            <v>EUR</v>
          </cell>
        </row>
        <row r="1210">
          <cell r="A1210" t="str">
            <v>@01\QReg.@</v>
          </cell>
          <cell r="B1210" t="str">
            <v>AA</v>
          </cell>
          <cell r="C1210" t="str">
            <v>7000002219</v>
          </cell>
          <cell r="D1210" t="str">
            <v/>
          </cell>
          <cell r="E1210" t="str">
            <v/>
          </cell>
          <cell r="F1210" t="str">
            <v>Trasf. da Conb. a BIM per scissione</v>
          </cell>
          <cell r="G1210" t="str">
            <v/>
          </cell>
          <cell r="H1210">
            <v>38656</v>
          </cell>
          <cell r="I1210">
            <v>38656</v>
          </cell>
          <cell r="J1210">
            <v>2200</v>
          </cell>
          <cell r="K1210" t="str">
            <v>EUR</v>
          </cell>
        </row>
        <row r="1211">
          <cell r="A1211" t="str">
            <v>@01\QReg.@</v>
          </cell>
          <cell r="B1211" t="str">
            <v>AA</v>
          </cell>
          <cell r="C1211" t="str">
            <v>7000002220</v>
          </cell>
          <cell r="D1211" t="str">
            <v/>
          </cell>
          <cell r="E1211" t="str">
            <v/>
          </cell>
          <cell r="F1211" t="str">
            <v>Trasf. da Conb. a BIM per scissione</v>
          </cell>
          <cell r="G1211" t="str">
            <v/>
          </cell>
          <cell r="H1211">
            <v>38656</v>
          </cell>
          <cell r="I1211">
            <v>38656</v>
          </cell>
          <cell r="J1211">
            <v>1899.39</v>
          </cell>
          <cell r="K1211" t="str">
            <v>EUR</v>
          </cell>
        </row>
        <row r="1212">
          <cell r="A1212" t="str">
            <v>@01\QReg.@</v>
          </cell>
          <cell r="B1212" t="str">
            <v>AA</v>
          </cell>
          <cell r="C1212" t="str">
            <v>7000002221</v>
          </cell>
          <cell r="D1212" t="str">
            <v/>
          </cell>
          <cell r="E1212" t="str">
            <v/>
          </cell>
          <cell r="F1212" t="str">
            <v>Trasf. da Conb. a BIM per scissione</v>
          </cell>
          <cell r="G1212" t="str">
            <v/>
          </cell>
          <cell r="H1212">
            <v>38656</v>
          </cell>
          <cell r="I1212">
            <v>38656</v>
          </cell>
          <cell r="J1212">
            <v>6240</v>
          </cell>
          <cell r="K1212" t="str">
            <v>EUR</v>
          </cell>
        </row>
        <row r="1213">
          <cell r="A1213" t="str">
            <v>@01\QReg.@</v>
          </cell>
          <cell r="B1213" t="str">
            <v>AA</v>
          </cell>
          <cell r="C1213" t="str">
            <v>7000002222</v>
          </cell>
          <cell r="D1213" t="str">
            <v/>
          </cell>
          <cell r="E1213" t="str">
            <v/>
          </cell>
          <cell r="F1213" t="str">
            <v>Trasf. da Conb. a BIM per scissione</v>
          </cell>
          <cell r="G1213" t="str">
            <v/>
          </cell>
          <cell r="H1213">
            <v>38656</v>
          </cell>
          <cell r="I1213">
            <v>38656</v>
          </cell>
          <cell r="J1213">
            <v>5200</v>
          </cell>
          <cell r="K1213" t="str">
            <v>EUR</v>
          </cell>
        </row>
        <row r="1214">
          <cell r="A1214" t="str">
            <v>@01\QReg.@</v>
          </cell>
          <cell r="B1214" t="str">
            <v>AA</v>
          </cell>
          <cell r="C1214" t="str">
            <v>7000002223</v>
          </cell>
          <cell r="D1214" t="str">
            <v/>
          </cell>
          <cell r="E1214" t="str">
            <v/>
          </cell>
          <cell r="F1214" t="str">
            <v>Trasf. da Conbipel a BIM per scissione</v>
          </cell>
          <cell r="G1214" t="str">
            <v/>
          </cell>
          <cell r="H1214">
            <v>38656</v>
          </cell>
          <cell r="I1214">
            <v>38656</v>
          </cell>
          <cell r="J1214">
            <v>-890.37</v>
          </cell>
          <cell r="K1214" t="str">
            <v>EUR</v>
          </cell>
        </row>
        <row r="1215">
          <cell r="A1215" t="str">
            <v>@01\QReg.@</v>
          </cell>
          <cell r="B1215" t="str">
            <v>AA</v>
          </cell>
          <cell r="C1215" t="str">
            <v>7000002224</v>
          </cell>
          <cell r="D1215" t="str">
            <v/>
          </cell>
          <cell r="E1215" t="str">
            <v/>
          </cell>
          <cell r="F1215" t="str">
            <v>Trasf. da Conbipel a BIM per scissione</v>
          </cell>
          <cell r="G1215" t="str">
            <v/>
          </cell>
          <cell r="H1215">
            <v>38656</v>
          </cell>
          <cell r="I1215">
            <v>38656</v>
          </cell>
          <cell r="J1215">
            <v>-684.82</v>
          </cell>
          <cell r="K1215" t="str">
            <v>EUR</v>
          </cell>
        </row>
        <row r="1216">
          <cell r="A1216" t="str">
            <v>@01\QReg.@</v>
          </cell>
          <cell r="B1216" t="str">
            <v>AA</v>
          </cell>
          <cell r="C1216" t="str">
            <v>7000002225</v>
          </cell>
          <cell r="D1216" t="str">
            <v/>
          </cell>
          <cell r="E1216" t="str">
            <v/>
          </cell>
          <cell r="F1216" t="str">
            <v>Trasf. da Conbipel a BIM per scissione</v>
          </cell>
          <cell r="G1216" t="str">
            <v/>
          </cell>
          <cell r="H1216">
            <v>38656</v>
          </cell>
          <cell r="I1216">
            <v>38656</v>
          </cell>
          <cell r="J1216">
            <v>-4648.1099999999997</v>
          </cell>
          <cell r="K1216" t="str">
            <v>EUR</v>
          </cell>
        </row>
        <row r="1217">
          <cell r="A1217" t="str">
            <v>@01\QReg.@</v>
          </cell>
          <cell r="B1217" t="str">
            <v>AA</v>
          </cell>
          <cell r="C1217" t="str">
            <v>7000002226</v>
          </cell>
          <cell r="D1217" t="str">
            <v/>
          </cell>
          <cell r="E1217" t="str">
            <v/>
          </cell>
          <cell r="F1217" t="str">
            <v>Trasf. da Conbipel a BIM per scissione</v>
          </cell>
          <cell r="G1217" t="str">
            <v/>
          </cell>
          <cell r="H1217">
            <v>38656</v>
          </cell>
          <cell r="I1217">
            <v>38656</v>
          </cell>
          <cell r="J1217">
            <v>-671393.97</v>
          </cell>
          <cell r="K1217" t="str">
            <v>EUR</v>
          </cell>
        </row>
        <row r="1218">
          <cell r="A1218" t="str">
            <v>@01\QReg.@</v>
          </cell>
          <cell r="B1218" t="str">
            <v>AA</v>
          </cell>
          <cell r="C1218" t="str">
            <v>7000002227</v>
          </cell>
          <cell r="D1218" t="str">
            <v/>
          </cell>
          <cell r="E1218" t="str">
            <v/>
          </cell>
          <cell r="F1218" t="str">
            <v>Trasf. da Conbipel a BIM per scissione</v>
          </cell>
          <cell r="G1218" t="str">
            <v/>
          </cell>
          <cell r="H1218">
            <v>38656</v>
          </cell>
          <cell r="I1218">
            <v>38656</v>
          </cell>
          <cell r="J1218">
            <v>-13874.41</v>
          </cell>
          <cell r="K1218" t="str">
            <v>EUR</v>
          </cell>
        </row>
        <row r="1219">
          <cell r="A1219" t="str">
            <v>@01\QReg.@</v>
          </cell>
          <cell r="B1219" t="str">
            <v>AA</v>
          </cell>
          <cell r="C1219" t="str">
            <v>7000002228</v>
          </cell>
          <cell r="D1219" t="str">
            <v/>
          </cell>
          <cell r="E1219" t="str">
            <v/>
          </cell>
          <cell r="F1219" t="str">
            <v>Trasf. da Conbipel a BIM per scissione</v>
          </cell>
          <cell r="G1219" t="str">
            <v/>
          </cell>
          <cell r="H1219">
            <v>38656</v>
          </cell>
          <cell r="I1219">
            <v>38656</v>
          </cell>
          <cell r="J1219">
            <v>-2685.58</v>
          </cell>
          <cell r="K1219" t="str">
            <v>EUR</v>
          </cell>
        </row>
        <row r="1220">
          <cell r="A1220" t="str">
            <v>@01\QReg.@</v>
          </cell>
          <cell r="B1220" t="str">
            <v>AA</v>
          </cell>
          <cell r="C1220" t="str">
            <v>7000002229</v>
          </cell>
          <cell r="D1220" t="str">
            <v/>
          </cell>
          <cell r="E1220" t="str">
            <v/>
          </cell>
          <cell r="F1220" t="str">
            <v>Trasf. da Conbipel a BIM per scissione</v>
          </cell>
          <cell r="G1220" t="str">
            <v/>
          </cell>
          <cell r="H1220">
            <v>38656</v>
          </cell>
          <cell r="I1220">
            <v>38656</v>
          </cell>
          <cell r="J1220">
            <v>-8471.9599999999991</v>
          </cell>
          <cell r="K1220" t="str">
            <v>EUR</v>
          </cell>
        </row>
        <row r="1221">
          <cell r="A1221" t="str">
            <v>@01\QReg.@</v>
          </cell>
          <cell r="B1221" t="str">
            <v>AA</v>
          </cell>
          <cell r="C1221" t="str">
            <v>7000002230</v>
          </cell>
          <cell r="D1221" t="str">
            <v/>
          </cell>
          <cell r="E1221" t="str">
            <v/>
          </cell>
          <cell r="F1221" t="str">
            <v>Trasf. da Conbipel a BIM per scissione</v>
          </cell>
          <cell r="G1221" t="str">
            <v/>
          </cell>
          <cell r="H1221">
            <v>38656</v>
          </cell>
          <cell r="I1221">
            <v>38656</v>
          </cell>
          <cell r="J1221">
            <v>-46004.71</v>
          </cell>
          <cell r="K1221" t="str">
            <v>EUR</v>
          </cell>
        </row>
        <row r="1222">
          <cell r="A1222" t="str">
            <v>@01\QReg.@</v>
          </cell>
          <cell r="B1222" t="str">
            <v>AA</v>
          </cell>
          <cell r="C1222" t="str">
            <v>7000002231</v>
          </cell>
          <cell r="D1222" t="str">
            <v/>
          </cell>
          <cell r="E1222" t="str">
            <v/>
          </cell>
          <cell r="F1222" t="str">
            <v>Trasf. da Conbipel a BIM per scissione</v>
          </cell>
          <cell r="G1222" t="str">
            <v/>
          </cell>
          <cell r="H1222">
            <v>38656</v>
          </cell>
          <cell r="I1222">
            <v>38656</v>
          </cell>
          <cell r="J1222">
            <v>-2633.93</v>
          </cell>
          <cell r="K1222" t="str">
            <v>EUR</v>
          </cell>
        </row>
        <row r="1223">
          <cell r="A1223" t="str">
            <v>@01\QReg.@</v>
          </cell>
          <cell r="B1223" t="str">
            <v>AA</v>
          </cell>
          <cell r="C1223" t="str">
            <v>7000002232</v>
          </cell>
          <cell r="D1223" t="str">
            <v/>
          </cell>
          <cell r="E1223" t="str">
            <v/>
          </cell>
          <cell r="F1223" t="str">
            <v>Trasf. da Conbipel a BIM per scissione</v>
          </cell>
          <cell r="G1223" t="str">
            <v/>
          </cell>
          <cell r="H1223">
            <v>38656</v>
          </cell>
          <cell r="I1223">
            <v>38656</v>
          </cell>
          <cell r="J1223">
            <v>-8756.42</v>
          </cell>
          <cell r="K1223" t="str">
            <v>EUR</v>
          </cell>
        </row>
        <row r="1224">
          <cell r="A1224" t="str">
            <v>@01\QReg.@</v>
          </cell>
          <cell r="B1224" t="str">
            <v>AA</v>
          </cell>
          <cell r="C1224" t="str">
            <v>7000002233</v>
          </cell>
          <cell r="D1224" t="str">
            <v/>
          </cell>
          <cell r="E1224" t="str">
            <v/>
          </cell>
          <cell r="F1224" t="str">
            <v>Trasf. da Conbipel a BIM per scissione</v>
          </cell>
          <cell r="G1224" t="str">
            <v/>
          </cell>
          <cell r="H1224">
            <v>38656</v>
          </cell>
          <cell r="I1224">
            <v>38656</v>
          </cell>
          <cell r="J1224">
            <v>-15493.71</v>
          </cell>
          <cell r="K1224" t="str">
            <v>EUR</v>
          </cell>
        </row>
        <row r="1225">
          <cell r="A1225" t="str">
            <v>@01\QReg.@</v>
          </cell>
          <cell r="B1225" t="str">
            <v>AA</v>
          </cell>
          <cell r="C1225" t="str">
            <v>7000002234</v>
          </cell>
          <cell r="D1225" t="str">
            <v/>
          </cell>
          <cell r="E1225" t="str">
            <v/>
          </cell>
          <cell r="F1225" t="str">
            <v>Trasf. da Conbipel a BIM per scissione</v>
          </cell>
          <cell r="G1225" t="str">
            <v/>
          </cell>
          <cell r="H1225">
            <v>38656</v>
          </cell>
          <cell r="I1225">
            <v>38656</v>
          </cell>
          <cell r="J1225">
            <v>-8739.69</v>
          </cell>
          <cell r="K1225" t="str">
            <v>EUR</v>
          </cell>
        </row>
        <row r="1226">
          <cell r="A1226" t="str">
            <v>@01\QReg.@</v>
          </cell>
          <cell r="B1226" t="str">
            <v>AA</v>
          </cell>
          <cell r="C1226" t="str">
            <v>7000002235</v>
          </cell>
          <cell r="D1226" t="str">
            <v/>
          </cell>
          <cell r="E1226" t="str">
            <v/>
          </cell>
          <cell r="F1226" t="str">
            <v>Trasf. da Conbipel a BIM per scissione</v>
          </cell>
          <cell r="G1226" t="str">
            <v/>
          </cell>
          <cell r="H1226">
            <v>38656</v>
          </cell>
          <cell r="I1226">
            <v>38656</v>
          </cell>
          <cell r="J1226">
            <v>-7679.92</v>
          </cell>
          <cell r="K1226" t="str">
            <v>EUR</v>
          </cell>
        </row>
        <row r="1227">
          <cell r="A1227" t="str">
            <v>@01\QReg.@</v>
          </cell>
          <cell r="B1227" t="str">
            <v>AA</v>
          </cell>
          <cell r="C1227" t="str">
            <v>7000002236</v>
          </cell>
          <cell r="D1227" t="str">
            <v/>
          </cell>
          <cell r="E1227" t="str">
            <v/>
          </cell>
          <cell r="F1227" t="str">
            <v>Trasf. da Conbipel a BIM per scissione</v>
          </cell>
          <cell r="G1227" t="str">
            <v/>
          </cell>
          <cell r="H1227">
            <v>38656</v>
          </cell>
          <cell r="I1227">
            <v>38656</v>
          </cell>
          <cell r="J1227">
            <v>-13995.98</v>
          </cell>
          <cell r="K1227" t="str">
            <v>EUR</v>
          </cell>
        </row>
        <row r="1228">
          <cell r="A1228" t="str">
            <v>@01\QReg.@</v>
          </cell>
          <cell r="B1228" t="str">
            <v>AA</v>
          </cell>
          <cell r="C1228" t="str">
            <v>7000002237</v>
          </cell>
          <cell r="D1228" t="str">
            <v/>
          </cell>
          <cell r="E1228" t="str">
            <v/>
          </cell>
          <cell r="F1228" t="str">
            <v>Trasf. da Conbipel a BIM per scissione</v>
          </cell>
          <cell r="G1228" t="str">
            <v/>
          </cell>
          <cell r="H1228">
            <v>38656</v>
          </cell>
          <cell r="I1228">
            <v>38656</v>
          </cell>
          <cell r="J1228">
            <v>-8626.75</v>
          </cell>
          <cell r="K1228" t="str">
            <v>EUR</v>
          </cell>
        </row>
        <row r="1229">
          <cell r="A1229" t="str">
            <v>@01\QReg.@</v>
          </cell>
          <cell r="B1229" t="str">
            <v>AA</v>
          </cell>
          <cell r="C1229" t="str">
            <v>7000002238</v>
          </cell>
          <cell r="D1229" t="str">
            <v/>
          </cell>
          <cell r="E1229" t="str">
            <v/>
          </cell>
          <cell r="F1229" t="str">
            <v>Trasf. da Conbipel a BIM per scissione</v>
          </cell>
          <cell r="G1229" t="str">
            <v/>
          </cell>
          <cell r="H1229">
            <v>38656</v>
          </cell>
          <cell r="I1229">
            <v>38656</v>
          </cell>
          <cell r="J1229">
            <v>-10147.35</v>
          </cell>
          <cell r="K1229" t="str">
            <v>EUR</v>
          </cell>
        </row>
        <row r="1230">
          <cell r="A1230" t="str">
            <v>@01\QReg.@</v>
          </cell>
          <cell r="B1230" t="str">
            <v>AA</v>
          </cell>
          <cell r="C1230" t="str">
            <v>7000002239</v>
          </cell>
          <cell r="D1230" t="str">
            <v/>
          </cell>
          <cell r="E1230" t="str">
            <v/>
          </cell>
          <cell r="F1230" t="str">
            <v>Trasf. da Conbipel a BIM per scissione</v>
          </cell>
          <cell r="G1230" t="str">
            <v/>
          </cell>
          <cell r="H1230">
            <v>38656</v>
          </cell>
          <cell r="I1230">
            <v>38656</v>
          </cell>
          <cell r="J1230">
            <v>-2529.81</v>
          </cell>
          <cell r="K1230" t="str">
            <v>EUR</v>
          </cell>
        </row>
        <row r="1231">
          <cell r="A1231" t="str">
            <v>@01\QReg.@</v>
          </cell>
          <cell r="B1231" t="str">
            <v>AA</v>
          </cell>
          <cell r="C1231" t="str">
            <v>7000002240</v>
          </cell>
          <cell r="D1231" t="str">
            <v/>
          </cell>
          <cell r="E1231" t="str">
            <v/>
          </cell>
          <cell r="F1231" t="str">
            <v>Trasf. da Conbipel a BIM per scissione</v>
          </cell>
          <cell r="G1231" t="str">
            <v/>
          </cell>
          <cell r="H1231">
            <v>38656</v>
          </cell>
          <cell r="I1231">
            <v>38656</v>
          </cell>
          <cell r="J1231">
            <v>-438.63</v>
          </cell>
          <cell r="K1231" t="str">
            <v>EUR</v>
          </cell>
        </row>
        <row r="1232">
          <cell r="A1232" t="str">
            <v>@01\QReg.@</v>
          </cell>
          <cell r="B1232" t="str">
            <v>AA</v>
          </cell>
          <cell r="C1232" t="str">
            <v>7000002241</v>
          </cell>
          <cell r="D1232" t="str">
            <v/>
          </cell>
          <cell r="E1232" t="str">
            <v/>
          </cell>
          <cell r="F1232" t="str">
            <v>Trasf. da Conbipel a BIM per scissione</v>
          </cell>
          <cell r="G1232" t="str">
            <v/>
          </cell>
          <cell r="H1232">
            <v>38656</v>
          </cell>
          <cell r="I1232">
            <v>38656</v>
          </cell>
          <cell r="J1232">
            <v>-7153.15</v>
          </cell>
          <cell r="K1232" t="str">
            <v>EUR</v>
          </cell>
        </row>
        <row r="1233">
          <cell r="A1233" t="str">
            <v>@01\QReg.@</v>
          </cell>
          <cell r="B1233" t="str">
            <v>AA</v>
          </cell>
          <cell r="C1233" t="str">
            <v>7000002242</v>
          </cell>
          <cell r="D1233" t="str">
            <v/>
          </cell>
          <cell r="E1233" t="str">
            <v/>
          </cell>
          <cell r="F1233" t="str">
            <v>Trasf. da Conbipel a BIM per scissione</v>
          </cell>
          <cell r="G1233" t="str">
            <v/>
          </cell>
          <cell r="H1233">
            <v>38656</v>
          </cell>
          <cell r="I1233">
            <v>38656</v>
          </cell>
          <cell r="J1233">
            <v>-15306.75</v>
          </cell>
          <cell r="K1233" t="str">
            <v>EUR</v>
          </cell>
        </row>
        <row r="1234">
          <cell r="A1234" t="str">
            <v>@01\QReg.@</v>
          </cell>
          <cell r="B1234" t="str">
            <v>AA</v>
          </cell>
          <cell r="C1234" t="str">
            <v>7000002243</v>
          </cell>
          <cell r="D1234" t="str">
            <v/>
          </cell>
          <cell r="E1234" t="str">
            <v/>
          </cell>
          <cell r="F1234" t="str">
            <v>Trasf. da Conbipel a BIM per scissione</v>
          </cell>
          <cell r="G1234" t="str">
            <v/>
          </cell>
          <cell r="H1234">
            <v>38656</v>
          </cell>
          <cell r="I1234">
            <v>38656</v>
          </cell>
          <cell r="J1234">
            <v>-2047.75</v>
          </cell>
          <cell r="K1234" t="str">
            <v>EUR</v>
          </cell>
        </row>
        <row r="1235">
          <cell r="A1235" t="str">
            <v>@01\QReg.@</v>
          </cell>
          <cell r="B1235" t="str">
            <v>AA</v>
          </cell>
          <cell r="C1235" t="str">
            <v>7000002244</v>
          </cell>
          <cell r="D1235" t="str">
            <v/>
          </cell>
          <cell r="E1235" t="str">
            <v/>
          </cell>
          <cell r="F1235" t="str">
            <v>Trasf. da Conbipel a BIM per scissione</v>
          </cell>
          <cell r="G1235" t="str">
            <v/>
          </cell>
          <cell r="H1235">
            <v>38656</v>
          </cell>
          <cell r="I1235">
            <v>38656</v>
          </cell>
          <cell r="J1235">
            <v>-11767.47</v>
          </cell>
          <cell r="K1235" t="str">
            <v>EUR</v>
          </cell>
        </row>
        <row r="1236">
          <cell r="A1236" t="str">
            <v>@01\QReg.@</v>
          </cell>
          <cell r="B1236" t="str">
            <v>AA</v>
          </cell>
          <cell r="C1236" t="str">
            <v>7000002245</v>
          </cell>
          <cell r="D1236" t="str">
            <v/>
          </cell>
          <cell r="E1236" t="str">
            <v/>
          </cell>
          <cell r="F1236" t="str">
            <v>Trasf. da Conbipel a BIM per scissione</v>
          </cell>
          <cell r="G1236" t="str">
            <v/>
          </cell>
          <cell r="H1236">
            <v>38656</v>
          </cell>
          <cell r="I1236">
            <v>38656</v>
          </cell>
          <cell r="J1236">
            <v>-355.84</v>
          </cell>
          <cell r="K1236" t="str">
            <v>EUR</v>
          </cell>
        </row>
        <row r="1237">
          <cell r="A1237" t="str">
            <v>@01\QReg.@</v>
          </cell>
          <cell r="B1237" t="str">
            <v>AA</v>
          </cell>
          <cell r="C1237" t="str">
            <v>7000002246</v>
          </cell>
          <cell r="D1237" t="str">
            <v/>
          </cell>
          <cell r="E1237" t="str">
            <v/>
          </cell>
          <cell r="F1237" t="str">
            <v>Trasf. da Conbipel a BIM per scissione</v>
          </cell>
          <cell r="G1237" t="str">
            <v/>
          </cell>
          <cell r="H1237">
            <v>38656</v>
          </cell>
          <cell r="I1237">
            <v>38656</v>
          </cell>
          <cell r="J1237">
            <v>-970.42</v>
          </cell>
          <cell r="K1237" t="str">
            <v>EUR</v>
          </cell>
        </row>
        <row r="1238">
          <cell r="A1238" t="str">
            <v>@01\QReg.@</v>
          </cell>
          <cell r="B1238" t="str">
            <v>AA</v>
          </cell>
          <cell r="C1238" t="str">
            <v>7000002247</v>
          </cell>
          <cell r="D1238" t="str">
            <v/>
          </cell>
          <cell r="E1238" t="str">
            <v/>
          </cell>
          <cell r="F1238" t="str">
            <v>Trasf. da Conbipel a BIM per scissione</v>
          </cell>
          <cell r="G1238" t="str">
            <v/>
          </cell>
          <cell r="H1238">
            <v>38656</v>
          </cell>
          <cell r="I1238">
            <v>38656</v>
          </cell>
          <cell r="J1238">
            <v>-418.33</v>
          </cell>
          <cell r="K1238" t="str">
            <v>EUR</v>
          </cell>
        </row>
        <row r="1239">
          <cell r="A1239" t="str">
            <v>@01\QReg.@</v>
          </cell>
          <cell r="B1239" t="str">
            <v>AA</v>
          </cell>
          <cell r="C1239" t="str">
            <v>7000002248</v>
          </cell>
          <cell r="D1239" t="str">
            <v/>
          </cell>
          <cell r="E1239" t="str">
            <v/>
          </cell>
          <cell r="F1239" t="str">
            <v>Trasf. da Conbipel a BIM per scissione</v>
          </cell>
          <cell r="G1239" t="str">
            <v/>
          </cell>
          <cell r="H1239">
            <v>38656</v>
          </cell>
          <cell r="I1239">
            <v>38656</v>
          </cell>
          <cell r="J1239">
            <v>-927.14</v>
          </cell>
          <cell r="K1239" t="str">
            <v>EUR</v>
          </cell>
        </row>
        <row r="1240">
          <cell r="A1240" t="str">
            <v>@01\QReg.@</v>
          </cell>
          <cell r="B1240" t="str">
            <v>AA</v>
          </cell>
          <cell r="C1240" t="str">
            <v>7000002249</v>
          </cell>
          <cell r="D1240" t="str">
            <v/>
          </cell>
          <cell r="E1240" t="str">
            <v/>
          </cell>
          <cell r="F1240" t="str">
            <v>Trasf. da Conbipel a BIM per scissione</v>
          </cell>
          <cell r="G1240" t="str">
            <v/>
          </cell>
          <cell r="H1240">
            <v>38656</v>
          </cell>
          <cell r="I1240">
            <v>38656</v>
          </cell>
          <cell r="J1240">
            <v>-41316.550000000003</v>
          </cell>
          <cell r="K1240" t="str">
            <v>EUR</v>
          </cell>
        </row>
        <row r="1241">
          <cell r="A1241" t="str">
            <v>@01\QReg.@</v>
          </cell>
          <cell r="B1241" t="str">
            <v>AA</v>
          </cell>
          <cell r="C1241" t="str">
            <v>7000002250</v>
          </cell>
          <cell r="D1241" t="str">
            <v/>
          </cell>
          <cell r="E1241" t="str">
            <v/>
          </cell>
          <cell r="F1241" t="str">
            <v>Trasf. da Conbipel a BIM per scissione</v>
          </cell>
          <cell r="G1241" t="str">
            <v/>
          </cell>
          <cell r="H1241">
            <v>38656</v>
          </cell>
          <cell r="I1241">
            <v>38656</v>
          </cell>
          <cell r="J1241">
            <v>-30987.41</v>
          </cell>
          <cell r="K1241" t="str">
            <v>EUR</v>
          </cell>
        </row>
        <row r="1242">
          <cell r="A1242" t="str">
            <v>@01\QReg.@</v>
          </cell>
          <cell r="B1242" t="str">
            <v>AA</v>
          </cell>
          <cell r="C1242" t="str">
            <v>7000002251</v>
          </cell>
          <cell r="D1242" t="str">
            <v/>
          </cell>
          <cell r="E1242" t="str">
            <v/>
          </cell>
          <cell r="F1242" t="str">
            <v>Trasf. da Conbipel a BIM per scissione</v>
          </cell>
          <cell r="G1242" t="str">
            <v/>
          </cell>
          <cell r="H1242">
            <v>38656</v>
          </cell>
          <cell r="I1242">
            <v>38656</v>
          </cell>
          <cell r="J1242">
            <v>-30057.79</v>
          </cell>
          <cell r="K1242" t="str">
            <v>EUR</v>
          </cell>
        </row>
        <row r="1243">
          <cell r="A1243" t="str">
            <v>@01\QReg.@</v>
          </cell>
          <cell r="B1243" t="str">
            <v>AA</v>
          </cell>
          <cell r="C1243" t="str">
            <v>7000002252</v>
          </cell>
          <cell r="D1243" t="str">
            <v/>
          </cell>
          <cell r="E1243" t="str">
            <v/>
          </cell>
          <cell r="F1243" t="str">
            <v>Trasf. da Conbipel a BIM per scissione</v>
          </cell>
          <cell r="G1243" t="str">
            <v/>
          </cell>
          <cell r="H1243">
            <v>38656</v>
          </cell>
          <cell r="I1243">
            <v>38656</v>
          </cell>
          <cell r="J1243">
            <v>-981.27</v>
          </cell>
          <cell r="K1243" t="str">
            <v>EUR</v>
          </cell>
        </row>
        <row r="1244">
          <cell r="A1244" t="str">
            <v>@01\QReg.@</v>
          </cell>
          <cell r="B1244" t="str">
            <v>AA</v>
          </cell>
          <cell r="C1244" t="str">
            <v>7000002253</v>
          </cell>
          <cell r="D1244" t="str">
            <v/>
          </cell>
          <cell r="E1244" t="str">
            <v/>
          </cell>
          <cell r="F1244" t="str">
            <v>Trasf. da Conbipel a BIM per scissione</v>
          </cell>
          <cell r="G1244" t="str">
            <v/>
          </cell>
          <cell r="H1244">
            <v>38656</v>
          </cell>
          <cell r="I1244">
            <v>38656</v>
          </cell>
          <cell r="J1244">
            <v>-9089.64</v>
          </cell>
          <cell r="K1244" t="str">
            <v>EUR</v>
          </cell>
        </row>
        <row r="1245">
          <cell r="A1245" t="str">
            <v>@01\QReg.@</v>
          </cell>
          <cell r="B1245" t="str">
            <v>AA</v>
          </cell>
          <cell r="C1245" t="str">
            <v>7000002254</v>
          </cell>
          <cell r="D1245" t="str">
            <v/>
          </cell>
          <cell r="E1245" t="str">
            <v/>
          </cell>
          <cell r="F1245" t="str">
            <v>Trasf. da Conbipel a BIM per scissione</v>
          </cell>
          <cell r="G1245" t="str">
            <v/>
          </cell>
          <cell r="H1245">
            <v>38656</v>
          </cell>
          <cell r="I1245">
            <v>38656</v>
          </cell>
          <cell r="J1245">
            <v>-46.12</v>
          </cell>
          <cell r="K1245" t="str">
            <v>EUR</v>
          </cell>
        </row>
        <row r="1246">
          <cell r="A1246" t="str">
            <v>@01\QReg.@</v>
          </cell>
          <cell r="B1246" t="str">
            <v>AA</v>
          </cell>
          <cell r="C1246" t="str">
            <v>7000002255</v>
          </cell>
          <cell r="D1246" t="str">
            <v/>
          </cell>
          <cell r="E1246" t="str">
            <v/>
          </cell>
          <cell r="F1246" t="str">
            <v>Trasf. da Conbipel a BIM per scissione</v>
          </cell>
          <cell r="G1246" t="str">
            <v/>
          </cell>
          <cell r="H1246">
            <v>38656</v>
          </cell>
          <cell r="I1246">
            <v>38656</v>
          </cell>
          <cell r="J1246">
            <v>-35305.22</v>
          </cell>
          <cell r="K1246" t="str">
            <v>EUR</v>
          </cell>
        </row>
        <row r="1247">
          <cell r="A1247" t="str">
            <v>@01\QReg.@</v>
          </cell>
          <cell r="B1247" t="str">
            <v>AA</v>
          </cell>
          <cell r="C1247" t="str">
            <v>7000002256</v>
          </cell>
          <cell r="D1247" t="str">
            <v/>
          </cell>
          <cell r="E1247" t="str">
            <v/>
          </cell>
          <cell r="F1247" t="str">
            <v>Trasf. da Conbipel a BIM per scissione</v>
          </cell>
          <cell r="G1247" t="str">
            <v/>
          </cell>
          <cell r="H1247">
            <v>38656</v>
          </cell>
          <cell r="I1247">
            <v>38656</v>
          </cell>
          <cell r="J1247">
            <v>-7746.85</v>
          </cell>
          <cell r="K1247" t="str">
            <v>EUR</v>
          </cell>
        </row>
        <row r="1248">
          <cell r="A1248" t="str">
            <v>@01\QReg.@</v>
          </cell>
          <cell r="B1248" t="str">
            <v>AA</v>
          </cell>
          <cell r="C1248" t="str">
            <v>7000002257</v>
          </cell>
          <cell r="D1248" t="str">
            <v/>
          </cell>
          <cell r="E1248" t="str">
            <v/>
          </cell>
          <cell r="F1248" t="str">
            <v>Trasf. da Conbipel a BIM per scissione</v>
          </cell>
          <cell r="G1248" t="str">
            <v/>
          </cell>
          <cell r="H1248">
            <v>38656</v>
          </cell>
          <cell r="I1248">
            <v>38656</v>
          </cell>
          <cell r="J1248">
            <v>-2633.93</v>
          </cell>
          <cell r="K1248" t="str">
            <v>EUR</v>
          </cell>
        </row>
        <row r="1249">
          <cell r="A1249" t="str">
            <v>@01\QReg.@</v>
          </cell>
          <cell r="B1249" t="str">
            <v>AA</v>
          </cell>
          <cell r="C1249" t="str">
            <v>7000002258</v>
          </cell>
          <cell r="D1249" t="str">
            <v/>
          </cell>
          <cell r="E1249" t="str">
            <v/>
          </cell>
          <cell r="F1249" t="str">
            <v>Trasf. da Conbipel a BIM per scissione</v>
          </cell>
          <cell r="G1249" t="str">
            <v/>
          </cell>
          <cell r="H1249">
            <v>38656</v>
          </cell>
          <cell r="I1249">
            <v>38656</v>
          </cell>
          <cell r="J1249">
            <v>-3511.91</v>
          </cell>
          <cell r="K1249" t="str">
            <v>EUR</v>
          </cell>
        </row>
        <row r="1250">
          <cell r="A1250" t="str">
            <v>@01\QReg.@</v>
          </cell>
          <cell r="B1250" t="str">
            <v>AA</v>
          </cell>
          <cell r="C1250" t="str">
            <v>7000002259</v>
          </cell>
          <cell r="D1250" t="str">
            <v/>
          </cell>
          <cell r="E1250" t="str">
            <v/>
          </cell>
          <cell r="F1250" t="str">
            <v>Trasf. da Conbipel a BIM per scissione</v>
          </cell>
          <cell r="G1250" t="str">
            <v/>
          </cell>
          <cell r="H1250">
            <v>38656</v>
          </cell>
          <cell r="I1250">
            <v>38656</v>
          </cell>
          <cell r="J1250">
            <v>-965.1</v>
          </cell>
          <cell r="K1250" t="str">
            <v>EUR</v>
          </cell>
        </row>
        <row r="1251">
          <cell r="A1251" t="str">
            <v>@01\QReg.@</v>
          </cell>
          <cell r="B1251" t="str">
            <v>AA</v>
          </cell>
          <cell r="C1251" t="str">
            <v>7000002260</v>
          </cell>
          <cell r="D1251" t="str">
            <v/>
          </cell>
          <cell r="E1251" t="str">
            <v/>
          </cell>
          <cell r="F1251" t="str">
            <v>Trasf. da Conbipel a BIM per scissione</v>
          </cell>
          <cell r="G1251" t="str">
            <v/>
          </cell>
          <cell r="H1251">
            <v>38656</v>
          </cell>
          <cell r="I1251">
            <v>38656</v>
          </cell>
          <cell r="J1251">
            <v>-663.65</v>
          </cell>
          <cell r="K1251" t="str">
            <v>EUR</v>
          </cell>
        </row>
        <row r="1252">
          <cell r="A1252" t="str">
            <v>@01\QReg.@</v>
          </cell>
          <cell r="B1252" t="str">
            <v>AA</v>
          </cell>
          <cell r="C1252" t="str">
            <v>7000002261</v>
          </cell>
          <cell r="D1252" t="str">
            <v/>
          </cell>
          <cell r="E1252" t="str">
            <v/>
          </cell>
          <cell r="F1252" t="str">
            <v>Trasf. da Conbipel a BIM per scissione</v>
          </cell>
          <cell r="G1252" t="str">
            <v/>
          </cell>
          <cell r="H1252">
            <v>38656</v>
          </cell>
          <cell r="I1252">
            <v>38656</v>
          </cell>
          <cell r="J1252">
            <v>-2488.41</v>
          </cell>
          <cell r="K1252" t="str">
            <v>EUR</v>
          </cell>
        </row>
        <row r="1253">
          <cell r="A1253" t="str">
            <v>@01\QReg.@</v>
          </cell>
          <cell r="B1253" t="str">
            <v>AA</v>
          </cell>
          <cell r="C1253" t="str">
            <v>7000002262</v>
          </cell>
          <cell r="D1253" t="str">
            <v/>
          </cell>
          <cell r="E1253" t="str">
            <v/>
          </cell>
          <cell r="F1253" t="str">
            <v>Trasf. da Conbipel a BIM per scissione</v>
          </cell>
          <cell r="G1253" t="str">
            <v/>
          </cell>
          <cell r="H1253">
            <v>38656</v>
          </cell>
          <cell r="I1253">
            <v>38656</v>
          </cell>
          <cell r="J1253">
            <v>-1011.74</v>
          </cell>
          <cell r="K1253" t="str">
            <v>EUR</v>
          </cell>
        </row>
        <row r="1254">
          <cell r="A1254" t="str">
            <v>@01\QReg.@</v>
          </cell>
          <cell r="B1254" t="str">
            <v>AA</v>
          </cell>
          <cell r="C1254" t="str">
            <v>7000002263</v>
          </cell>
          <cell r="D1254" t="str">
            <v/>
          </cell>
          <cell r="E1254" t="str">
            <v/>
          </cell>
          <cell r="F1254" t="str">
            <v>Trasf. da Conbipel a BIM per scissione</v>
          </cell>
          <cell r="G1254" t="str">
            <v/>
          </cell>
          <cell r="H1254">
            <v>38656</v>
          </cell>
          <cell r="I1254">
            <v>38656</v>
          </cell>
          <cell r="J1254">
            <v>-51645.69</v>
          </cell>
          <cell r="K1254" t="str">
            <v>EUR</v>
          </cell>
        </row>
        <row r="1255">
          <cell r="A1255" t="str">
            <v>@01\QReg.@</v>
          </cell>
          <cell r="B1255" t="str">
            <v>AA</v>
          </cell>
          <cell r="C1255" t="str">
            <v>7000002264</v>
          </cell>
          <cell r="D1255" t="str">
            <v/>
          </cell>
          <cell r="E1255" t="str">
            <v/>
          </cell>
          <cell r="F1255" t="str">
            <v>Trasf. da Conbipel a BIM per scissione</v>
          </cell>
          <cell r="G1255" t="str">
            <v/>
          </cell>
          <cell r="H1255">
            <v>38656</v>
          </cell>
          <cell r="I1255">
            <v>38656</v>
          </cell>
          <cell r="J1255">
            <v>-12552.15</v>
          </cell>
          <cell r="K1255" t="str">
            <v>EUR</v>
          </cell>
        </row>
        <row r="1256">
          <cell r="A1256" t="str">
            <v>@01\QReg.@</v>
          </cell>
          <cell r="B1256" t="str">
            <v>AA</v>
          </cell>
          <cell r="C1256" t="str">
            <v>7000002265</v>
          </cell>
          <cell r="D1256" t="str">
            <v/>
          </cell>
          <cell r="E1256" t="str">
            <v/>
          </cell>
          <cell r="F1256" t="str">
            <v>Trasf. da Conbipel a BIM per scissione</v>
          </cell>
          <cell r="G1256" t="str">
            <v/>
          </cell>
          <cell r="H1256">
            <v>38656</v>
          </cell>
          <cell r="I1256">
            <v>38656</v>
          </cell>
          <cell r="J1256">
            <v>-4648.1099999999997</v>
          </cell>
          <cell r="K1256" t="str">
            <v>EUR</v>
          </cell>
        </row>
        <row r="1257">
          <cell r="A1257" t="str">
            <v>@01\QReg.@</v>
          </cell>
          <cell r="B1257" t="str">
            <v>AA</v>
          </cell>
          <cell r="C1257" t="str">
            <v>7000002266</v>
          </cell>
          <cell r="D1257" t="str">
            <v/>
          </cell>
          <cell r="E1257" t="str">
            <v/>
          </cell>
          <cell r="F1257" t="str">
            <v>Trasf. da Conbipel a BIM per scissione</v>
          </cell>
          <cell r="G1257" t="str">
            <v/>
          </cell>
          <cell r="H1257">
            <v>38656</v>
          </cell>
          <cell r="I1257">
            <v>38656</v>
          </cell>
          <cell r="J1257">
            <v>-30516.41</v>
          </cell>
          <cell r="K1257" t="str">
            <v>EUR</v>
          </cell>
        </row>
        <row r="1258">
          <cell r="A1258" t="str">
            <v>@01\QReg.@</v>
          </cell>
          <cell r="B1258" t="str">
            <v>AA</v>
          </cell>
          <cell r="C1258" t="str">
            <v>7000002267</v>
          </cell>
          <cell r="D1258" t="str">
            <v/>
          </cell>
          <cell r="E1258" t="str">
            <v/>
          </cell>
          <cell r="F1258" t="str">
            <v>Trasf. da Conbipel a BIM per scissione</v>
          </cell>
          <cell r="G1258" t="str">
            <v/>
          </cell>
          <cell r="H1258">
            <v>38656</v>
          </cell>
          <cell r="I1258">
            <v>38656</v>
          </cell>
          <cell r="J1258">
            <v>-98126.81</v>
          </cell>
          <cell r="K1258" t="str">
            <v>EUR</v>
          </cell>
        </row>
        <row r="1259">
          <cell r="A1259" t="str">
            <v>@01\QReg.@</v>
          </cell>
          <cell r="B1259" t="str">
            <v>AA</v>
          </cell>
          <cell r="C1259" t="str">
            <v>7000002268</v>
          </cell>
          <cell r="D1259" t="str">
            <v/>
          </cell>
          <cell r="E1259" t="str">
            <v/>
          </cell>
          <cell r="F1259" t="str">
            <v>Trasf. da Conbipel a BIM per scissione</v>
          </cell>
          <cell r="G1259" t="str">
            <v/>
          </cell>
          <cell r="H1259">
            <v>38656</v>
          </cell>
          <cell r="I1259">
            <v>38656</v>
          </cell>
          <cell r="J1259">
            <v>-8038.65</v>
          </cell>
          <cell r="K1259" t="str">
            <v>EUR</v>
          </cell>
        </row>
        <row r="1260">
          <cell r="A1260" t="str">
            <v>@01\QReg.@</v>
          </cell>
          <cell r="B1260" t="str">
            <v>AA</v>
          </cell>
          <cell r="C1260" t="str">
            <v>7000002269</v>
          </cell>
          <cell r="D1260" t="str">
            <v/>
          </cell>
          <cell r="E1260" t="str">
            <v/>
          </cell>
          <cell r="F1260" t="str">
            <v>Trasf. da Conbipel a BIM per scissione</v>
          </cell>
          <cell r="G1260" t="str">
            <v/>
          </cell>
          <cell r="H1260">
            <v>38656</v>
          </cell>
          <cell r="I1260">
            <v>38656</v>
          </cell>
          <cell r="J1260">
            <v>-33239.01</v>
          </cell>
          <cell r="K1260" t="str">
            <v>EUR</v>
          </cell>
        </row>
        <row r="1261">
          <cell r="A1261" t="str">
            <v>@01\QReg.@</v>
          </cell>
          <cell r="B1261" t="str">
            <v>AA</v>
          </cell>
          <cell r="C1261" t="str">
            <v>7000002270</v>
          </cell>
          <cell r="D1261" t="str">
            <v/>
          </cell>
          <cell r="E1261" t="str">
            <v/>
          </cell>
          <cell r="F1261" t="str">
            <v>Trasf. da Conbipel a BIM per scissione</v>
          </cell>
          <cell r="G1261" t="str">
            <v/>
          </cell>
          <cell r="H1261">
            <v>38656</v>
          </cell>
          <cell r="I1261">
            <v>38656</v>
          </cell>
          <cell r="J1261">
            <v>-3111.65</v>
          </cell>
          <cell r="K1261" t="str">
            <v>EUR</v>
          </cell>
        </row>
        <row r="1262">
          <cell r="A1262" t="str">
            <v>@01\QReg.@</v>
          </cell>
          <cell r="B1262" t="str">
            <v>AA</v>
          </cell>
          <cell r="C1262" t="str">
            <v>7000002271</v>
          </cell>
          <cell r="D1262" t="str">
            <v/>
          </cell>
          <cell r="E1262" t="str">
            <v/>
          </cell>
          <cell r="F1262" t="str">
            <v>Trasf. da Conbipel a BIM per scissione</v>
          </cell>
          <cell r="G1262" t="str">
            <v/>
          </cell>
          <cell r="H1262">
            <v>38656</v>
          </cell>
          <cell r="I1262">
            <v>38656</v>
          </cell>
          <cell r="J1262">
            <v>-111.41</v>
          </cell>
          <cell r="K1262" t="str">
            <v>EUR</v>
          </cell>
        </row>
        <row r="1263">
          <cell r="A1263" t="str">
            <v>@01\QReg.@</v>
          </cell>
          <cell r="B1263" t="str">
            <v>AA</v>
          </cell>
          <cell r="C1263" t="str">
            <v>7000002272</v>
          </cell>
          <cell r="D1263" t="str">
            <v/>
          </cell>
          <cell r="E1263" t="str">
            <v/>
          </cell>
          <cell r="F1263" t="str">
            <v>Trasf. da Conbipel a BIM per scissione</v>
          </cell>
          <cell r="G1263" t="str">
            <v/>
          </cell>
          <cell r="H1263">
            <v>38656</v>
          </cell>
          <cell r="I1263">
            <v>38656</v>
          </cell>
          <cell r="J1263">
            <v>-2107.14</v>
          </cell>
          <cell r="K1263" t="str">
            <v>EUR</v>
          </cell>
        </row>
        <row r="1264">
          <cell r="A1264" t="str">
            <v>@01\QReg.@</v>
          </cell>
          <cell r="B1264" t="str">
            <v>AA</v>
          </cell>
          <cell r="C1264" t="str">
            <v>7000002273</v>
          </cell>
          <cell r="D1264" t="str">
            <v/>
          </cell>
          <cell r="E1264" t="str">
            <v/>
          </cell>
          <cell r="F1264" t="str">
            <v>Trasf. da Conbipel a BIM per scissione</v>
          </cell>
          <cell r="G1264" t="str">
            <v/>
          </cell>
          <cell r="H1264">
            <v>38656</v>
          </cell>
          <cell r="I1264">
            <v>38656</v>
          </cell>
          <cell r="J1264">
            <v>-1105.22</v>
          </cell>
          <cell r="K1264" t="str">
            <v>EUR</v>
          </cell>
        </row>
        <row r="1265">
          <cell r="A1265" t="str">
            <v>@01\QReg.@</v>
          </cell>
          <cell r="B1265" t="str">
            <v>AA</v>
          </cell>
          <cell r="C1265" t="str">
            <v>7000002274</v>
          </cell>
          <cell r="D1265" t="str">
            <v/>
          </cell>
          <cell r="E1265" t="str">
            <v/>
          </cell>
          <cell r="F1265" t="str">
            <v>Trasf. da Conbipel a BIM per scissione</v>
          </cell>
          <cell r="G1265" t="str">
            <v/>
          </cell>
          <cell r="H1265">
            <v>38656</v>
          </cell>
          <cell r="I1265">
            <v>38656</v>
          </cell>
          <cell r="J1265">
            <v>-5267.86</v>
          </cell>
          <cell r="K1265" t="str">
            <v>EUR</v>
          </cell>
        </row>
        <row r="1266">
          <cell r="A1266" t="str">
            <v>@01\QReg.@</v>
          </cell>
          <cell r="B1266" t="str">
            <v>AA</v>
          </cell>
          <cell r="C1266" t="str">
            <v>7000002275</v>
          </cell>
          <cell r="D1266" t="str">
            <v/>
          </cell>
          <cell r="E1266" t="str">
            <v/>
          </cell>
          <cell r="F1266" t="str">
            <v>Trasf. da Conbipel a BIM per scissione</v>
          </cell>
          <cell r="G1266" t="str">
            <v/>
          </cell>
          <cell r="H1266">
            <v>38656</v>
          </cell>
          <cell r="I1266">
            <v>38656</v>
          </cell>
          <cell r="J1266">
            <v>-5394.47</v>
          </cell>
          <cell r="K1266" t="str">
            <v>EUR</v>
          </cell>
        </row>
        <row r="1267">
          <cell r="A1267" t="str">
            <v>@01\QReg.@</v>
          </cell>
          <cell r="B1267" t="str">
            <v>AA</v>
          </cell>
          <cell r="C1267" t="str">
            <v>7000002276</v>
          </cell>
          <cell r="D1267" t="str">
            <v/>
          </cell>
          <cell r="E1267" t="str">
            <v/>
          </cell>
          <cell r="F1267" t="str">
            <v>Trasf. da Conbipel a BIM per scissione</v>
          </cell>
          <cell r="G1267" t="str">
            <v/>
          </cell>
          <cell r="H1267">
            <v>38656</v>
          </cell>
          <cell r="I1267">
            <v>38656</v>
          </cell>
          <cell r="J1267">
            <v>-5080.99</v>
          </cell>
          <cell r="K1267" t="str">
            <v>EUR</v>
          </cell>
        </row>
        <row r="1268">
          <cell r="A1268" t="str">
            <v>@01\QReg.@</v>
          </cell>
          <cell r="B1268" t="str">
            <v>AA</v>
          </cell>
          <cell r="C1268" t="str">
            <v>7000002277</v>
          </cell>
          <cell r="D1268" t="str">
            <v/>
          </cell>
          <cell r="E1268" t="str">
            <v/>
          </cell>
          <cell r="F1268" t="str">
            <v>Trasf. da Conbipel a BIM per scissione</v>
          </cell>
          <cell r="G1268" t="str">
            <v/>
          </cell>
          <cell r="H1268">
            <v>38656</v>
          </cell>
          <cell r="I1268">
            <v>38656</v>
          </cell>
          <cell r="J1268">
            <v>-3521.72</v>
          </cell>
          <cell r="K1268" t="str">
            <v>EUR</v>
          </cell>
        </row>
        <row r="1269">
          <cell r="A1269" t="str">
            <v>@01\QReg.@</v>
          </cell>
          <cell r="B1269" t="str">
            <v>AA</v>
          </cell>
          <cell r="C1269" t="str">
            <v>7000002278</v>
          </cell>
          <cell r="D1269" t="str">
            <v/>
          </cell>
          <cell r="E1269" t="str">
            <v/>
          </cell>
          <cell r="F1269" t="str">
            <v>Trasf. da Conbipel a BIM per scissione</v>
          </cell>
          <cell r="G1269" t="str">
            <v/>
          </cell>
          <cell r="H1269">
            <v>38656</v>
          </cell>
          <cell r="I1269">
            <v>38656</v>
          </cell>
          <cell r="J1269">
            <v>-11878.51</v>
          </cell>
          <cell r="K1269" t="str">
            <v>EUR</v>
          </cell>
        </row>
        <row r="1270">
          <cell r="A1270" t="str">
            <v>@01\QReg.@</v>
          </cell>
          <cell r="B1270" t="str">
            <v>AA</v>
          </cell>
          <cell r="C1270" t="str">
            <v>7000002279</v>
          </cell>
          <cell r="D1270" t="str">
            <v/>
          </cell>
          <cell r="E1270" t="str">
            <v/>
          </cell>
          <cell r="F1270" t="str">
            <v>Trasf. da Conbipel a BIM per scissione</v>
          </cell>
          <cell r="G1270" t="str">
            <v/>
          </cell>
          <cell r="H1270">
            <v>38656</v>
          </cell>
          <cell r="I1270">
            <v>38656</v>
          </cell>
          <cell r="J1270">
            <v>-1616.88</v>
          </cell>
          <cell r="K1270" t="str">
            <v>EUR</v>
          </cell>
        </row>
        <row r="1271">
          <cell r="A1271" t="str">
            <v>@01\QReg.@</v>
          </cell>
          <cell r="B1271" t="str">
            <v>AA</v>
          </cell>
          <cell r="C1271" t="str">
            <v>7000002280</v>
          </cell>
          <cell r="D1271" t="str">
            <v/>
          </cell>
          <cell r="E1271" t="str">
            <v/>
          </cell>
          <cell r="F1271" t="str">
            <v>Trasf. da Conbipel a BIM per scissione</v>
          </cell>
          <cell r="G1271" t="str">
            <v/>
          </cell>
          <cell r="H1271">
            <v>38656</v>
          </cell>
          <cell r="I1271">
            <v>38656</v>
          </cell>
          <cell r="J1271">
            <v>-790.18</v>
          </cell>
          <cell r="K1271" t="str">
            <v>EUR</v>
          </cell>
        </row>
        <row r="1272">
          <cell r="A1272" t="str">
            <v>@01\QReg.@</v>
          </cell>
          <cell r="B1272" t="str">
            <v>AA</v>
          </cell>
          <cell r="C1272" t="str">
            <v>7000002281</v>
          </cell>
          <cell r="D1272" t="str">
            <v/>
          </cell>
          <cell r="E1272" t="str">
            <v/>
          </cell>
          <cell r="F1272" t="str">
            <v>Trasf. da Conbipel a BIM per scissione</v>
          </cell>
          <cell r="G1272" t="str">
            <v/>
          </cell>
          <cell r="H1272">
            <v>38656</v>
          </cell>
          <cell r="I1272">
            <v>38656</v>
          </cell>
          <cell r="J1272">
            <v>-12429.57</v>
          </cell>
          <cell r="K1272" t="str">
            <v>EUR</v>
          </cell>
        </row>
        <row r="1273">
          <cell r="A1273" t="str">
            <v>@01\QReg.@</v>
          </cell>
          <cell r="B1273" t="str">
            <v>AA</v>
          </cell>
          <cell r="C1273" t="str">
            <v>7000002282</v>
          </cell>
          <cell r="D1273" t="str">
            <v/>
          </cell>
          <cell r="E1273" t="str">
            <v/>
          </cell>
          <cell r="F1273" t="str">
            <v>Trasf. da Conbipel a BIM per scissione</v>
          </cell>
          <cell r="G1273" t="str">
            <v/>
          </cell>
          <cell r="H1273">
            <v>38656</v>
          </cell>
          <cell r="I1273">
            <v>38656</v>
          </cell>
          <cell r="J1273">
            <v>-8263.31</v>
          </cell>
          <cell r="K1273" t="str">
            <v>EUR</v>
          </cell>
        </row>
        <row r="1274">
          <cell r="A1274" t="str">
            <v>@01\QReg.@</v>
          </cell>
          <cell r="B1274" t="str">
            <v>AA</v>
          </cell>
          <cell r="C1274" t="str">
            <v>7000002283</v>
          </cell>
          <cell r="D1274" t="str">
            <v/>
          </cell>
          <cell r="E1274" t="str">
            <v/>
          </cell>
          <cell r="F1274" t="str">
            <v>Trasf. da Conbipel a BIM per scissione</v>
          </cell>
          <cell r="G1274" t="str">
            <v/>
          </cell>
          <cell r="H1274">
            <v>38656</v>
          </cell>
          <cell r="I1274">
            <v>38656</v>
          </cell>
          <cell r="J1274">
            <v>-3873.43</v>
          </cell>
          <cell r="K1274" t="str">
            <v>EUR</v>
          </cell>
        </row>
        <row r="1275">
          <cell r="A1275" t="str">
            <v>@01\QReg.@</v>
          </cell>
          <cell r="B1275" t="str">
            <v>AA</v>
          </cell>
          <cell r="C1275" t="str">
            <v>7000002284</v>
          </cell>
          <cell r="D1275" t="str">
            <v/>
          </cell>
          <cell r="E1275" t="str">
            <v/>
          </cell>
          <cell r="F1275" t="str">
            <v>Trasf. da Conbipel a BIM per scissione</v>
          </cell>
          <cell r="G1275" t="str">
            <v/>
          </cell>
          <cell r="H1275">
            <v>38656</v>
          </cell>
          <cell r="I1275">
            <v>38656</v>
          </cell>
          <cell r="J1275">
            <v>-185.92</v>
          </cell>
          <cell r="K1275" t="str">
            <v>EUR</v>
          </cell>
        </row>
        <row r="1276">
          <cell r="A1276" t="str">
            <v>@01\QReg.@</v>
          </cell>
          <cell r="B1276" t="str">
            <v>AA</v>
          </cell>
          <cell r="C1276" t="str">
            <v>7000002285</v>
          </cell>
          <cell r="D1276" t="str">
            <v/>
          </cell>
          <cell r="E1276" t="str">
            <v/>
          </cell>
          <cell r="F1276" t="str">
            <v>Trasf. da Conbipel a BIM per scissione</v>
          </cell>
          <cell r="G1276" t="str">
            <v/>
          </cell>
          <cell r="H1276">
            <v>38656</v>
          </cell>
          <cell r="I1276">
            <v>38656</v>
          </cell>
          <cell r="J1276">
            <v>-15493.71</v>
          </cell>
          <cell r="K1276" t="str">
            <v>EUR</v>
          </cell>
        </row>
        <row r="1277">
          <cell r="A1277" t="str">
            <v>@01\QReg.@</v>
          </cell>
          <cell r="B1277" t="str">
            <v>AA</v>
          </cell>
          <cell r="C1277" t="str">
            <v>7000002286</v>
          </cell>
          <cell r="D1277" t="str">
            <v/>
          </cell>
          <cell r="E1277" t="str">
            <v/>
          </cell>
          <cell r="F1277" t="str">
            <v>Trasf. da Conbipel a BIM per scissione</v>
          </cell>
          <cell r="G1277" t="str">
            <v/>
          </cell>
          <cell r="H1277">
            <v>38656</v>
          </cell>
          <cell r="I1277">
            <v>38656</v>
          </cell>
          <cell r="J1277">
            <v>-5164.57</v>
          </cell>
          <cell r="K1277" t="str">
            <v>EUR</v>
          </cell>
        </row>
        <row r="1278">
          <cell r="A1278" t="str">
            <v>@01\QReg.@</v>
          </cell>
          <cell r="B1278" t="str">
            <v>AA</v>
          </cell>
          <cell r="C1278" t="str">
            <v>7000002287</v>
          </cell>
          <cell r="D1278" t="str">
            <v/>
          </cell>
          <cell r="E1278" t="str">
            <v/>
          </cell>
          <cell r="F1278" t="str">
            <v>Trasf. da Conbipel a BIM per scissione</v>
          </cell>
          <cell r="G1278" t="str">
            <v/>
          </cell>
          <cell r="H1278">
            <v>38656</v>
          </cell>
          <cell r="I1278">
            <v>38656</v>
          </cell>
          <cell r="J1278">
            <v>-1136.21</v>
          </cell>
          <cell r="K1278" t="str">
            <v>EUR</v>
          </cell>
        </row>
        <row r="1279">
          <cell r="A1279" t="str">
            <v>@01\QReg.@</v>
          </cell>
          <cell r="B1279" t="str">
            <v>AA</v>
          </cell>
          <cell r="C1279" t="str">
            <v>7000002288</v>
          </cell>
          <cell r="D1279" t="str">
            <v/>
          </cell>
          <cell r="E1279" t="str">
            <v/>
          </cell>
          <cell r="F1279" t="str">
            <v>Trasf. da Conbipel a BIM per scissione</v>
          </cell>
          <cell r="G1279" t="str">
            <v/>
          </cell>
          <cell r="H1279">
            <v>38656</v>
          </cell>
          <cell r="I1279">
            <v>38656</v>
          </cell>
          <cell r="J1279">
            <v>-3394.67</v>
          </cell>
          <cell r="K1279" t="str">
            <v>EUR</v>
          </cell>
        </row>
        <row r="1280">
          <cell r="A1280" t="str">
            <v>@01\QReg.@</v>
          </cell>
          <cell r="B1280" t="str">
            <v>AA</v>
          </cell>
          <cell r="C1280" t="str">
            <v>7000002289</v>
          </cell>
          <cell r="D1280" t="str">
            <v/>
          </cell>
          <cell r="E1280" t="str">
            <v/>
          </cell>
          <cell r="F1280" t="str">
            <v>Trasf. da Conbipel a BIM per scissione</v>
          </cell>
          <cell r="G1280" t="str">
            <v/>
          </cell>
          <cell r="H1280">
            <v>38656</v>
          </cell>
          <cell r="I1280">
            <v>38656</v>
          </cell>
          <cell r="J1280">
            <v>-1580.36</v>
          </cell>
          <cell r="K1280" t="str">
            <v>EUR</v>
          </cell>
        </row>
        <row r="1281">
          <cell r="A1281" t="str">
            <v>@01\QReg.@</v>
          </cell>
          <cell r="B1281" t="str">
            <v>AA</v>
          </cell>
          <cell r="C1281" t="str">
            <v>7000002290</v>
          </cell>
          <cell r="D1281" t="str">
            <v/>
          </cell>
          <cell r="E1281" t="str">
            <v/>
          </cell>
          <cell r="F1281" t="str">
            <v>Trasf. da Conbipel a BIM per scissione</v>
          </cell>
          <cell r="G1281" t="str">
            <v/>
          </cell>
          <cell r="H1281">
            <v>38656</v>
          </cell>
          <cell r="I1281">
            <v>38656</v>
          </cell>
          <cell r="J1281">
            <v>-6584.83</v>
          </cell>
          <cell r="K1281" t="str">
            <v>EUR</v>
          </cell>
        </row>
        <row r="1282">
          <cell r="A1282" t="str">
            <v>@01\QReg.@</v>
          </cell>
          <cell r="B1282" t="str">
            <v>AA</v>
          </cell>
          <cell r="C1282" t="str">
            <v>7000002291</v>
          </cell>
          <cell r="D1282" t="str">
            <v/>
          </cell>
          <cell r="E1282" t="str">
            <v/>
          </cell>
          <cell r="F1282" t="str">
            <v>Trasf. da Conbipel a BIM per scissione</v>
          </cell>
          <cell r="G1282" t="str">
            <v/>
          </cell>
          <cell r="H1282">
            <v>38656</v>
          </cell>
          <cell r="I1282">
            <v>38656</v>
          </cell>
          <cell r="J1282">
            <v>-2225.9299999999998</v>
          </cell>
          <cell r="K1282" t="str">
            <v>EUR</v>
          </cell>
        </row>
        <row r="1283">
          <cell r="A1283" t="str">
            <v>@01\QReg.@</v>
          </cell>
          <cell r="B1283" t="str">
            <v>AA</v>
          </cell>
          <cell r="C1283" t="str">
            <v>7000002292</v>
          </cell>
          <cell r="D1283" t="str">
            <v/>
          </cell>
          <cell r="E1283" t="str">
            <v/>
          </cell>
          <cell r="F1283" t="str">
            <v>Trasf. da Conbipel a BIM per scissione</v>
          </cell>
          <cell r="G1283" t="str">
            <v/>
          </cell>
          <cell r="H1283">
            <v>38656</v>
          </cell>
          <cell r="I1283">
            <v>38656</v>
          </cell>
          <cell r="J1283">
            <v>-7746.85</v>
          </cell>
          <cell r="K1283" t="str">
            <v>EUR</v>
          </cell>
        </row>
        <row r="1284">
          <cell r="A1284" t="str">
            <v>@01\QReg.@</v>
          </cell>
          <cell r="B1284" t="str">
            <v>AA</v>
          </cell>
          <cell r="C1284" t="str">
            <v>7000002293</v>
          </cell>
          <cell r="D1284" t="str">
            <v/>
          </cell>
          <cell r="E1284" t="str">
            <v/>
          </cell>
          <cell r="F1284" t="str">
            <v>Trasf. da Conbipel a BIM per scissione</v>
          </cell>
          <cell r="G1284" t="str">
            <v/>
          </cell>
          <cell r="H1284">
            <v>38656</v>
          </cell>
          <cell r="I1284">
            <v>38656</v>
          </cell>
          <cell r="J1284">
            <v>-1053.93</v>
          </cell>
          <cell r="K1284" t="str">
            <v>EUR</v>
          </cell>
        </row>
        <row r="1285">
          <cell r="A1285" t="str">
            <v>@01\QReg.@</v>
          </cell>
          <cell r="B1285" t="str">
            <v>AA</v>
          </cell>
          <cell r="C1285" t="str">
            <v>7000002294</v>
          </cell>
          <cell r="D1285" t="str">
            <v/>
          </cell>
          <cell r="E1285" t="str">
            <v/>
          </cell>
          <cell r="F1285" t="str">
            <v>Trasf. da Conbipel a BIM per scissione</v>
          </cell>
          <cell r="G1285" t="str">
            <v/>
          </cell>
          <cell r="H1285">
            <v>38656</v>
          </cell>
          <cell r="I1285">
            <v>38656</v>
          </cell>
          <cell r="J1285">
            <v>-22724.1</v>
          </cell>
          <cell r="K1285" t="str">
            <v>EUR</v>
          </cell>
        </row>
        <row r="1286">
          <cell r="A1286" t="str">
            <v>@01\QReg.@</v>
          </cell>
          <cell r="B1286" t="str">
            <v>AA</v>
          </cell>
          <cell r="C1286" t="str">
            <v>7000002295</v>
          </cell>
          <cell r="D1286" t="str">
            <v/>
          </cell>
          <cell r="E1286" t="str">
            <v/>
          </cell>
          <cell r="F1286" t="str">
            <v>Trasf. da Conbipel a BIM per scissione</v>
          </cell>
          <cell r="G1286" t="str">
            <v/>
          </cell>
          <cell r="H1286">
            <v>38656</v>
          </cell>
          <cell r="I1286">
            <v>38656</v>
          </cell>
          <cell r="J1286">
            <v>-61974.83</v>
          </cell>
          <cell r="K1286" t="str">
            <v>EUR</v>
          </cell>
        </row>
        <row r="1287">
          <cell r="A1287" t="str">
            <v>@01\QReg.@</v>
          </cell>
          <cell r="B1287" t="str">
            <v>AA</v>
          </cell>
          <cell r="C1287" t="str">
            <v>7000002296</v>
          </cell>
          <cell r="D1287" t="str">
            <v/>
          </cell>
          <cell r="E1287" t="str">
            <v/>
          </cell>
          <cell r="F1287" t="str">
            <v>Trasf. da Conbipel a BIM per scissione</v>
          </cell>
          <cell r="G1287" t="str">
            <v/>
          </cell>
          <cell r="H1287">
            <v>38656</v>
          </cell>
          <cell r="I1287">
            <v>38656</v>
          </cell>
          <cell r="J1287">
            <v>-1316.97</v>
          </cell>
          <cell r="K1287" t="str">
            <v>EUR</v>
          </cell>
        </row>
        <row r="1288">
          <cell r="A1288" t="str">
            <v>@01\QReg.@</v>
          </cell>
          <cell r="B1288" t="str">
            <v>AA</v>
          </cell>
          <cell r="C1288" t="str">
            <v>7000002297</v>
          </cell>
          <cell r="D1288" t="str">
            <v/>
          </cell>
          <cell r="E1288" t="str">
            <v/>
          </cell>
          <cell r="F1288" t="str">
            <v>Trasf. da Conbipel a BIM per scissione</v>
          </cell>
          <cell r="G1288" t="str">
            <v/>
          </cell>
          <cell r="H1288">
            <v>38656</v>
          </cell>
          <cell r="I1288">
            <v>38656</v>
          </cell>
          <cell r="J1288">
            <v>-7746.85</v>
          </cell>
          <cell r="K1288" t="str">
            <v>EUR</v>
          </cell>
        </row>
        <row r="1289">
          <cell r="A1289" t="str">
            <v>@01\QReg.@</v>
          </cell>
          <cell r="B1289" t="str">
            <v>AA</v>
          </cell>
          <cell r="C1289" t="str">
            <v>7000002298</v>
          </cell>
          <cell r="D1289" t="str">
            <v/>
          </cell>
          <cell r="E1289" t="str">
            <v/>
          </cell>
          <cell r="F1289" t="str">
            <v>Trasf. da Conbipel a BIM per scissione</v>
          </cell>
          <cell r="G1289" t="str">
            <v/>
          </cell>
          <cell r="H1289">
            <v>38656</v>
          </cell>
          <cell r="I1289">
            <v>38656</v>
          </cell>
          <cell r="J1289">
            <v>-357.39</v>
          </cell>
          <cell r="K1289" t="str">
            <v>EUR</v>
          </cell>
        </row>
        <row r="1290">
          <cell r="A1290" t="str">
            <v>@01\QReg.@</v>
          </cell>
          <cell r="B1290" t="str">
            <v>AA</v>
          </cell>
          <cell r="C1290" t="str">
            <v>7000002299</v>
          </cell>
          <cell r="D1290" t="str">
            <v/>
          </cell>
          <cell r="E1290" t="str">
            <v/>
          </cell>
          <cell r="F1290" t="str">
            <v>Trasf. da Conbipel a BIM per scissione</v>
          </cell>
          <cell r="G1290" t="str">
            <v/>
          </cell>
          <cell r="H1290">
            <v>38656</v>
          </cell>
          <cell r="I1290">
            <v>38656</v>
          </cell>
          <cell r="J1290">
            <v>-1859.26</v>
          </cell>
          <cell r="K1290" t="str">
            <v>EUR</v>
          </cell>
        </row>
        <row r="1291">
          <cell r="A1291" t="str">
            <v>@01\QReg.@</v>
          </cell>
          <cell r="B1291" t="str">
            <v>AA</v>
          </cell>
          <cell r="C1291" t="str">
            <v>7000002300</v>
          </cell>
          <cell r="D1291" t="str">
            <v/>
          </cell>
          <cell r="E1291" t="str">
            <v/>
          </cell>
          <cell r="F1291" t="str">
            <v>Trasf. da Conbipel a BIM per scissione</v>
          </cell>
          <cell r="G1291" t="str">
            <v/>
          </cell>
          <cell r="H1291">
            <v>38656</v>
          </cell>
          <cell r="I1291">
            <v>38656</v>
          </cell>
          <cell r="J1291">
            <v>-15493.71</v>
          </cell>
          <cell r="K1291" t="str">
            <v>EUR</v>
          </cell>
        </row>
        <row r="1292">
          <cell r="A1292" t="str">
            <v>@01\QReg.@</v>
          </cell>
          <cell r="B1292" t="str">
            <v>AA</v>
          </cell>
          <cell r="C1292" t="str">
            <v>7000002301</v>
          </cell>
          <cell r="D1292" t="str">
            <v/>
          </cell>
          <cell r="E1292" t="str">
            <v/>
          </cell>
          <cell r="F1292" t="str">
            <v>Trasf. da Conbipel a BIM per scissione</v>
          </cell>
          <cell r="G1292" t="str">
            <v/>
          </cell>
          <cell r="H1292">
            <v>38656</v>
          </cell>
          <cell r="I1292">
            <v>38656</v>
          </cell>
          <cell r="J1292">
            <v>-1580.36</v>
          </cell>
          <cell r="K1292" t="str">
            <v>EUR</v>
          </cell>
        </row>
        <row r="1293">
          <cell r="A1293" t="str">
            <v>@01\QReg.@</v>
          </cell>
          <cell r="B1293" t="str">
            <v>AA</v>
          </cell>
          <cell r="C1293" t="str">
            <v>7000002302</v>
          </cell>
          <cell r="D1293" t="str">
            <v/>
          </cell>
          <cell r="E1293" t="str">
            <v/>
          </cell>
          <cell r="F1293" t="str">
            <v>Trasf. da Conbipel a BIM per scissione</v>
          </cell>
          <cell r="G1293" t="str">
            <v/>
          </cell>
          <cell r="H1293">
            <v>38656</v>
          </cell>
          <cell r="I1293">
            <v>38656</v>
          </cell>
          <cell r="J1293">
            <v>-1762.25</v>
          </cell>
          <cell r="K1293" t="str">
            <v>EUR</v>
          </cell>
        </row>
        <row r="1294">
          <cell r="A1294" t="str">
            <v>@01\QReg.@</v>
          </cell>
          <cell r="B1294" t="str">
            <v>AA</v>
          </cell>
          <cell r="C1294" t="str">
            <v>7000002303</v>
          </cell>
          <cell r="D1294" t="str">
            <v/>
          </cell>
          <cell r="E1294" t="str">
            <v/>
          </cell>
          <cell r="F1294" t="str">
            <v>Trasf. da Conbipel a BIM per scissione</v>
          </cell>
          <cell r="G1294" t="str">
            <v/>
          </cell>
          <cell r="H1294">
            <v>38656</v>
          </cell>
          <cell r="I1294">
            <v>38656</v>
          </cell>
          <cell r="J1294">
            <v>-2978.92</v>
          </cell>
          <cell r="K1294" t="str">
            <v>EUR</v>
          </cell>
        </row>
        <row r="1295">
          <cell r="A1295" t="str">
            <v>@01\QReg.@</v>
          </cell>
          <cell r="B1295" t="str">
            <v>AA</v>
          </cell>
          <cell r="C1295" t="str">
            <v>7000002304</v>
          </cell>
          <cell r="D1295" t="str">
            <v/>
          </cell>
          <cell r="E1295" t="str">
            <v/>
          </cell>
          <cell r="F1295" t="str">
            <v>Trasf. da Conbipel a BIM per scissione</v>
          </cell>
          <cell r="G1295" t="str">
            <v/>
          </cell>
          <cell r="H1295">
            <v>38656</v>
          </cell>
          <cell r="I1295">
            <v>38656</v>
          </cell>
          <cell r="J1295">
            <v>-8750.85</v>
          </cell>
          <cell r="K1295" t="str">
            <v>EUR</v>
          </cell>
        </row>
        <row r="1296">
          <cell r="A1296" t="str">
            <v>@01\QReg.@</v>
          </cell>
          <cell r="B1296" t="str">
            <v>AA</v>
          </cell>
          <cell r="C1296" t="str">
            <v>7000002305</v>
          </cell>
          <cell r="D1296" t="str">
            <v/>
          </cell>
          <cell r="E1296" t="str">
            <v/>
          </cell>
          <cell r="F1296" t="str">
            <v>Trasf. da Conbipel a BIM per scissione</v>
          </cell>
          <cell r="G1296" t="str">
            <v/>
          </cell>
          <cell r="H1296">
            <v>38656</v>
          </cell>
          <cell r="I1296">
            <v>38656</v>
          </cell>
          <cell r="J1296">
            <v>-6197.48</v>
          </cell>
          <cell r="K1296" t="str">
            <v>EUR</v>
          </cell>
        </row>
        <row r="1297">
          <cell r="A1297" t="str">
            <v>@01\QReg.@</v>
          </cell>
          <cell r="B1297" t="str">
            <v>AA</v>
          </cell>
          <cell r="C1297" t="str">
            <v>7000002306</v>
          </cell>
          <cell r="D1297" t="str">
            <v/>
          </cell>
          <cell r="E1297" t="str">
            <v/>
          </cell>
          <cell r="F1297" t="str">
            <v>Trasf. da Conbipel a BIM per scissione</v>
          </cell>
          <cell r="G1297" t="str">
            <v/>
          </cell>
          <cell r="H1297">
            <v>38656</v>
          </cell>
          <cell r="I1297">
            <v>38656</v>
          </cell>
          <cell r="J1297">
            <v>-1146.97</v>
          </cell>
          <cell r="K1297" t="str">
            <v>EUR</v>
          </cell>
        </row>
        <row r="1298">
          <cell r="A1298" t="str">
            <v>@01\QReg.@</v>
          </cell>
          <cell r="B1298" t="str">
            <v>AA</v>
          </cell>
          <cell r="C1298" t="str">
            <v>7000002307</v>
          </cell>
          <cell r="D1298" t="str">
            <v/>
          </cell>
          <cell r="E1298" t="str">
            <v/>
          </cell>
          <cell r="F1298" t="str">
            <v>Trasf. da Conbipel a BIM per scissione</v>
          </cell>
          <cell r="G1298" t="str">
            <v/>
          </cell>
          <cell r="H1298">
            <v>38656</v>
          </cell>
          <cell r="I1298">
            <v>38656</v>
          </cell>
          <cell r="J1298">
            <v>-7265.52</v>
          </cell>
          <cell r="K1298" t="str">
            <v>EUR</v>
          </cell>
        </row>
        <row r="1299">
          <cell r="A1299" t="str">
            <v>@01\QReg.@</v>
          </cell>
          <cell r="B1299" t="str">
            <v>AA</v>
          </cell>
          <cell r="C1299" t="str">
            <v>7000002308</v>
          </cell>
          <cell r="D1299" t="str">
            <v/>
          </cell>
          <cell r="E1299" t="str">
            <v/>
          </cell>
          <cell r="F1299" t="str">
            <v>Trasf. da Conbipel a BIM per scissione</v>
          </cell>
          <cell r="G1299" t="str">
            <v/>
          </cell>
          <cell r="H1299">
            <v>38656</v>
          </cell>
          <cell r="I1299">
            <v>38656</v>
          </cell>
          <cell r="J1299">
            <v>-266.43</v>
          </cell>
          <cell r="K1299" t="str">
            <v>EUR</v>
          </cell>
        </row>
        <row r="1300">
          <cell r="A1300" t="str">
            <v>@01\QReg.@</v>
          </cell>
          <cell r="B1300" t="str">
            <v>AA</v>
          </cell>
          <cell r="C1300" t="str">
            <v>7000002309</v>
          </cell>
          <cell r="D1300" t="str">
            <v/>
          </cell>
          <cell r="E1300" t="str">
            <v/>
          </cell>
          <cell r="F1300" t="str">
            <v>Trasf. da Conbipel a BIM per scissione</v>
          </cell>
          <cell r="G1300" t="str">
            <v/>
          </cell>
          <cell r="H1300">
            <v>38656</v>
          </cell>
          <cell r="I1300">
            <v>38656</v>
          </cell>
          <cell r="J1300">
            <v>-6461.39</v>
          </cell>
          <cell r="K1300" t="str">
            <v>EUR</v>
          </cell>
        </row>
        <row r="1301">
          <cell r="A1301" t="str">
            <v>@01\QReg.@</v>
          </cell>
          <cell r="B1301" t="str">
            <v>AA</v>
          </cell>
          <cell r="C1301" t="str">
            <v>7000002310</v>
          </cell>
          <cell r="D1301" t="str">
            <v/>
          </cell>
          <cell r="E1301" t="str">
            <v/>
          </cell>
          <cell r="F1301" t="str">
            <v>Trasf. da Conbipel a BIM per scissione</v>
          </cell>
          <cell r="G1301" t="str">
            <v/>
          </cell>
          <cell r="H1301">
            <v>38656</v>
          </cell>
          <cell r="I1301">
            <v>38656</v>
          </cell>
          <cell r="J1301">
            <v>-1471.9</v>
          </cell>
          <cell r="K1301" t="str">
            <v>EUR</v>
          </cell>
        </row>
        <row r="1302">
          <cell r="A1302" t="str">
            <v>@01\QReg.@</v>
          </cell>
          <cell r="B1302" t="str">
            <v>AA</v>
          </cell>
          <cell r="C1302" t="str">
            <v>7000002311</v>
          </cell>
          <cell r="D1302" t="str">
            <v/>
          </cell>
          <cell r="E1302" t="str">
            <v/>
          </cell>
          <cell r="F1302" t="str">
            <v>Trasf. da Conbipel a BIM per scissione</v>
          </cell>
          <cell r="G1302" t="str">
            <v/>
          </cell>
          <cell r="H1302">
            <v>38656</v>
          </cell>
          <cell r="I1302">
            <v>38656</v>
          </cell>
          <cell r="J1302">
            <v>-5164.57</v>
          </cell>
          <cell r="K1302" t="str">
            <v>EUR</v>
          </cell>
        </row>
        <row r="1303">
          <cell r="A1303" t="str">
            <v>@01\QReg.@</v>
          </cell>
          <cell r="B1303" t="str">
            <v>AA</v>
          </cell>
          <cell r="C1303" t="str">
            <v>7000002312</v>
          </cell>
          <cell r="D1303" t="str">
            <v/>
          </cell>
          <cell r="E1303" t="str">
            <v/>
          </cell>
          <cell r="F1303" t="str">
            <v>Trasf. da Conbipel a BIM per scissione</v>
          </cell>
          <cell r="G1303" t="str">
            <v/>
          </cell>
          <cell r="H1303">
            <v>38656</v>
          </cell>
          <cell r="I1303">
            <v>38656</v>
          </cell>
          <cell r="J1303">
            <v>-278.89</v>
          </cell>
          <cell r="K1303" t="str">
            <v>EUR</v>
          </cell>
        </row>
        <row r="1304">
          <cell r="A1304" t="str">
            <v>@01\QReg.@</v>
          </cell>
          <cell r="B1304" t="str">
            <v>AA</v>
          </cell>
          <cell r="C1304" t="str">
            <v>7000002313</v>
          </cell>
          <cell r="D1304" t="str">
            <v/>
          </cell>
          <cell r="E1304" t="str">
            <v/>
          </cell>
          <cell r="F1304" t="str">
            <v>Trasf. da Conbipel a BIM per scissione</v>
          </cell>
          <cell r="G1304" t="str">
            <v/>
          </cell>
          <cell r="H1304">
            <v>38656</v>
          </cell>
          <cell r="I1304">
            <v>38656</v>
          </cell>
          <cell r="J1304">
            <v>-9296.2199999999993</v>
          </cell>
          <cell r="K1304" t="str">
            <v>EUR</v>
          </cell>
        </row>
        <row r="1305">
          <cell r="A1305" t="str">
            <v>@01\QReg.@</v>
          </cell>
          <cell r="B1305" t="str">
            <v>AA</v>
          </cell>
          <cell r="C1305" t="str">
            <v>7000002314</v>
          </cell>
          <cell r="D1305" t="str">
            <v/>
          </cell>
          <cell r="E1305" t="str">
            <v/>
          </cell>
          <cell r="F1305" t="str">
            <v>Trasf. da Conbipel a BIM per scissione</v>
          </cell>
          <cell r="G1305" t="str">
            <v/>
          </cell>
          <cell r="H1305">
            <v>38656</v>
          </cell>
          <cell r="I1305">
            <v>38656</v>
          </cell>
          <cell r="J1305">
            <v>-3845.01</v>
          </cell>
          <cell r="K1305" t="str">
            <v>EUR</v>
          </cell>
        </row>
        <row r="1306">
          <cell r="A1306" t="str">
            <v>@01\QReg.@</v>
          </cell>
          <cell r="B1306" t="str">
            <v>AA</v>
          </cell>
          <cell r="C1306" t="str">
            <v>7000002315</v>
          </cell>
          <cell r="D1306" t="str">
            <v/>
          </cell>
          <cell r="E1306" t="str">
            <v/>
          </cell>
          <cell r="F1306" t="str">
            <v>Trasf. da Conbipel a BIM per scissione</v>
          </cell>
          <cell r="G1306" t="str">
            <v/>
          </cell>
          <cell r="H1306">
            <v>38656</v>
          </cell>
          <cell r="I1306">
            <v>38656</v>
          </cell>
          <cell r="J1306">
            <v>-3389.51</v>
          </cell>
          <cell r="K1306" t="str">
            <v>EUR</v>
          </cell>
        </row>
        <row r="1307">
          <cell r="A1307" t="str">
            <v>@01\QReg.@</v>
          </cell>
          <cell r="B1307" t="str">
            <v>AA</v>
          </cell>
          <cell r="C1307" t="str">
            <v>7000002316</v>
          </cell>
          <cell r="D1307" t="str">
            <v/>
          </cell>
          <cell r="E1307" t="str">
            <v/>
          </cell>
          <cell r="F1307" t="str">
            <v>Trasf. da Conbipel a BIM per scissione</v>
          </cell>
          <cell r="G1307" t="str">
            <v/>
          </cell>
          <cell r="H1307">
            <v>38656</v>
          </cell>
          <cell r="I1307">
            <v>38656</v>
          </cell>
          <cell r="J1307">
            <v>-1108.83</v>
          </cell>
          <cell r="K1307" t="str">
            <v>EUR</v>
          </cell>
        </row>
        <row r="1308">
          <cell r="A1308" t="str">
            <v>@01\QReg.@</v>
          </cell>
          <cell r="B1308" t="str">
            <v>AA</v>
          </cell>
          <cell r="C1308" t="str">
            <v>7000002317</v>
          </cell>
          <cell r="D1308" t="str">
            <v/>
          </cell>
          <cell r="E1308" t="str">
            <v/>
          </cell>
          <cell r="F1308" t="str">
            <v>Trasf. da Conbipel a BIM per scissione</v>
          </cell>
          <cell r="G1308" t="str">
            <v/>
          </cell>
          <cell r="H1308">
            <v>38656</v>
          </cell>
          <cell r="I1308">
            <v>38656</v>
          </cell>
          <cell r="J1308">
            <v>-3021.27</v>
          </cell>
          <cell r="K1308" t="str">
            <v>EUR</v>
          </cell>
        </row>
        <row r="1309">
          <cell r="A1309" t="str">
            <v>@01\QReg.@</v>
          </cell>
          <cell r="B1309" t="str">
            <v>AA</v>
          </cell>
          <cell r="C1309" t="str">
            <v>7000002318</v>
          </cell>
          <cell r="D1309" t="str">
            <v/>
          </cell>
          <cell r="E1309" t="str">
            <v/>
          </cell>
          <cell r="F1309" t="str">
            <v>Trasf. da Conbipel a BIM per scissione</v>
          </cell>
          <cell r="G1309" t="str">
            <v/>
          </cell>
          <cell r="H1309">
            <v>38656</v>
          </cell>
          <cell r="I1309">
            <v>38656</v>
          </cell>
          <cell r="J1309">
            <v>-1032.9100000000001</v>
          </cell>
          <cell r="K1309" t="str">
            <v>EUR</v>
          </cell>
        </row>
        <row r="1310">
          <cell r="A1310" t="str">
            <v>@01\QReg.@</v>
          </cell>
          <cell r="B1310" t="str">
            <v>AA</v>
          </cell>
          <cell r="C1310" t="str">
            <v>7000002319</v>
          </cell>
          <cell r="D1310" t="str">
            <v/>
          </cell>
          <cell r="E1310" t="str">
            <v/>
          </cell>
          <cell r="F1310" t="str">
            <v>Trasf. da Conbipel a BIM per scissione</v>
          </cell>
          <cell r="G1310" t="str">
            <v/>
          </cell>
          <cell r="H1310">
            <v>38656</v>
          </cell>
          <cell r="I1310">
            <v>38656</v>
          </cell>
          <cell r="J1310">
            <v>-3746.38</v>
          </cell>
          <cell r="K1310" t="str">
            <v>EUR</v>
          </cell>
        </row>
        <row r="1311">
          <cell r="A1311" t="str">
            <v>@01\QReg.@</v>
          </cell>
          <cell r="B1311" t="str">
            <v>AA</v>
          </cell>
          <cell r="C1311" t="str">
            <v>7000002320</v>
          </cell>
          <cell r="D1311" t="str">
            <v/>
          </cell>
          <cell r="E1311" t="str">
            <v/>
          </cell>
          <cell r="F1311" t="str">
            <v>Trasf. da Conbipel a BIM per scissione</v>
          </cell>
          <cell r="G1311" t="str">
            <v/>
          </cell>
          <cell r="H1311">
            <v>38656</v>
          </cell>
          <cell r="I1311">
            <v>38656</v>
          </cell>
          <cell r="J1311">
            <v>-103291.38</v>
          </cell>
          <cell r="K1311" t="str">
            <v>EUR</v>
          </cell>
        </row>
        <row r="1312">
          <cell r="A1312" t="str">
            <v>@01\QReg.@</v>
          </cell>
          <cell r="B1312" t="str">
            <v>AA</v>
          </cell>
          <cell r="C1312" t="str">
            <v>7000002321</v>
          </cell>
          <cell r="D1312" t="str">
            <v/>
          </cell>
          <cell r="E1312" t="str">
            <v/>
          </cell>
          <cell r="F1312" t="str">
            <v>Trasf. da Conbipel a BIM per scissione</v>
          </cell>
          <cell r="G1312" t="str">
            <v/>
          </cell>
          <cell r="H1312">
            <v>38656</v>
          </cell>
          <cell r="I1312">
            <v>38656</v>
          </cell>
          <cell r="J1312">
            <v>-15217.51</v>
          </cell>
          <cell r="K1312" t="str">
            <v>EUR</v>
          </cell>
        </row>
        <row r="1313">
          <cell r="A1313" t="str">
            <v>@01\QReg.@</v>
          </cell>
          <cell r="B1313" t="str">
            <v>AA</v>
          </cell>
          <cell r="C1313" t="str">
            <v>7000002322</v>
          </cell>
          <cell r="D1313" t="str">
            <v/>
          </cell>
          <cell r="E1313" t="str">
            <v/>
          </cell>
          <cell r="F1313" t="str">
            <v>Trasf. da Conbipel a BIM per scissione</v>
          </cell>
          <cell r="G1313" t="str">
            <v/>
          </cell>
          <cell r="H1313">
            <v>38656</v>
          </cell>
          <cell r="I1313">
            <v>38656</v>
          </cell>
          <cell r="J1313">
            <v>-671.39</v>
          </cell>
          <cell r="K1313" t="str">
            <v>EUR</v>
          </cell>
        </row>
        <row r="1314">
          <cell r="A1314" t="str">
            <v>@01\QReg.@</v>
          </cell>
          <cell r="B1314" t="str">
            <v>AA</v>
          </cell>
          <cell r="C1314" t="str">
            <v>7000002323</v>
          </cell>
          <cell r="D1314" t="str">
            <v/>
          </cell>
          <cell r="E1314" t="str">
            <v/>
          </cell>
          <cell r="F1314" t="str">
            <v>Trasf. da Conbipel a BIM per scissione</v>
          </cell>
          <cell r="G1314" t="str">
            <v/>
          </cell>
          <cell r="H1314">
            <v>38656</v>
          </cell>
          <cell r="I1314">
            <v>38656</v>
          </cell>
          <cell r="J1314">
            <v>-23240.560000000001</v>
          </cell>
          <cell r="K1314" t="str">
            <v>EUR</v>
          </cell>
        </row>
        <row r="1315">
          <cell r="A1315" t="str">
            <v>@01\QReg.@</v>
          </cell>
          <cell r="B1315" t="str">
            <v>AA</v>
          </cell>
          <cell r="C1315" t="str">
            <v>7000002324</v>
          </cell>
          <cell r="D1315" t="str">
            <v/>
          </cell>
          <cell r="E1315" t="str">
            <v/>
          </cell>
          <cell r="F1315" t="str">
            <v>Trasf. da Conbipel a BIM per scissione</v>
          </cell>
          <cell r="G1315" t="str">
            <v/>
          </cell>
          <cell r="H1315">
            <v>38656</v>
          </cell>
          <cell r="I1315">
            <v>38656</v>
          </cell>
          <cell r="J1315">
            <v>-10329.14</v>
          </cell>
          <cell r="K1315" t="str">
            <v>EUR</v>
          </cell>
        </row>
        <row r="1316">
          <cell r="A1316" t="str">
            <v>@01\QReg.@</v>
          </cell>
          <cell r="B1316" t="str">
            <v>AA</v>
          </cell>
          <cell r="C1316" t="str">
            <v>7000002325</v>
          </cell>
          <cell r="D1316" t="str">
            <v/>
          </cell>
          <cell r="E1316" t="str">
            <v/>
          </cell>
          <cell r="F1316" t="str">
            <v>Trasf. da Conbipel a BIM per scissione</v>
          </cell>
          <cell r="G1316" t="str">
            <v/>
          </cell>
          <cell r="H1316">
            <v>38656</v>
          </cell>
          <cell r="I1316">
            <v>38656</v>
          </cell>
          <cell r="J1316">
            <v>-4229.78</v>
          </cell>
          <cell r="K1316" t="str">
            <v>EUR</v>
          </cell>
        </row>
        <row r="1317">
          <cell r="A1317" t="str">
            <v>@01\QReg.@</v>
          </cell>
          <cell r="B1317" t="str">
            <v>AA</v>
          </cell>
          <cell r="C1317" t="str">
            <v>7000002326</v>
          </cell>
          <cell r="D1317" t="str">
            <v/>
          </cell>
          <cell r="E1317" t="str">
            <v/>
          </cell>
          <cell r="F1317" t="str">
            <v>Trasf. da Conbipel a BIM per scissione</v>
          </cell>
          <cell r="G1317" t="str">
            <v/>
          </cell>
          <cell r="H1317">
            <v>38656</v>
          </cell>
          <cell r="I1317">
            <v>38656</v>
          </cell>
          <cell r="J1317">
            <v>-1163.33</v>
          </cell>
          <cell r="K1317" t="str">
            <v>EUR</v>
          </cell>
        </row>
        <row r="1318">
          <cell r="A1318" t="str">
            <v>@01\QReg.@</v>
          </cell>
          <cell r="B1318" t="str">
            <v>AA</v>
          </cell>
          <cell r="C1318" t="str">
            <v>7000002327</v>
          </cell>
          <cell r="D1318" t="str">
            <v/>
          </cell>
          <cell r="E1318" t="str">
            <v/>
          </cell>
          <cell r="F1318" t="str">
            <v>Trasf. da Conbipel a BIM per scissione</v>
          </cell>
          <cell r="G1318" t="str">
            <v/>
          </cell>
          <cell r="H1318">
            <v>38656</v>
          </cell>
          <cell r="I1318">
            <v>38656</v>
          </cell>
          <cell r="J1318">
            <v>-5200.5600000000004</v>
          </cell>
          <cell r="K1318" t="str">
            <v>EUR</v>
          </cell>
        </row>
        <row r="1319">
          <cell r="A1319" t="str">
            <v>@01\QReg.@</v>
          </cell>
          <cell r="B1319" t="str">
            <v>AA</v>
          </cell>
          <cell r="C1319" t="str">
            <v>7000002328</v>
          </cell>
          <cell r="D1319" t="str">
            <v/>
          </cell>
          <cell r="E1319" t="str">
            <v/>
          </cell>
          <cell r="F1319" t="str">
            <v>Trasf. da Conbipel a BIM per scissione</v>
          </cell>
          <cell r="G1319" t="str">
            <v/>
          </cell>
          <cell r="H1319">
            <v>38656</v>
          </cell>
          <cell r="I1319">
            <v>38656</v>
          </cell>
          <cell r="J1319">
            <v>-1107.8</v>
          </cell>
          <cell r="K1319" t="str">
            <v>EUR</v>
          </cell>
        </row>
        <row r="1320">
          <cell r="A1320" t="str">
            <v>@01\QReg.@</v>
          </cell>
          <cell r="B1320" t="str">
            <v>AA</v>
          </cell>
          <cell r="C1320" t="str">
            <v>7000002329</v>
          </cell>
          <cell r="D1320" t="str">
            <v/>
          </cell>
          <cell r="E1320" t="str">
            <v/>
          </cell>
          <cell r="F1320" t="str">
            <v>Trasf. da Conbipel a BIM per scissione</v>
          </cell>
          <cell r="G1320" t="str">
            <v/>
          </cell>
          <cell r="H1320">
            <v>38656</v>
          </cell>
          <cell r="I1320">
            <v>38656</v>
          </cell>
          <cell r="J1320">
            <v>-3038.83</v>
          </cell>
          <cell r="K1320" t="str">
            <v>EUR</v>
          </cell>
        </row>
        <row r="1321">
          <cell r="A1321" t="str">
            <v>@01\QReg.@</v>
          </cell>
          <cell r="B1321" t="str">
            <v>AA</v>
          </cell>
          <cell r="C1321" t="str">
            <v>7000002330</v>
          </cell>
          <cell r="D1321" t="str">
            <v/>
          </cell>
          <cell r="E1321" t="str">
            <v/>
          </cell>
          <cell r="F1321" t="str">
            <v>Trasf. da Conbipel a BIM per scissione</v>
          </cell>
          <cell r="G1321" t="str">
            <v/>
          </cell>
          <cell r="H1321">
            <v>38656</v>
          </cell>
          <cell r="I1321">
            <v>38656</v>
          </cell>
          <cell r="J1321">
            <v>-934.89</v>
          </cell>
          <cell r="K1321" t="str">
            <v>EUR</v>
          </cell>
        </row>
        <row r="1322">
          <cell r="A1322" t="str">
            <v>@01\QReg.@</v>
          </cell>
          <cell r="B1322" t="str">
            <v>AA</v>
          </cell>
          <cell r="C1322" t="str">
            <v>7000002331</v>
          </cell>
          <cell r="D1322" t="str">
            <v/>
          </cell>
          <cell r="E1322" t="str">
            <v/>
          </cell>
          <cell r="F1322" t="str">
            <v>Trasf. da Conbipel a BIM per scissione</v>
          </cell>
          <cell r="G1322" t="str">
            <v/>
          </cell>
          <cell r="H1322">
            <v>38656</v>
          </cell>
          <cell r="I1322">
            <v>38656</v>
          </cell>
          <cell r="J1322">
            <v>-2238.0300000000002</v>
          </cell>
          <cell r="K1322" t="str">
            <v>EUR</v>
          </cell>
        </row>
        <row r="1323">
          <cell r="A1323" t="str">
            <v>@01\QReg.@</v>
          </cell>
          <cell r="B1323" t="str">
            <v>AA</v>
          </cell>
          <cell r="C1323" t="str">
            <v>7000002332</v>
          </cell>
          <cell r="D1323" t="str">
            <v/>
          </cell>
          <cell r="E1323" t="str">
            <v/>
          </cell>
          <cell r="F1323" t="str">
            <v>Trasf. da Conbipel a BIM per scissione</v>
          </cell>
          <cell r="G1323" t="str">
            <v/>
          </cell>
          <cell r="H1323">
            <v>38656</v>
          </cell>
          <cell r="I1323">
            <v>38656</v>
          </cell>
          <cell r="J1323">
            <v>-1331.76</v>
          </cell>
          <cell r="K1323" t="str">
            <v>EUR</v>
          </cell>
        </row>
        <row r="1324">
          <cell r="A1324" t="str">
            <v>@01\QReg.@</v>
          </cell>
          <cell r="B1324" t="str">
            <v>AA</v>
          </cell>
          <cell r="C1324" t="str">
            <v>7000002333</v>
          </cell>
          <cell r="D1324" t="str">
            <v/>
          </cell>
          <cell r="E1324" t="str">
            <v/>
          </cell>
          <cell r="F1324" t="str">
            <v>Trasf. da Conbipel a BIM per scissione</v>
          </cell>
          <cell r="G1324" t="str">
            <v/>
          </cell>
          <cell r="H1324">
            <v>38656</v>
          </cell>
          <cell r="I1324">
            <v>38656</v>
          </cell>
          <cell r="J1324">
            <v>-1609.28</v>
          </cell>
          <cell r="K1324" t="str">
            <v>EUR</v>
          </cell>
        </row>
        <row r="1325">
          <cell r="A1325" t="str">
            <v>@01\QReg.@</v>
          </cell>
          <cell r="B1325" t="str">
            <v>AA</v>
          </cell>
          <cell r="C1325" t="str">
            <v>7000002334</v>
          </cell>
          <cell r="D1325" t="str">
            <v/>
          </cell>
          <cell r="E1325" t="str">
            <v/>
          </cell>
          <cell r="F1325" t="str">
            <v>Trasf. da Conbipel a BIM per scissione</v>
          </cell>
          <cell r="G1325" t="str">
            <v/>
          </cell>
          <cell r="H1325">
            <v>38656</v>
          </cell>
          <cell r="I1325">
            <v>38656</v>
          </cell>
          <cell r="J1325">
            <v>-1162.03</v>
          </cell>
          <cell r="K1325" t="str">
            <v>EUR</v>
          </cell>
        </row>
        <row r="1326">
          <cell r="A1326" t="str">
            <v>@01\QReg.@</v>
          </cell>
          <cell r="B1326" t="str">
            <v>AA</v>
          </cell>
          <cell r="C1326" t="str">
            <v>7000002335</v>
          </cell>
          <cell r="D1326" t="str">
            <v/>
          </cell>
          <cell r="E1326" t="str">
            <v/>
          </cell>
          <cell r="F1326" t="str">
            <v>Trasf. da Conbipel a BIM per scissione</v>
          </cell>
          <cell r="G1326" t="str">
            <v/>
          </cell>
          <cell r="H1326">
            <v>38656</v>
          </cell>
          <cell r="I1326">
            <v>38656</v>
          </cell>
          <cell r="J1326">
            <v>-999.34</v>
          </cell>
          <cell r="K1326" t="str">
            <v>EUR</v>
          </cell>
        </row>
        <row r="1327">
          <cell r="A1327" t="str">
            <v>@01\QReg.@</v>
          </cell>
          <cell r="B1327" t="str">
            <v>AA</v>
          </cell>
          <cell r="C1327" t="str">
            <v>7000002336</v>
          </cell>
          <cell r="D1327" t="str">
            <v/>
          </cell>
          <cell r="E1327" t="str">
            <v/>
          </cell>
          <cell r="F1327" t="str">
            <v>Trasf. da Conbipel a BIM per scissione</v>
          </cell>
          <cell r="G1327" t="str">
            <v/>
          </cell>
          <cell r="H1327">
            <v>38656</v>
          </cell>
          <cell r="I1327">
            <v>38656</v>
          </cell>
          <cell r="J1327">
            <v>-6135.51</v>
          </cell>
          <cell r="K1327" t="str">
            <v>EUR</v>
          </cell>
        </row>
        <row r="1328">
          <cell r="A1328" t="str">
            <v>@01\QReg.@</v>
          </cell>
          <cell r="B1328" t="str">
            <v>AA</v>
          </cell>
          <cell r="C1328" t="str">
            <v>7000002337</v>
          </cell>
          <cell r="D1328" t="str">
            <v/>
          </cell>
          <cell r="E1328" t="str">
            <v/>
          </cell>
          <cell r="F1328" t="str">
            <v>Trasf. da Conbipel a BIM per scissione</v>
          </cell>
          <cell r="G1328" t="str">
            <v/>
          </cell>
          <cell r="H1328">
            <v>38656</v>
          </cell>
          <cell r="I1328">
            <v>38656</v>
          </cell>
          <cell r="J1328">
            <v>-1262.74</v>
          </cell>
          <cell r="K1328" t="str">
            <v>EUR</v>
          </cell>
        </row>
        <row r="1329">
          <cell r="A1329" t="str">
            <v>@01\QReg.@</v>
          </cell>
          <cell r="B1329" t="str">
            <v>AA</v>
          </cell>
          <cell r="C1329" t="str">
            <v>7000002338</v>
          </cell>
          <cell r="D1329" t="str">
            <v/>
          </cell>
          <cell r="E1329" t="str">
            <v/>
          </cell>
          <cell r="F1329" t="str">
            <v>Trasf. da Conbipel a BIM per scissione</v>
          </cell>
          <cell r="G1329" t="str">
            <v/>
          </cell>
          <cell r="H1329">
            <v>38656</v>
          </cell>
          <cell r="I1329">
            <v>38656</v>
          </cell>
          <cell r="J1329">
            <v>-1224</v>
          </cell>
          <cell r="K1329" t="str">
            <v>EUR</v>
          </cell>
        </row>
        <row r="1330">
          <cell r="A1330" t="str">
            <v>@01\QReg.@</v>
          </cell>
          <cell r="B1330" t="str">
            <v>AA</v>
          </cell>
          <cell r="C1330" t="str">
            <v>7000002339</v>
          </cell>
          <cell r="D1330" t="str">
            <v/>
          </cell>
          <cell r="E1330" t="str">
            <v/>
          </cell>
          <cell r="F1330" t="str">
            <v>Trasf. da Conbipel a BIM per scissione</v>
          </cell>
          <cell r="G1330" t="str">
            <v/>
          </cell>
          <cell r="H1330">
            <v>38656</v>
          </cell>
          <cell r="I1330">
            <v>38656</v>
          </cell>
          <cell r="J1330">
            <v>-952.35</v>
          </cell>
          <cell r="K1330" t="str">
            <v>EUR</v>
          </cell>
        </row>
        <row r="1331">
          <cell r="A1331" t="str">
            <v>@01\QReg.@</v>
          </cell>
          <cell r="B1331" t="str">
            <v>AA</v>
          </cell>
          <cell r="C1331" t="str">
            <v>7000002340</v>
          </cell>
          <cell r="D1331" t="str">
            <v/>
          </cell>
          <cell r="E1331" t="str">
            <v/>
          </cell>
          <cell r="F1331" t="str">
            <v>Trasf. da Conbipel a BIM per scissione</v>
          </cell>
          <cell r="G1331" t="str">
            <v/>
          </cell>
          <cell r="H1331">
            <v>38656</v>
          </cell>
          <cell r="I1331">
            <v>38656</v>
          </cell>
          <cell r="J1331">
            <v>-1471.9</v>
          </cell>
          <cell r="K1331" t="str">
            <v>EUR</v>
          </cell>
        </row>
        <row r="1332">
          <cell r="A1332" t="str">
            <v>@01\QReg.@</v>
          </cell>
          <cell r="B1332" t="str">
            <v>AA</v>
          </cell>
          <cell r="C1332" t="str">
            <v>7000002341</v>
          </cell>
          <cell r="D1332" t="str">
            <v/>
          </cell>
          <cell r="E1332" t="str">
            <v/>
          </cell>
          <cell r="F1332" t="str">
            <v>Trasf. da Conbipel a BIM per scissione</v>
          </cell>
          <cell r="G1332" t="str">
            <v/>
          </cell>
          <cell r="H1332">
            <v>38656</v>
          </cell>
          <cell r="I1332">
            <v>38656</v>
          </cell>
          <cell r="J1332">
            <v>-3331.15</v>
          </cell>
          <cell r="K1332" t="str">
            <v>EUR</v>
          </cell>
        </row>
        <row r="1333">
          <cell r="A1333" t="str">
            <v>@01\QReg.@</v>
          </cell>
          <cell r="B1333" t="str">
            <v>AA</v>
          </cell>
          <cell r="C1333" t="str">
            <v>7000002342</v>
          </cell>
          <cell r="D1333" t="str">
            <v/>
          </cell>
          <cell r="E1333" t="str">
            <v/>
          </cell>
          <cell r="F1333" t="str">
            <v>Trasf. da Conbipel a BIM per scissione</v>
          </cell>
          <cell r="G1333" t="str">
            <v/>
          </cell>
          <cell r="H1333">
            <v>38656</v>
          </cell>
          <cell r="I1333">
            <v>38656</v>
          </cell>
          <cell r="J1333">
            <v>-2205.27</v>
          </cell>
          <cell r="K1333" t="str">
            <v>EUR</v>
          </cell>
        </row>
        <row r="1334">
          <cell r="A1334" t="str">
            <v>@01\QReg.@</v>
          </cell>
          <cell r="B1334" t="str">
            <v>AA</v>
          </cell>
          <cell r="C1334" t="str">
            <v>7000002343</v>
          </cell>
          <cell r="D1334" t="str">
            <v/>
          </cell>
          <cell r="E1334" t="str">
            <v/>
          </cell>
          <cell r="F1334" t="str">
            <v>Trasf. da Conbipel a BIM per scissione</v>
          </cell>
          <cell r="G1334" t="str">
            <v/>
          </cell>
          <cell r="H1334">
            <v>38656</v>
          </cell>
          <cell r="I1334">
            <v>38656</v>
          </cell>
          <cell r="J1334">
            <v>-9193.66</v>
          </cell>
          <cell r="K1334" t="str">
            <v>EUR</v>
          </cell>
        </row>
        <row r="1335">
          <cell r="A1335" t="str">
            <v>@01\QReg.@</v>
          </cell>
          <cell r="B1335" t="str">
            <v>AA</v>
          </cell>
          <cell r="C1335" t="str">
            <v>7000002344</v>
          </cell>
          <cell r="D1335" t="str">
            <v/>
          </cell>
          <cell r="E1335" t="str">
            <v/>
          </cell>
          <cell r="F1335" t="str">
            <v>Trasf. da Conbipel a BIM per scissione</v>
          </cell>
          <cell r="G1335" t="str">
            <v/>
          </cell>
          <cell r="H1335">
            <v>38656</v>
          </cell>
          <cell r="I1335">
            <v>38656</v>
          </cell>
          <cell r="J1335">
            <v>-11516.99</v>
          </cell>
          <cell r="K1335" t="str">
            <v>EUR</v>
          </cell>
        </row>
        <row r="1336">
          <cell r="A1336" t="str">
            <v>@01\QReg.@</v>
          </cell>
          <cell r="B1336" t="str">
            <v>AA</v>
          </cell>
          <cell r="C1336" t="str">
            <v>7000002345</v>
          </cell>
          <cell r="D1336" t="str">
            <v/>
          </cell>
          <cell r="E1336" t="str">
            <v/>
          </cell>
          <cell r="F1336" t="str">
            <v>Trasf. da Conbipel a BIM per scissione</v>
          </cell>
          <cell r="G1336" t="str">
            <v/>
          </cell>
          <cell r="H1336">
            <v>38656</v>
          </cell>
          <cell r="I1336">
            <v>38656</v>
          </cell>
          <cell r="J1336">
            <v>-2001.63</v>
          </cell>
          <cell r="K1336" t="str">
            <v>EUR</v>
          </cell>
        </row>
        <row r="1337">
          <cell r="A1337" t="str">
            <v>@01\QReg.@</v>
          </cell>
          <cell r="B1337" t="str">
            <v>AA</v>
          </cell>
          <cell r="C1337" t="str">
            <v>7000002346</v>
          </cell>
          <cell r="D1337" t="str">
            <v/>
          </cell>
          <cell r="E1337" t="str">
            <v/>
          </cell>
          <cell r="F1337" t="str">
            <v>Trasf. da Conbipel a BIM per scissione</v>
          </cell>
          <cell r="G1337" t="str">
            <v/>
          </cell>
          <cell r="H1337">
            <v>38656</v>
          </cell>
          <cell r="I1337">
            <v>38656</v>
          </cell>
          <cell r="J1337">
            <v>-4648.1099999999997</v>
          </cell>
          <cell r="K1337" t="str">
            <v>EUR</v>
          </cell>
        </row>
        <row r="1338">
          <cell r="A1338" t="str">
            <v>@01\QReg.@</v>
          </cell>
          <cell r="B1338" t="str">
            <v>AA</v>
          </cell>
          <cell r="C1338" t="str">
            <v>7000002347</v>
          </cell>
          <cell r="D1338" t="str">
            <v/>
          </cell>
          <cell r="E1338" t="str">
            <v/>
          </cell>
          <cell r="F1338" t="str">
            <v>Trasf. da Conbipel a BIM per scissione</v>
          </cell>
          <cell r="G1338" t="str">
            <v/>
          </cell>
          <cell r="H1338">
            <v>38656</v>
          </cell>
          <cell r="I1338">
            <v>38656</v>
          </cell>
          <cell r="J1338">
            <v>-520.59</v>
          </cell>
          <cell r="K1338" t="str">
            <v>EUR</v>
          </cell>
        </row>
        <row r="1339">
          <cell r="A1339" t="str">
            <v>@01\QReg.@</v>
          </cell>
          <cell r="B1339" t="str">
            <v>AA</v>
          </cell>
          <cell r="C1339" t="str">
            <v>7000002348</v>
          </cell>
          <cell r="D1339" t="str">
            <v/>
          </cell>
          <cell r="E1339" t="str">
            <v/>
          </cell>
          <cell r="F1339" t="str">
            <v>Trasf. da Conbipel a BIM per scissione</v>
          </cell>
          <cell r="G1339" t="str">
            <v/>
          </cell>
          <cell r="H1339">
            <v>38656</v>
          </cell>
          <cell r="I1339">
            <v>38656</v>
          </cell>
          <cell r="J1339">
            <v>-516.46</v>
          </cell>
          <cell r="K1339" t="str">
            <v>EUR</v>
          </cell>
        </row>
        <row r="1340">
          <cell r="A1340" t="str">
            <v>@01\QReg.@</v>
          </cell>
          <cell r="B1340" t="str">
            <v>AA</v>
          </cell>
          <cell r="C1340" t="str">
            <v>7000002349</v>
          </cell>
          <cell r="D1340" t="str">
            <v/>
          </cell>
          <cell r="E1340" t="str">
            <v/>
          </cell>
          <cell r="F1340" t="str">
            <v>Trasf. da Conbipel a BIM per scissione</v>
          </cell>
          <cell r="G1340" t="str">
            <v/>
          </cell>
          <cell r="H1340">
            <v>38656</v>
          </cell>
          <cell r="I1340">
            <v>38656</v>
          </cell>
          <cell r="J1340">
            <v>-2530.64</v>
          </cell>
          <cell r="K1340" t="str">
            <v>EUR</v>
          </cell>
        </row>
        <row r="1341">
          <cell r="A1341" t="str">
            <v>@01\QReg.@</v>
          </cell>
          <cell r="B1341" t="str">
            <v>AA</v>
          </cell>
          <cell r="C1341" t="str">
            <v>7000002350</v>
          </cell>
          <cell r="D1341" t="str">
            <v/>
          </cell>
          <cell r="E1341" t="str">
            <v/>
          </cell>
          <cell r="F1341" t="str">
            <v>Trasf. da Conbipel a BIM per scissione</v>
          </cell>
          <cell r="G1341" t="str">
            <v/>
          </cell>
          <cell r="H1341">
            <v>38656</v>
          </cell>
          <cell r="I1341">
            <v>38656</v>
          </cell>
          <cell r="J1341">
            <v>-3827.07</v>
          </cell>
          <cell r="K1341" t="str">
            <v>EUR</v>
          </cell>
        </row>
        <row r="1342">
          <cell r="A1342" t="str">
            <v>@01\QReg.@</v>
          </cell>
          <cell r="B1342" t="str">
            <v>AA</v>
          </cell>
          <cell r="C1342" t="str">
            <v>7000002351</v>
          </cell>
          <cell r="D1342" t="str">
            <v/>
          </cell>
          <cell r="E1342" t="str">
            <v/>
          </cell>
          <cell r="F1342" t="str">
            <v>Trasf. da Conbipel a BIM per scissione</v>
          </cell>
          <cell r="G1342" t="str">
            <v/>
          </cell>
          <cell r="H1342">
            <v>38656</v>
          </cell>
          <cell r="I1342">
            <v>38656</v>
          </cell>
          <cell r="J1342">
            <v>-990.56</v>
          </cell>
          <cell r="K1342" t="str">
            <v>EUR</v>
          </cell>
        </row>
        <row r="1343">
          <cell r="A1343" t="str">
            <v>@01\QReg.@</v>
          </cell>
          <cell r="B1343" t="str">
            <v>AA</v>
          </cell>
          <cell r="C1343" t="str">
            <v>7000002352</v>
          </cell>
          <cell r="D1343" t="str">
            <v/>
          </cell>
          <cell r="E1343" t="str">
            <v/>
          </cell>
          <cell r="F1343" t="str">
            <v>Trasf. da Conbipel a BIM per scissione</v>
          </cell>
          <cell r="G1343" t="str">
            <v/>
          </cell>
          <cell r="H1343">
            <v>38656</v>
          </cell>
          <cell r="I1343">
            <v>38656</v>
          </cell>
          <cell r="J1343">
            <v>-3356.97</v>
          </cell>
          <cell r="K1343" t="str">
            <v>EUR</v>
          </cell>
        </row>
        <row r="1344">
          <cell r="A1344" t="str">
            <v>@01\QReg.@</v>
          </cell>
          <cell r="B1344" t="str">
            <v>AA</v>
          </cell>
          <cell r="C1344" t="str">
            <v>7000002353</v>
          </cell>
          <cell r="D1344" t="str">
            <v/>
          </cell>
          <cell r="E1344" t="str">
            <v/>
          </cell>
          <cell r="F1344" t="str">
            <v>Trasf. da Conbipel a BIM per scissione</v>
          </cell>
          <cell r="G1344" t="str">
            <v/>
          </cell>
          <cell r="H1344">
            <v>38656</v>
          </cell>
          <cell r="I1344">
            <v>38656</v>
          </cell>
          <cell r="J1344">
            <v>-6345.96</v>
          </cell>
          <cell r="K1344" t="str">
            <v>EUR</v>
          </cell>
        </row>
        <row r="1345">
          <cell r="A1345" t="str">
            <v>@01\QReg.@</v>
          </cell>
          <cell r="B1345" t="str">
            <v>AA</v>
          </cell>
          <cell r="C1345" t="str">
            <v>7000002354</v>
          </cell>
          <cell r="D1345" t="str">
            <v/>
          </cell>
          <cell r="E1345" t="str">
            <v/>
          </cell>
          <cell r="F1345" t="str">
            <v>Trasf. da Conbipel a BIM per scissione</v>
          </cell>
          <cell r="G1345" t="str">
            <v/>
          </cell>
          <cell r="H1345">
            <v>38656</v>
          </cell>
          <cell r="I1345">
            <v>38656</v>
          </cell>
          <cell r="J1345">
            <v>-4131.66</v>
          </cell>
          <cell r="K1345" t="str">
            <v>EUR</v>
          </cell>
        </row>
        <row r="1346">
          <cell r="A1346" t="str">
            <v>@01\QReg.@</v>
          </cell>
          <cell r="B1346" t="str">
            <v>AA</v>
          </cell>
          <cell r="C1346" t="str">
            <v>7000002355</v>
          </cell>
          <cell r="D1346" t="str">
            <v/>
          </cell>
          <cell r="E1346" t="str">
            <v/>
          </cell>
          <cell r="F1346" t="str">
            <v>Trasf. da Conbipel a BIM per scissione</v>
          </cell>
          <cell r="G1346" t="str">
            <v/>
          </cell>
          <cell r="H1346">
            <v>38656</v>
          </cell>
          <cell r="I1346">
            <v>38656</v>
          </cell>
          <cell r="J1346">
            <v>-36732.6</v>
          </cell>
          <cell r="K1346" t="str">
            <v>EUR</v>
          </cell>
        </row>
        <row r="1347">
          <cell r="A1347" t="str">
            <v>@01\QReg.@</v>
          </cell>
          <cell r="B1347" t="str">
            <v>AA</v>
          </cell>
          <cell r="C1347" t="str">
            <v>7000002356</v>
          </cell>
          <cell r="D1347" t="str">
            <v/>
          </cell>
          <cell r="E1347" t="str">
            <v/>
          </cell>
          <cell r="F1347" t="str">
            <v>Trasf. da Conbipel a BIM per scissione</v>
          </cell>
          <cell r="G1347" t="str">
            <v/>
          </cell>
          <cell r="H1347">
            <v>38656</v>
          </cell>
          <cell r="I1347">
            <v>38656</v>
          </cell>
          <cell r="J1347">
            <v>-46481.120000000003</v>
          </cell>
          <cell r="K1347" t="str">
            <v>EUR</v>
          </cell>
        </row>
        <row r="1348">
          <cell r="A1348" t="str">
            <v>@01\QReg.@</v>
          </cell>
          <cell r="B1348" t="str">
            <v>AA</v>
          </cell>
          <cell r="C1348" t="str">
            <v>7000002357</v>
          </cell>
          <cell r="D1348" t="str">
            <v/>
          </cell>
          <cell r="E1348" t="str">
            <v/>
          </cell>
          <cell r="F1348" t="str">
            <v>Trasf. da Conbipel a BIM per scissione</v>
          </cell>
          <cell r="G1348" t="str">
            <v/>
          </cell>
          <cell r="H1348">
            <v>38656</v>
          </cell>
          <cell r="I1348">
            <v>38656</v>
          </cell>
          <cell r="J1348">
            <v>-4498.34</v>
          </cell>
          <cell r="K1348" t="str">
            <v>EUR</v>
          </cell>
        </row>
        <row r="1349">
          <cell r="A1349" t="str">
            <v>@01\QReg.@</v>
          </cell>
          <cell r="B1349" t="str">
            <v>AA</v>
          </cell>
          <cell r="C1349" t="str">
            <v>7000002358</v>
          </cell>
          <cell r="D1349" t="str">
            <v/>
          </cell>
          <cell r="E1349" t="str">
            <v/>
          </cell>
          <cell r="F1349" t="str">
            <v>Trasf. da Conbipel a BIM per scissione</v>
          </cell>
          <cell r="G1349" t="str">
            <v/>
          </cell>
          <cell r="H1349">
            <v>38656</v>
          </cell>
          <cell r="I1349">
            <v>38656</v>
          </cell>
          <cell r="J1349">
            <v>-25822.84</v>
          </cell>
          <cell r="K1349" t="str">
            <v>EUR</v>
          </cell>
        </row>
        <row r="1350">
          <cell r="A1350" t="str">
            <v>@01\QReg.@</v>
          </cell>
          <cell r="B1350" t="str">
            <v>AA</v>
          </cell>
          <cell r="C1350" t="str">
            <v>7000002359</v>
          </cell>
          <cell r="D1350" t="str">
            <v/>
          </cell>
          <cell r="E1350" t="str">
            <v/>
          </cell>
          <cell r="F1350" t="str">
            <v>Trasf. da Conbipel a BIM per scissione</v>
          </cell>
          <cell r="G1350" t="str">
            <v/>
          </cell>
          <cell r="H1350">
            <v>38656</v>
          </cell>
          <cell r="I1350">
            <v>38656</v>
          </cell>
          <cell r="J1350">
            <v>-1032.9100000000001</v>
          </cell>
          <cell r="K1350" t="str">
            <v>EUR</v>
          </cell>
        </row>
        <row r="1351">
          <cell r="A1351" t="str">
            <v>@01\QReg.@</v>
          </cell>
          <cell r="B1351" t="str">
            <v>AA</v>
          </cell>
          <cell r="C1351" t="str">
            <v>7000002360</v>
          </cell>
          <cell r="D1351" t="str">
            <v/>
          </cell>
          <cell r="E1351" t="str">
            <v/>
          </cell>
          <cell r="F1351" t="str">
            <v>Trasf. da Conbipel a BIM per scissione</v>
          </cell>
          <cell r="G1351" t="str">
            <v/>
          </cell>
          <cell r="H1351">
            <v>38656</v>
          </cell>
          <cell r="I1351">
            <v>38656</v>
          </cell>
          <cell r="J1351">
            <v>-522.14</v>
          </cell>
          <cell r="K1351" t="str">
            <v>EUR</v>
          </cell>
        </row>
        <row r="1352">
          <cell r="A1352" t="str">
            <v>@01\QReg.@</v>
          </cell>
          <cell r="B1352" t="str">
            <v>AA</v>
          </cell>
          <cell r="C1352" t="str">
            <v>7000002361</v>
          </cell>
          <cell r="D1352" t="str">
            <v/>
          </cell>
          <cell r="E1352" t="str">
            <v/>
          </cell>
          <cell r="F1352" t="str">
            <v>Trasf. da Conbipel a BIM per scissione</v>
          </cell>
          <cell r="G1352" t="str">
            <v/>
          </cell>
          <cell r="H1352">
            <v>38656</v>
          </cell>
          <cell r="I1352">
            <v>38656</v>
          </cell>
          <cell r="J1352">
            <v>-2324.06</v>
          </cell>
          <cell r="K1352" t="str">
            <v>EUR</v>
          </cell>
        </row>
        <row r="1353">
          <cell r="A1353" t="str">
            <v>@01\QReg.@</v>
          </cell>
          <cell r="B1353" t="str">
            <v>AA</v>
          </cell>
          <cell r="C1353" t="str">
            <v>7000002362</v>
          </cell>
          <cell r="D1353" t="str">
            <v/>
          </cell>
          <cell r="E1353" t="str">
            <v/>
          </cell>
          <cell r="F1353" t="str">
            <v>Trasf. da Conbipel a BIM per scissione</v>
          </cell>
          <cell r="G1353" t="str">
            <v/>
          </cell>
          <cell r="H1353">
            <v>38656</v>
          </cell>
          <cell r="I1353">
            <v>38656</v>
          </cell>
          <cell r="J1353">
            <v>-538465.32999999996</v>
          </cell>
          <cell r="K1353" t="str">
            <v>EUR</v>
          </cell>
        </row>
        <row r="1354">
          <cell r="A1354" t="str">
            <v>@01\QReg.@</v>
          </cell>
          <cell r="B1354" t="str">
            <v>AA</v>
          </cell>
          <cell r="C1354" t="str">
            <v>7000002363</v>
          </cell>
          <cell r="D1354" t="str">
            <v/>
          </cell>
          <cell r="E1354" t="str">
            <v/>
          </cell>
          <cell r="F1354" t="str">
            <v>Trasf. da Conbipel a BIM per scissione</v>
          </cell>
          <cell r="G1354" t="str">
            <v/>
          </cell>
          <cell r="H1354">
            <v>38656</v>
          </cell>
          <cell r="I1354">
            <v>38656</v>
          </cell>
          <cell r="J1354">
            <v>-9425.34</v>
          </cell>
          <cell r="K1354" t="str">
            <v>EUR</v>
          </cell>
        </row>
        <row r="1355">
          <cell r="A1355" t="str">
            <v>@01\QReg.@</v>
          </cell>
          <cell r="B1355" t="str">
            <v>AA</v>
          </cell>
          <cell r="C1355" t="str">
            <v>7000002364</v>
          </cell>
          <cell r="D1355" t="str">
            <v/>
          </cell>
          <cell r="E1355" t="str">
            <v/>
          </cell>
          <cell r="F1355" t="str">
            <v>Trasf. da Conbipel a BIM per scissione</v>
          </cell>
          <cell r="G1355" t="str">
            <v/>
          </cell>
          <cell r="H1355">
            <v>38656</v>
          </cell>
          <cell r="I1355">
            <v>38656</v>
          </cell>
          <cell r="J1355">
            <v>-154937.07</v>
          </cell>
          <cell r="K1355" t="str">
            <v>EUR</v>
          </cell>
        </row>
        <row r="1356">
          <cell r="A1356" t="str">
            <v>@01\QReg.@</v>
          </cell>
          <cell r="B1356" t="str">
            <v>AA</v>
          </cell>
          <cell r="C1356" t="str">
            <v>7000002365</v>
          </cell>
          <cell r="D1356" t="str">
            <v/>
          </cell>
          <cell r="E1356" t="str">
            <v/>
          </cell>
          <cell r="F1356" t="str">
            <v>Trasf. da Conbipel a BIM per scissione</v>
          </cell>
          <cell r="G1356" t="str">
            <v/>
          </cell>
          <cell r="H1356">
            <v>38656</v>
          </cell>
          <cell r="I1356">
            <v>38656</v>
          </cell>
          <cell r="J1356">
            <v>-1239.5</v>
          </cell>
          <cell r="K1356" t="str">
            <v>EUR</v>
          </cell>
        </row>
        <row r="1357">
          <cell r="A1357" t="str">
            <v>@01\QReg.@</v>
          </cell>
          <cell r="B1357" t="str">
            <v>AA</v>
          </cell>
          <cell r="C1357" t="str">
            <v>7000002366</v>
          </cell>
          <cell r="D1357" t="str">
            <v/>
          </cell>
          <cell r="E1357" t="str">
            <v/>
          </cell>
          <cell r="F1357" t="str">
            <v>Trasf. da Conbipel a BIM per scissione</v>
          </cell>
          <cell r="G1357" t="str">
            <v/>
          </cell>
          <cell r="H1357">
            <v>38656</v>
          </cell>
          <cell r="I1357">
            <v>38656</v>
          </cell>
          <cell r="J1357">
            <v>-1291142.25</v>
          </cell>
          <cell r="K1357" t="str">
            <v>EUR</v>
          </cell>
        </row>
        <row r="1358">
          <cell r="A1358" t="str">
            <v>@01\QReg.@</v>
          </cell>
          <cell r="B1358" t="str">
            <v>AA</v>
          </cell>
          <cell r="C1358" t="str">
            <v>7000002367</v>
          </cell>
          <cell r="D1358" t="str">
            <v/>
          </cell>
          <cell r="E1358" t="str">
            <v/>
          </cell>
          <cell r="F1358" t="str">
            <v>Trasf. da Conbipel a BIM per scissione</v>
          </cell>
          <cell r="G1358" t="str">
            <v/>
          </cell>
          <cell r="H1358">
            <v>38656</v>
          </cell>
          <cell r="I1358">
            <v>38656</v>
          </cell>
          <cell r="J1358">
            <v>-4884.13</v>
          </cell>
          <cell r="K1358" t="str">
            <v>EUR</v>
          </cell>
        </row>
        <row r="1359">
          <cell r="A1359" t="str">
            <v>@01\QReg.@</v>
          </cell>
          <cell r="B1359" t="str">
            <v>AA</v>
          </cell>
          <cell r="C1359" t="str">
            <v>7000002368</v>
          </cell>
          <cell r="D1359" t="str">
            <v/>
          </cell>
          <cell r="E1359" t="str">
            <v/>
          </cell>
          <cell r="F1359" t="str">
            <v>Trasf. da Conbipel a BIM per scissione</v>
          </cell>
          <cell r="G1359" t="str">
            <v/>
          </cell>
          <cell r="H1359">
            <v>38656</v>
          </cell>
          <cell r="I1359">
            <v>38656</v>
          </cell>
          <cell r="J1359">
            <v>-1549.37</v>
          </cell>
          <cell r="K1359" t="str">
            <v>EUR</v>
          </cell>
        </row>
        <row r="1360">
          <cell r="A1360" t="str">
            <v>@01\QReg.@</v>
          </cell>
          <cell r="B1360" t="str">
            <v>AA</v>
          </cell>
          <cell r="C1360" t="str">
            <v>7000002369</v>
          </cell>
          <cell r="D1360" t="str">
            <v/>
          </cell>
          <cell r="E1360" t="str">
            <v/>
          </cell>
          <cell r="F1360" t="str">
            <v>Trasf. da Conbipel a BIM per scissione</v>
          </cell>
          <cell r="G1360" t="str">
            <v/>
          </cell>
          <cell r="H1360">
            <v>38656</v>
          </cell>
          <cell r="I1360">
            <v>38656</v>
          </cell>
          <cell r="J1360">
            <v>-1291.1400000000001</v>
          </cell>
          <cell r="K1360" t="str">
            <v>EUR</v>
          </cell>
        </row>
        <row r="1361">
          <cell r="A1361" t="str">
            <v>@01\QReg.@</v>
          </cell>
          <cell r="B1361" t="str">
            <v>AA</v>
          </cell>
          <cell r="C1361" t="str">
            <v>7000002370</v>
          </cell>
          <cell r="D1361" t="str">
            <v/>
          </cell>
          <cell r="E1361" t="str">
            <v/>
          </cell>
          <cell r="F1361" t="str">
            <v>Trasf. da Conbipel a BIM per scissione</v>
          </cell>
          <cell r="G1361" t="str">
            <v/>
          </cell>
          <cell r="H1361">
            <v>38656</v>
          </cell>
          <cell r="I1361">
            <v>38656</v>
          </cell>
          <cell r="J1361">
            <v>-15174.9</v>
          </cell>
          <cell r="K1361" t="str">
            <v>EUR</v>
          </cell>
        </row>
        <row r="1362">
          <cell r="A1362" t="str">
            <v>@01\QReg.@</v>
          </cell>
          <cell r="B1362" t="str">
            <v>AA</v>
          </cell>
          <cell r="C1362" t="str">
            <v>7000002371</v>
          </cell>
          <cell r="D1362" t="str">
            <v/>
          </cell>
          <cell r="E1362" t="str">
            <v/>
          </cell>
          <cell r="F1362" t="str">
            <v>Trasf. da Conbipel a BIM per scissione</v>
          </cell>
          <cell r="G1362" t="str">
            <v/>
          </cell>
          <cell r="H1362">
            <v>38656</v>
          </cell>
          <cell r="I1362">
            <v>38656</v>
          </cell>
          <cell r="J1362">
            <v>-3178.48</v>
          </cell>
          <cell r="K1362" t="str">
            <v>EUR</v>
          </cell>
        </row>
        <row r="1363">
          <cell r="A1363" t="str">
            <v>@01\QReg.@</v>
          </cell>
          <cell r="B1363" t="str">
            <v>AA</v>
          </cell>
          <cell r="C1363" t="str">
            <v>7000002372</v>
          </cell>
          <cell r="D1363" t="str">
            <v/>
          </cell>
          <cell r="E1363" t="str">
            <v/>
          </cell>
          <cell r="F1363" t="str">
            <v>Trasf. da Conbipel a BIM per scissione</v>
          </cell>
          <cell r="G1363" t="str">
            <v/>
          </cell>
          <cell r="H1363">
            <v>38656</v>
          </cell>
          <cell r="I1363">
            <v>38656</v>
          </cell>
          <cell r="J1363">
            <v>-3160.72</v>
          </cell>
          <cell r="K1363" t="str">
            <v>EUR</v>
          </cell>
        </row>
        <row r="1364">
          <cell r="A1364" t="str">
            <v>@01\QReg.@</v>
          </cell>
          <cell r="B1364" t="str">
            <v>AA</v>
          </cell>
          <cell r="C1364" t="str">
            <v>7000002373</v>
          </cell>
          <cell r="D1364" t="str">
            <v/>
          </cell>
          <cell r="E1364" t="str">
            <v/>
          </cell>
          <cell r="F1364" t="str">
            <v>Trasf. da Conbipel a BIM per scissione</v>
          </cell>
          <cell r="G1364" t="str">
            <v/>
          </cell>
          <cell r="H1364">
            <v>38656</v>
          </cell>
          <cell r="I1364">
            <v>38656</v>
          </cell>
          <cell r="J1364">
            <v>-10019.26</v>
          </cell>
          <cell r="K1364" t="str">
            <v>EUR</v>
          </cell>
        </row>
        <row r="1365">
          <cell r="A1365" t="str">
            <v>@01\QReg.@</v>
          </cell>
          <cell r="B1365" t="str">
            <v>AA</v>
          </cell>
          <cell r="C1365" t="str">
            <v>7000002374</v>
          </cell>
          <cell r="D1365" t="str">
            <v/>
          </cell>
          <cell r="E1365" t="str">
            <v/>
          </cell>
          <cell r="F1365" t="str">
            <v>Trasf. da Conbipel a BIM per scissione</v>
          </cell>
          <cell r="G1365" t="str">
            <v/>
          </cell>
          <cell r="H1365">
            <v>38656</v>
          </cell>
          <cell r="I1365">
            <v>38656</v>
          </cell>
          <cell r="J1365">
            <v>-1084.56</v>
          </cell>
          <cell r="K1365" t="str">
            <v>EUR</v>
          </cell>
        </row>
        <row r="1366">
          <cell r="A1366" t="str">
            <v>@01\QReg.@</v>
          </cell>
          <cell r="B1366" t="str">
            <v>AA</v>
          </cell>
          <cell r="C1366" t="str">
            <v>7000002375</v>
          </cell>
          <cell r="D1366" t="str">
            <v/>
          </cell>
          <cell r="E1366" t="str">
            <v/>
          </cell>
          <cell r="F1366" t="str">
            <v>Trasf. da Conbipel a BIM per scissione</v>
          </cell>
          <cell r="G1366" t="str">
            <v/>
          </cell>
          <cell r="H1366">
            <v>38656</v>
          </cell>
          <cell r="I1366">
            <v>38656</v>
          </cell>
          <cell r="J1366">
            <v>-18592.45</v>
          </cell>
          <cell r="K1366" t="str">
            <v>EUR</v>
          </cell>
        </row>
        <row r="1367">
          <cell r="A1367" t="str">
            <v>@01\QReg.@</v>
          </cell>
          <cell r="B1367" t="str">
            <v>AA</v>
          </cell>
          <cell r="C1367" t="str">
            <v>7000002376</v>
          </cell>
          <cell r="D1367" t="str">
            <v/>
          </cell>
          <cell r="E1367" t="str">
            <v/>
          </cell>
          <cell r="F1367" t="str">
            <v>Trasf. da Conbipel a BIM per scissione</v>
          </cell>
          <cell r="G1367" t="str">
            <v/>
          </cell>
          <cell r="H1367">
            <v>38656</v>
          </cell>
          <cell r="I1367">
            <v>38656</v>
          </cell>
          <cell r="J1367">
            <v>-2971.9</v>
          </cell>
          <cell r="K1367" t="str">
            <v>EUR</v>
          </cell>
        </row>
        <row r="1368">
          <cell r="A1368" t="str">
            <v>@01\QReg.@</v>
          </cell>
          <cell r="B1368" t="str">
            <v>AA</v>
          </cell>
          <cell r="C1368" t="str">
            <v>7000002377</v>
          </cell>
          <cell r="D1368" t="str">
            <v/>
          </cell>
          <cell r="E1368" t="str">
            <v/>
          </cell>
          <cell r="F1368" t="str">
            <v>Trasf. da Conbipel a BIM per scissione</v>
          </cell>
          <cell r="G1368" t="str">
            <v/>
          </cell>
          <cell r="H1368">
            <v>38656</v>
          </cell>
          <cell r="I1368">
            <v>38656</v>
          </cell>
          <cell r="J1368">
            <v>-129451.1</v>
          </cell>
          <cell r="K1368" t="str">
            <v>EUR</v>
          </cell>
        </row>
        <row r="1369">
          <cell r="A1369" t="str">
            <v>@01\QReg.@</v>
          </cell>
          <cell r="B1369" t="str">
            <v>AA</v>
          </cell>
          <cell r="C1369" t="str">
            <v>7000002378</v>
          </cell>
          <cell r="D1369" t="str">
            <v/>
          </cell>
          <cell r="E1369" t="str">
            <v/>
          </cell>
          <cell r="F1369" t="str">
            <v>Trasf. da Conbipel a BIM per scissione</v>
          </cell>
          <cell r="G1369" t="str">
            <v/>
          </cell>
          <cell r="H1369">
            <v>38656</v>
          </cell>
          <cell r="I1369">
            <v>38656</v>
          </cell>
          <cell r="J1369">
            <v>-6714.54</v>
          </cell>
          <cell r="K1369" t="str">
            <v>EUR</v>
          </cell>
        </row>
        <row r="1370">
          <cell r="A1370" t="str">
            <v>@01\QReg.@</v>
          </cell>
          <cell r="B1370" t="str">
            <v>AA</v>
          </cell>
          <cell r="C1370" t="str">
            <v>7000002379</v>
          </cell>
          <cell r="D1370" t="str">
            <v/>
          </cell>
          <cell r="E1370" t="str">
            <v/>
          </cell>
          <cell r="F1370" t="str">
            <v>Trasf. da Conbipel a BIM per scissione</v>
          </cell>
          <cell r="G1370" t="str">
            <v/>
          </cell>
          <cell r="H1370">
            <v>38656</v>
          </cell>
          <cell r="I1370">
            <v>38656</v>
          </cell>
          <cell r="J1370">
            <v>-3154</v>
          </cell>
          <cell r="K1370" t="str">
            <v>EUR</v>
          </cell>
        </row>
        <row r="1371">
          <cell r="A1371" t="str">
            <v>@01\QReg.@</v>
          </cell>
          <cell r="B1371" t="str">
            <v>AA</v>
          </cell>
          <cell r="C1371" t="str">
            <v>7000002380</v>
          </cell>
          <cell r="D1371" t="str">
            <v/>
          </cell>
          <cell r="E1371" t="str">
            <v/>
          </cell>
          <cell r="F1371" t="str">
            <v>Trasf. da Conbipel a BIM per scissione</v>
          </cell>
          <cell r="G1371" t="str">
            <v/>
          </cell>
          <cell r="H1371">
            <v>38656</v>
          </cell>
          <cell r="I1371">
            <v>38656</v>
          </cell>
          <cell r="J1371">
            <v>-8883.06</v>
          </cell>
          <cell r="K1371" t="str">
            <v>EUR</v>
          </cell>
        </row>
        <row r="1372">
          <cell r="A1372" t="str">
            <v>@01\QReg.@</v>
          </cell>
          <cell r="B1372" t="str">
            <v>AA</v>
          </cell>
          <cell r="C1372" t="str">
            <v>7000002381</v>
          </cell>
          <cell r="D1372" t="str">
            <v/>
          </cell>
          <cell r="E1372" t="str">
            <v/>
          </cell>
          <cell r="F1372" t="str">
            <v>Trasf. da Conbipel a BIM per scissione</v>
          </cell>
          <cell r="G1372" t="str">
            <v/>
          </cell>
          <cell r="H1372">
            <v>38656</v>
          </cell>
          <cell r="I1372">
            <v>38656</v>
          </cell>
          <cell r="J1372">
            <v>-4303.63</v>
          </cell>
          <cell r="K1372" t="str">
            <v>EUR</v>
          </cell>
        </row>
        <row r="1373">
          <cell r="A1373" t="str">
            <v>@01\QReg.@</v>
          </cell>
          <cell r="B1373" t="str">
            <v>AA</v>
          </cell>
          <cell r="C1373" t="str">
            <v>7000002382</v>
          </cell>
          <cell r="D1373" t="str">
            <v/>
          </cell>
          <cell r="E1373" t="str">
            <v/>
          </cell>
          <cell r="F1373" t="str">
            <v>Trasf. da Conbipel a BIM per scissione</v>
          </cell>
          <cell r="G1373" t="str">
            <v/>
          </cell>
          <cell r="H1373">
            <v>38656</v>
          </cell>
          <cell r="I1373">
            <v>38656</v>
          </cell>
          <cell r="J1373">
            <v>-5633.93</v>
          </cell>
          <cell r="K1373" t="str">
            <v>EUR</v>
          </cell>
        </row>
        <row r="1374">
          <cell r="A1374" t="str">
            <v>@01\QReg.@</v>
          </cell>
          <cell r="B1374" t="str">
            <v>AA</v>
          </cell>
          <cell r="C1374" t="str">
            <v>7000002383</v>
          </cell>
          <cell r="D1374" t="str">
            <v/>
          </cell>
          <cell r="E1374" t="str">
            <v/>
          </cell>
          <cell r="F1374" t="str">
            <v>Trasf. da Conbipel a BIM per scissione</v>
          </cell>
          <cell r="G1374" t="str">
            <v/>
          </cell>
          <cell r="H1374">
            <v>38656</v>
          </cell>
          <cell r="I1374">
            <v>38656</v>
          </cell>
          <cell r="J1374">
            <v>-285.68</v>
          </cell>
          <cell r="K1374" t="str">
            <v>EUR</v>
          </cell>
        </row>
        <row r="1375">
          <cell r="A1375" t="str">
            <v>@01\QReg.@</v>
          </cell>
          <cell r="B1375" t="str">
            <v>AA</v>
          </cell>
          <cell r="C1375" t="str">
            <v>7000002384</v>
          </cell>
          <cell r="D1375" t="str">
            <v/>
          </cell>
          <cell r="E1375" t="str">
            <v/>
          </cell>
          <cell r="F1375" t="str">
            <v>Trasf. da Conbipel a BIM per scissione</v>
          </cell>
          <cell r="G1375" t="str">
            <v/>
          </cell>
          <cell r="H1375">
            <v>38656</v>
          </cell>
          <cell r="I1375">
            <v>38656</v>
          </cell>
          <cell r="J1375">
            <v>-3491.25</v>
          </cell>
          <cell r="K1375" t="str">
            <v>EUR</v>
          </cell>
        </row>
        <row r="1376">
          <cell r="A1376" t="str">
            <v>@01\QReg.@</v>
          </cell>
          <cell r="B1376" t="str">
            <v>AA</v>
          </cell>
          <cell r="C1376" t="str">
            <v>7000002385</v>
          </cell>
          <cell r="D1376" t="str">
            <v/>
          </cell>
          <cell r="E1376" t="str">
            <v/>
          </cell>
          <cell r="F1376" t="str">
            <v>Trasf. da Conbipel a BIM per scissione</v>
          </cell>
          <cell r="G1376" t="str">
            <v/>
          </cell>
          <cell r="H1376">
            <v>38656</v>
          </cell>
          <cell r="I1376">
            <v>38656</v>
          </cell>
          <cell r="J1376">
            <v>-2223.86</v>
          </cell>
          <cell r="K1376" t="str">
            <v>EUR</v>
          </cell>
        </row>
        <row r="1377">
          <cell r="A1377" t="str">
            <v>@01\QReg.@</v>
          </cell>
          <cell r="B1377" t="str">
            <v>AA</v>
          </cell>
          <cell r="C1377" t="str">
            <v>7000002386</v>
          </cell>
          <cell r="D1377" t="str">
            <v/>
          </cell>
          <cell r="E1377" t="str">
            <v/>
          </cell>
          <cell r="F1377" t="str">
            <v>Trasf. da Conbipel a BIM per scissione</v>
          </cell>
          <cell r="G1377" t="str">
            <v/>
          </cell>
          <cell r="H1377">
            <v>38656</v>
          </cell>
          <cell r="I1377">
            <v>38656</v>
          </cell>
          <cell r="J1377">
            <v>-3486.08</v>
          </cell>
          <cell r="K1377" t="str">
            <v>EUR</v>
          </cell>
        </row>
        <row r="1378">
          <cell r="A1378" t="str">
            <v>@01\QReg.@</v>
          </cell>
          <cell r="B1378" t="str">
            <v>AA</v>
          </cell>
          <cell r="C1378" t="str">
            <v>7000002387</v>
          </cell>
          <cell r="D1378" t="str">
            <v/>
          </cell>
          <cell r="E1378" t="str">
            <v/>
          </cell>
          <cell r="F1378" t="str">
            <v>Trasf. da Conbipel a BIM per scissione</v>
          </cell>
          <cell r="G1378" t="str">
            <v/>
          </cell>
          <cell r="H1378">
            <v>38656</v>
          </cell>
          <cell r="I1378">
            <v>38656</v>
          </cell>
          <cell r="J1378">
            <v>-70940.52</v>
          </cell>
          <cell r="K1378" t="str">
            <v>EUR</v>
          </cell>
        </row>
        <row r="1379">
          <cell r="A1379" t="str">
            <v>@01\QReg.@</v>
          </cell>
          <cell r="B1379" t="str">
            <v>AA</v>
          </cell>
          <cell r="C1379" t="str">
            <v>7000002388</v>
          </cell>
          <cell r="D1379" t="str">
            <v/>
          </cell>
          <cell r="E1379" t="str">
            <v/>
          </cell>
          <cell r="F1379" t="str">
            <v>Trasf. da Conbipel a BIM per scissione</v>
          </cell>
          <cell r="G1379" t="str">
            <v/>
          </cell>
          <cell r="H1379">
            <v>38656</v>
          </cell>
          <cell r="I1379">
            <v>38656</v>
          </cell>
          <cell r="J1379">
            <v>-428.87</v>
          </cell>
          <cell r="K1379" t="str">
            <v>EUR</v>
          </cell>
        </row>
        <row r="1380">
          <cell r="A1380" t="str">
            <v>@01\QReg.@</v>
          </cell>
          <cell r="B1380" t="str">
            <v>AA</v>
          </cell>
          <cell r="C1380" t="str">
            <v>7000002389</v>
          </cell>
          <cell r="D1380" t="str">
            <v/>
          </cell>
          <cell r="E1380" t="str">
            <v/>
          </cell>
          <cell r="F1380" t="str">
            <v>Trasf. da Conbipel a BIM per scissione</v>
          </cell>
          <cell r="G1380" t="str">
            <v/>
          </cell>
          <cell r="H1380">
            <v>38656</v>
          </cell>
          <cell r="I1380">
            <v>38656</v>
          </cell>
          <cell r="J1380">
            <v>-7901.79</v>
          </cell>
          <cell r="K1380" t="str">
            <v>EUR</v>
          </cell>
        </row>
        <row r="1381">
          <cell r="A1381" t="str">
            <v>@01\QReg.@</v>
          </cell>
          <cell r="B1381" t="str">
            <v>AA</v>
          </cell>
          <cell r="C1381" t="str">
            <v>7000002390</v>
          </cell>
          <cell r="D1381" t="str">
            <v/>
          </cell>
          <cell r="E1381" t="str">
            <v/>
          </cell>
          <cell r="F1381" t="str">
            <v>Trasf. da Conbipel a BIM per scissione</v>
          </cell>
          <cell r="G1381" t="str">
            <v/>
          </cell>
          <cell r="H1381">
            <v>38656</v>
          </cell>
          <cell r="I1381">
            <v>38656</v>
          </cell>
          <cell r="J1381">
            <v>-73344.94</v>
          </cell>
          <cell r="K1381" t="str">
            <v>EUR</v>
          </cell>
        </row>
        <row r="1382">
          <cell r="A1382" t="str">
            <v>@01\QReg.@</v>
          </cell>
          <cell r="B1382" t="str">
            <v>AA</v>
          </cell>
          <cell r="C1382" t="str">
            <v>7000002391</v>
          </cell>
          <cell r="D1382" t="str">
            <v/>
          </cell>
          <cell r="E1382" t="str">
            <v/>
          </cell>
          <cell r="F1382" t="str">
            <v>Trasf. da Conbipel a BIM per scissione</v>
          </cell>
          <cell r="G1382" t="str">
            <v/>
          </cell>
          <cell r="H1382">
            <v>38656</v>
          </cell>
          <cell r="I1382">
            <v>38656</v>
          </cell>
          <cell r="J1382">
            <v>-497657.87</v>
          </cell>
          <cell r="K1382" t="str">
            <v>EUR</v>
          </cell>
        </row>
        <row r="1383">
          <cell r="A1383" t="str">
            <v>@01\QReg.@</v>
          </cell>
          <cell r="B1383" t="str">
            <v>AA</v>
          </cell>
          <cell r="C1383" t="str">
            <v>7000002392</v>
          </cell>
          <cell r="D1383" t="str">
            <v/>
          </cell>
          <cell r="E1383" t="str">
            <v/>
          </cell>
          <cell r="F1383" t="str">
            <v>Trasf. da Conbipel a BIM per scissione</v>
          </cell>
          <cell r="G1383" t="str">
            <v/>
          </cell>
          <cell r="H1383">
            <v>38656</v>
          </cell>
          <cell r="I1383">
            <v>38656</v>
          </cell>
          <cell r="J1383">
            <v>-12486.94</v>
          </cell>
          <cell r="K1383" t="str">
            <v>EUR</v>
          </cell>
        </row>
        <row r="1384">
          <cell r="A1384" t="str">
            <v>@01\QReg.@</v>
          </cell>
          <cell r="B1384" t="str">
            <v>AA</v>
          </cell>
          <cell r="C1384" t="str">
            <v>7000002393</v>
          </cell>
          <cell r="D1384" t="str">
            <v/>
          </cell>
          <cell r="E1384" t="str">
            <v/>
          </cell>
          <cell r="F1384" t="str">
            <v>Trasf. da Conbipel a BIM per scissione</v>
          </cell>
          <cell r="G1384" t="str">
            <v/>
          </cell>
          <cell r="H1384">
            <v>38656</v>
          </cell>
          <cell r="I1384">
            <v>38656</v>
          </cell>
          <cell r="J1384">
            <v>-18437.509999999998</v>
          </cell>
          <cell r="K1384" t="str">
            <v>EUR</v>
          </cell>
        </row>
        <row r="1385">
          <cell r="A1385" t="str">
            <v>@01\QReg.@</v>
          </cell>
          <cell r="B1385" t="str">
            <v>AA</v>
          </cell>
          <cell r="C1385" t="str">
            <v>7000002394</v>
          </cell>
          <cell r="D1385" t="str">
            <v/>
          </cell>
          <cell r="E1385" t="str">
            <v/>
          </cell>
          <cell r="F1385" t="str">
            <v>Trasf. da Conbipel a BIM per scissione</v>
          </cell>
          <cell r="G1385" t="str">
            <v/>
          </cell>
          <cell r="H1385">
            <v>38656</v>
          </cell>
          <cell r="I1385">
            <v>38656</v>
          </cell>
          <cell r="J1385">
            <v>-154.94</v>
          </cell>
          <cell r="K1385" t="str">
            <v>EUR</v>
          </cell>
        </row>
        <row r="1386">
          <cell r="A1386" t="str">
            <v>@01\QReg.@</v>
          </cell>
          <cell r="B1386" t="str">
            <v>AA</v>
          </cell>
          <cell r="C1386" t="str">
            <v>7000002395</v>
          </cell>
          <cell r="D1386" t="str">
            <v/>
          </cell>
          <cell r="E1386" t="str">
            <v/>
          </cell>
          <cell r="F1386" t="str">
            <v>Trasf. da Conbipel a BIM per scissione</v>
          </cell>
          <cell r="G1386" t="str">
            <v/>
          </cell>
          <cell r="H1386">
            <v>38656</v>
          </cell>
          <cell r="I1386">
            <v>38656</v>
          </cell>
          <cell r="J1386">
            <v>-402.84</v>
          </cell>
          <cell r="K1386" t="str">
            <v>EUR</v>
          </cell>
        </row>
        <row r="1387">
          <cell r="A1387" t="str">
            <v>@01\QReg.@</v>
          </cell>
          <cell r="B1387" t="str">
            <v>AA</v>
          </cell>
          <cell r="C1387" t="str">
            <v>7000002396</v>
          </cell>
          <cell r="D1387" t="str">
            <v/>
          </cell>
          <cell r="E1387" t="str">
            <v/>
          </cell>
          <cell r="F1387" t="str">
            <v>Trasf. da Conbipel a BIM per scissione</v>
          </cell>
          <cell r="G1387" t="str">
            <v/>
          </cell>
          <cell r="H1387">
            <v>38656</v>
          </cell>
          <cell r="I1387">
            <v>38656</v>
          </cell>
          <cell r="J1387">
            <v>-105.58</v>
          </cell>
          <cell r="K1387" t="str">
            <v>EUR</v>
          </cell>
        </row>
        <row r="1388">
          <cell r="A1388" t="str">
            <v>@01\QReg.@</v>
          </cell>
          <cell r="B1388" t="str">
            <v>AA</v>
          </cell>
          <cell r="C1388" t="str">
            <v>7000002397</v>
          </cell>
          <cell r="D1388" t="str">
            <v/>
          </cell>
          <cell r="E1388" t="str">
            <v/>
          </cell>
          <cell r="F1388" t="str">
            <v>Trasf. da Conbipel a BIM per scissione</v>
          </cell>
          <cell r="G1388" t="str">
            <v/>
          </cell>
          <cell r="H1388">
            <v>38656</v>
          </cell>
          <cell r="I1388">
            <v>38656</v>
          </cell>
          <cell r="J1388">
            <v>-1011.65</v>
          </cell>
          <cell r="K1388" t="str">
            <v>EUR</v>
          </cell>
        </row>
        <row r="1389">
          <cell r="A1389" t="str">
            <v>@01\QReg.@</v>
          </cell>
          <cell r="B1389" t="str">
            <v>AA</v>
          </cell>
          <cell r="C1389" t="str">
            <v>7000002398</v>
          </cell>
          <cell r="D1389" t="str">
            <v/>
          </cell>
          <cell r="E1389" t="str">
            <v/>
          </cell>
          <cell r="F1389" t="str">
            <v>Trasf. da Conbipel a BIM per scissione</v>
          </cell>
          <cell r="G1389" t="str">
            <v/>
          </cell>
          <cell r="H1389">
            <v>38656</v>
          </cell>
          <cell r="I1389">
            <v>38656</v>
          </cell>
          <cell r="J1389">
            <v>-368.21</v>
          </cell>
          <cell r="K1389" t="str">
            <v>EUR</v>
          </cell>
        </row>
        <row r="1390">
          <cell r="A1390" t="str">
            <v>@01\QReg.@</v>
          </cell>
          <cell r="B1390" t="str">
            <v>AA</v>
          </cell>
          <cell r="C1390" t="str">
            <v>7000002399</v>
          </cell>
          <cell r="D1390" t="str">
            <v/>
          </cell>
          <cell r="E1390" t="str">
            <v/>
          </cell>
          <cell r="F1390" t="str">
            <v>Trasf. da Conbipel a BIM per scissione</v>
          </cell>
          <cell r="G1390" t="str">
            <v/>
          </cell>
          <cell r="H1390">
            <v>38656</v>
          </cell>
          <cell r="I1390">
            <v>38656</v>
          </cell>
          <cell r="J1390">
            <v>-6812.4</v>
          </cell>
          <cell r="K1390" t="str">
            <v>EUR</v>
          </cell>
        </row>
        <row r="1391">
          <cell r="A1391" t="str">
            <v>@01\QReg.@</v>
          </cell>
          <cell r="B1391" t="str">
            <v>AA</v>
          </cell>
          <cell r="C1391" t="str">
            <v>7000002400</v>
          </cell>
          <cell r="D1391" t="str">
            <v/>
          </cell>
          <cell r="E1391" t="str">
            <v/>
          </cell>
          <cell r="F1391" t="str">
            <v>Trasf. da Conbipel a BIM per scissione</v>
          </cell>
          <cell r="G1391" t="str">
            <v/>
          </cell>
          <cell r="H1391">
            <v>38656</v>
          </cell>
          <cell r="I1391">
            <v>38656</v>
          </cell>
          <cell r="J1391">
            <v>-807.06</v>
          </cell>
          <cell r="K1391" t="str">
            <v>EUR</v>
          </cell>
        </row>
        <row r="1392">
          <cell r="A1392" t="str">
            <v>@01\QReg.@</v>
          </cell>
          <cell r="B1392" t="str">
            <v>AA</v>
          </cell>
          <cell r="C1392" t="str">
            <v>7000002401</v>
          </cell>
          <cell r="D1392" t="str">
            <v/>
          </cell>
          <cell r="E1392" t="str">
            <v/>
          </cell>
          <cell r="F1392" t="str">
            <v>Trasf. da Conbipel a BIM per scissione</v>
          </cell>
          <cell r="G1392" t="str">
            <v/>
          </cell>
          <cell r="H1392">
            <v>38656</v>
          </cell>
          <cell r="I1392">
            <v>38656</v>
          </cell>
          <cell r="J1392">
            <v>-13169.65</v>
          </cell>
          <cell r="K1392" t="str">
            <v>EUR</v>
          </cell>
        </row>
        <row r="1393">
          <cell r="A1393" t="str">
            <v>@01\QReg.@</v>
          </cell>
          <cell r="B1393" t="str">
            <v>AA</v>
          </cell>
          <cell r="C1393" t="str">
            <v>7000002402</v>
          </cell>
          <cell r="D1393" t="str">
            <v/>
          </cell>
          <cell r="E1393" t="str">
            <v/>
          </cell>
          <cell r="F1393" t="str">
            <v>Trasf. da Conbipel a BIM per scissione</v>
          </cell>
          <cell r="G1393" t="str">
            <v/>
          </cell>
          <cell r="H1393">
            <v>38656</v>
          </cell>
          <cell r="I1393">
            <v>38656</v>
          </cell>
          <cell r="J1393">
            <v>-28305.81</v>
          </cell>
          <cell r="K1393" t="str">
            <v>EUR</v>
          </cell>
        </row>
        <row r="1394">
          <cell r="A1394" t="str">
            <v>@01\QReg.@</v>
          </cell>
          <cell r="B1394" t="str">
            <v>AA</v>
          </cell>
          <cell r="C1394" t="str">
            <v>7000002403</v>
          </cell>
          <cell r="D1394" t="str">
            <v/>
          </cell>
          <cell r="E1394" t="str">
            <v/>
          </cell>
          <cell r="F1394" t="str">
            <v>Trasf. da Conbipel a BIM per scissione</v>
          </cell>
          <cell r="G1394" t="str">
            <v/>
          </cell>
          <cell r="H1394">
            <v>38656</v>
          </cell>
          <cell r="I1394">
            <v>38656</v>
          </cell>
          <cell r="J1394">
            <v>-13169.65</v>
          </cell>
          <cell r="K1394" t="str">
            <v>EUR</v>
          </cell>
        </row>
        <row r="1395">
          <cell r="A1395" t="str">
            <v>@01\QReg.@</v>
          </cell>
          <cell r="B1395" t="str">
            <v>AA</v>
          </cell>
          <cell r="C1395" t="str">
            <v>7000002404</v>
          </cell>
          <cell r="D1395" t="str">
            <v/>
          </cell>
          <cell r="E1395" t="str">
            <v/>
          </cell>
          <cell r="F1395" t="str">
            <v>Trasf. da Conbipel a BIM per scissione</v>
          </cell>
          <cell r="G1395" t="str">
            <v/>
          </cell>
          <cell r="H1395">
            <v>38656</v>
          </cell>
          <cell r="I1395">
            <v>38656</v>
          </cell>
          <cell r="J1395">
            <v>-73920.31</v>
          </cell>
          <cell r="K1395" t="str">
            <v>EUR</v>
          </cell>
        </row>
        <row r="1396">
          <cell r="A1396" t="str">
            <v>@01\QReg.@</v>
          </cell>
          <cell r="B1396" t="str">
            <v>AA</v>
          </cell>
          <cell r="C1396" t="str">
            <v>7000002405</v>
          </cell>
          <cell r="D1396" t="str">
            <v/>
          </cell>
          <cell r="E1396" t="str">
            <v/>
          </cell>
          <cell r="F1396" t="str">
            <v>Trasf. da Conbipel a BIM per scissione</v>
          </cell>
          <cell r="G1396" t="str">
            <v/>
          </cell>
          <cell r="H1396">
            <v>38656</v>
          </cell>
          <cell r="I1396">
            <v>38656</v>
          </cell>
          <cell r="J1396">
            <v>-40402.26</v>
          </cell>
          <cell r="K1396" t="str">
            <v>EUR</v>
          </cell>
        </row>
        <row r="1397">
          <cell r="A1397" t="str">
            <v>@01\QReg.@</v>
          </cell>
          <cell r="B1397" t="str">
            <v>AA</v>
          </cell>
          <cell r="C1397" t="str">
            <v>7000002406</v>
          </cell>
          <cell r="D1397" t="str">
            <v/>
          </cell>
          <cell r="E1397" t="str">
            <v/>
          </cell>
          <cell r="F1397" t="str">
            <v>Trasf. da Conbipel a BIM per scissione</v>
          </cell>
          <cell r="G1397" t="str">
            <v/>
          </cell>
          <cell r="H1397">
            <v>38656</v>
          </cell>
          <cell r="I1397">
            <v>38656</v>
          </cell>
          <cell r="J1397">
            <v>-455.21</v>
          </cell>
          <cell r="K1397" t="str">
            <v>EUR</v>
          </cell>
        </row>
        <row r="1398">
          <cell r="A1398" t="str">
            <v>@01\QReg.@</v>
          </cell>
          <cell r="B1398" t="str">
            <v>AA</v>
          </cell>
          <cell r="C1398" t="str">
            <v>7000002407</v>
          </cell>
          <cell r="D1398" t="str">
            <v/>
          </cell>
          <cell r="E1398" t="str">
            <v/>
          </cell>
          <cell r="F1398" t="str">
            <v>Trasf. da Conbipel a BIM per scissione</v>
          </cell>
          <cell r="G1398" t="str">
            <v/>
          </cell>
          <cell r="H1398">
            <v>38656</v>
          </cell>
          <cell r="I1398">
            <v>38656</v>
          </cell>
          <cell r="J1398">
            <v>-41518.71</v>
          </cell>
          <cell r="K1398" t="str">
            <v>EUR</v>
          </cell>
        </row>
        <row r="1399">
          <cell r="A1399" t="str">
            <v>@01\QReg.@</v>
          </cell>
          <cell r="B1399" t="str">
            <v>AA</v>
          </cell>
          <cell r="C1399" t="str">
            <v>7000002408</v>
          </cell>
          <cell r="D1399" t="str">
            <v/>
          </cell>
          <cell r="E1399" t="str">
            <v/>
          </cell>
          <cell r="F1399" t="str">
            <v>Trasf. da Conbipel a BIM per scissione</v>
          </cell>
          <cell r="G1399" t="str">
            <v/>
          </cell>
          <cell r="H1399">
            <v>38656</v>
          </cell>
          <cell r="I1399">
            <v>38656</v>
          </cell>
          <cell r="J1399">
            <v>-347.06</v>
          </cell>
          <cell r="K1399" t="str">
            <v>EUR</v>
          </cell>
        </row>
        <row r="1400">
          <cell r="A1400" t="str">
            <v>@01\QReg.@</v>
          </cell>
          <cell r="B1400" t="str">
            <v>AA</v>
          </cell>
          <cell r="C1400" t="str">
            <v>7000002409</v>
          </cell>
          <cell r="D1400" t="str">
            <v/>
          </cell>
          <cell r="E1400" t="str">
            <v/>
          </cell>
          <cell r="F1400" t="str">
            <v>Trasf. da Conbipel a BIM per scissione</v>
          </cell>
          <cell r="G1400" t="str">
            <v/>
          </cell>
          <cell r="H1400">
            <v>38656</v>
          </cell>
          <cell r="I1400">
            <v>38656</v>
          </cell>
          <cell r="J1400">
            <v>-1549.37</v>
          </cell>
          <cell r="K1400" t="str">
            <v>EUR</v>
          </cell>
        </row>
        <row r="1401">
          <cell r="A1401" t="str">
            <v>@01\QReg.@</v>
          </cell>
          <cell r="B1401" t="str">
            <v>AA</v>
          </cell>
          <cell r="C1401" t="str">
            <v>7000002410</v>
          </cell>
          <cell r="D1401" t="str">
            <v/>
          </cell>
          <cell r="E1401" t="str">
            <v/>
          </cell>
          <cell r="F1401" t="str">
            <v>Trasf. da Conbipel a BIM per scissione</v>
          </cell>
          <cell r="G1401" t="str">
            <v/>
          </cell>
          <cell r="H1401">
            <v>38656</v>
          </cell>
          <cell r="I1401">
            <v>38656</v>
          </cell>
          <cell r="J1401">
            <v>-21357.71</v>
          </cell>
          <cell r="K1401" t="str">
            <v>EUR</v>
          </cell>
        </row>
        <row r="1402">
          <cell r="A1402" t="str">
            <v>@01\QReg.@</v>
          </cell>
          <cell r="B1402" t="str">
            <v>AA</v>
          </cell>
          <cell r="C1402" t="str">
            <v>7000002411</v>
          </cell>
          <cell r="D1402" t="str">
            <v/>
          </cell>
          <cell r="E1402" t="str">
            <v/>
          </cell>
          <cell r="F1402" t="str">
            <v>Trasf. da Conbipel a BIM per scissione</v>
          </cell>
          <cell r="G1402" t="str">
            <v/>
          </cell>
          <cell r="H1402">
            <v>38656</v>
          </cell>
          <cell r="I1402">
            <v>38656</v>
          </cell>
          <cell r="J1402">
            <v>-2026.58</v>
          </cell>
          <cell r="K1402" t="str">
            <v>EUR</v>
          </cell>
        </row>
        <row r="1403">
          <cell r="A1403" t="str">
            <v>@01\QReg.@</v>
          </cell>
          <cell r="B1403" t="str">
            <v>AA</v>
          </cell>
          <cell r="C1403" t="str">
            <v>7000002412</v>
          </cell>
          <cell r="D1403" t="str">
            <v/>
          </cell>
          <cell r="E1403" t="str">
            <v/>
          </cell>
          <cell r="F1403" t="str">
            <v>Trasf. da Conbipel a BIM per scissione</v>
          </cell>
          <cell r="G1403" t="str">
            <v/>
          </cell>
          <cell r="H1403">
            <v>38656</v>
          </cell>
          <cell r="I1403">
            <v>38656</v>
          </cell>
          <cell r="J1403">
            <v>-2107.14</v>
          </cell>
          <cell r="K1403" t="str">
            <v>EUR</v>
          </cell>
        </row>
        <row r="1404">
          <cell r="A1404" t="str">
            <v>@01\QReg.@</v>
          </cell>
          <cell r="B1404" t="str">
            <v>AA</v>
          </cell>
          <cell r="C1404" t="str">
            <v>7000002413</v>
          </cell>
          <cell r="D1404" t="str">
            <v/>
          </cell>
          <cell r="E1404" t="str">
            <v/>
          </cell>
          <cell r="F1404" t="str">
            <v>Trasf. da Conbipel a BIM per scissione</v>
          </cell>
          <cell r="G1404" t="str">
            <v/>
          </cell>
          <cell r="H1404">
            <v>38656</v>
          </cell>
          <cell r="I1404">
            <v>38656</v>
          </cell>
          <cell r="J1404">
            <v>-4164.71</v>
          </cell>
          <cell r="K1404" t="str">
            <v>EUR</v>
          </cell>
        </row>
        <row r="1405">
          <cell r="A1405" t="str">
            <v>@01\QReg.@</v>
          </cell>
          <cell r="B1405" t="str">
            <v>AA</v>
          </cell>
          <cell r="C1405" t="str">
            <v>7000002414</v>
          </cell>
          <cell r="D1405" t="str">
            <v/>
          </cell>
          <cell r="E1405" t="str">
            <v/>
          </cell>
          <cell r="F1405" t="str">
            <v>Trasf. da Conbipel a BIM per scissione</v>
          </cell>
          <cell r="G1405" t="str">
            <v/>
          </cell>
          <cell r="H1405">
            <v>38656</v>
          </cell>
          <cell r="I1405">
            <v>38656</v>
          </cell>
          <cell r="J1405">
            <v>-13923.68</v>
          </cell>
          <cell r="K1405" t="str">
            <v>EUR</v>
          </cell>
        </row>
        <row r="1406">
          <cell r="A1406" t="str">
            <v>@01\QReg.@</v>
          </cell>
          <cell r="B1406" t="str">
            <v>AA</v>
          </cell>
          <cell r="C1406" t="str">
            <v>7000002415</v>
          </cell>
          <cell r="D1406" t="str">
            <v/>
          </cell>
          <cell r="E1406" t="str">
            <v/>
          </cell>
          <cell r="F1406" t="str">
            <v>Trasf. da Conbipel a BIM per scissione</v>
          </cell>
          <cell r="G1406" t="str">
            <v/>
          </cell>
          <cell r="H1406">
            <v>38656</v>
          </cell>
          <cell r="I1406">
            <v>38656</v>
          </cell>
          <cell r="J1406">
            <v>-700.63</v>
          </cell>
          <cell r="K1406" t="str">
            <v>EUR</v>
          </cell>
        </row>
        <row r="1407">
          <cell r="A1407" t="str">
            <v>@01\QReg.@</v>
          </cell>
          <cell r="B1407" t="str">
            <v>AA</v>
          </cell>
          <cell r="C1407" t="str">
            <v>7000002416</v>
          </cell>
          <cell r="D1407" t="str">
            <v/>
          </cell>
          <cell r="E1407" t="str">
            <v/>
          </cell>
          <cell r="F1407" t="str">
            <v>Trasf. da Conbipel a BIM per scissione</v>
          </cell>
          <cell r="G1407" t="str">
            <v/>
          </cell>
          <cell r="H1407">
            <v>38656</v>
          </cell>
          <cell r="I1407">
            <v>38656</v>
          </cell>
          <cell r="J1407">
            <v>-1962.54</v>
          </cell>
          <cell r="K1407" t="str">
            <v>EUR</v>
          </cell>
        </row>
        <row r="1408">
          <cell r="A1408" t="str">
            <v>@01\QReg.@</v>
          </cell>
          <cell r="B1408" t="str">
            <v>AA</v>
          </cell>
          <cell r="C1408" t="str">
            <v>7000002417</v>
          </cell>
          <cell r="D1408" t="str">
            <v/>
          </cell>
          <cell r="E1408" t="str">
            <v/>
          </cell>
          <cell r="F1408" t="str">
            <v>Trasf. da Conbipel a BIM per scissione</v>
          </cell>
          <cell r="G1408" t="str">
            <v/>
          </cell>
          <cell r="H1408">
            <v>38656</v>
          </cell>
          <cell r="I1408">
            <v>38656</v>
          </cell>
          <cell r="J1408">
            <v>-1891.78</v>
          </cell>
          <cell r="K1408" t="str">
            <v>EUR</v>
          </cell>
        </row>
        <row r="1409">
          <cell r="A1409" t="str">
            <v>@01\QReg.@</v>
          </cell>
          <cell r="B1409" t="str">
            <v>AA</v>
          </cell>
          <cell r="C1409" t="str">
            <v>7000002418</v>
          </cell>
          <cell r="D1409" t="str">
            <v/>
          </cell>
          <cell r="E1409" t="str">
            <v/>
          </cell>
          <cell r="F1409" t="str">
            <v>Trasf. da Conbipel a BIM per scissione</v>
          </cell>
          <cell r="G1409" t="str">
            <v/>
          </cell>
          <cell r="H1409">
            <v>38656</v>
          </cell>
          <cell r="I1409">
            <v>38656</v>
          </cell>
          <cell r="J1409">
            <v>-60247.199999999997</v>
          </cell>
          <cell r="K1409" t="str">
            <v>EUR</v>
          </cell>
        </row>
        <row r="1410">
          <cell r="A1410" t="str">
            <v>@01\QReg.@</v>
          </cell>
          <cell r="B1410" t="str">
            <v>AA</v>
          </cell>
          <cell r="C1410" t="str">
            <v>7000002419</v>
          </cell>
          <cell r="D1410" t="str">
            <v/>
          </cell>
          <cell r="E1410" t="str">
            <v/>
          </cell>
          <cell r="F1410" t="str">
            <v>Trasf. da Conbipel a BIM per scissione</v>
          </cell>
          <cell r="G1410" t="str">
            <v/>
          </cell>
          <cell r="H1410">
            <v>38656</v>
          </cell>
          <cell r="I1410">
            <v>38656</v>
          </cell>
          <cell r="J1410">
            <v>-2633.93</v>
          </cell>
          <cell r="K1410" t="str">
            <v>EUR</v>
          </cell>
        </row>
        <row r="1411">
          <cell r="A1411" t="str">
            <v>@01\QReg.@</v>
          </cell>
          <cell r="B1411" t="str">
            <v>AA</v>
          </cell>
          <cell r="C1411" t="str">
            <v>7000002420</v>
          </cell>
          <cell r="D1411" t="str">
            <v/>
          </cell>
          <cell r="E1411" t="str">
            <v/>
          </cell>
          <cell r="F1411" t="str">
            <v>Trasf. da Conbipel a BIM per scissione</v>
          </cell>
          <cell r="G1411" t="str">
            <v/>
          </cell>
          <cell r="H1411">
            <v>38656</v>
          </cell>
          <cell r="I1411">
            <v>38656</v>
          </cell>
          <cell r="J1411">
            <v>-18158.62</v>
          </cell>
          <cell r="K1411" t="str">
            <v>EUR</v>
          </cell>
        </row>
        <row r="1412">
          <cell r="A1412" t="str">
            <v>@01\QReg.@</v>
          </cell>
          <cell r="B1412" t="str">
            <v>AA</v>
          </cell>
          <cell r="C1412" t="str">
            <v>7000002421</v>
          </cell>
          <cell r="D1412" t="str">
            <v/>
          </cell>
          <cell r="E1412" t="str">
            <v/>
          </cell>
          <cell r="F1412" t="str">
            <v>Trasf. da Conbipel a BIM per scissione</v>
          </cell>
          <cell r="G1412" t="str">
            <v/>
          </cell>
          <cell r="H1412">
            <v>38656</v>
          </cell>
          <cell r="I1412">
            <v>38656</v>
          </cell>
          <cell r="J1412">
            <v>-10270.26</v>
          </cell>
          <cell r="K1412" t="str">
            <v>EUR</v>
          </cell>
        </row>
        <row r="1413">
          <cell r="A1413" t="str">
            <v>@01\QReg.@</v>
          </cell>
          <cell r="B1413" t="str">
            <v>AA</v>
          </cell>
          <cell r="C1413" t="str">
            <v>7000002422</v>
          </cell>
          <cell r="D1413" t="str">
            <v/>
          </cell>
          <cell r="E1413" t="str">
            <v/>
          </cell>
          <cell r="F1413" t="str">
            <v>Trasf. da Conbipel a BIM per scissione</v>
          </cell>
          <cell r="G1413" t="str">
            <v/>
          </cell>
          <cell r="H1413">
            <v>38656</v>
          </cell>
          <cell r="I1413">
            <v>38656</v>
          </cell>
          <cell r="J1413">
            <v>-11364.12</v>
          </cell>
          <cell r="K1413" t="str">
            <v>EUR</v>
          </cell>
        </row>
        <row r="1414">
          <cell r="A1414" t="str">
            <v>@01\QReg.@</v>
          </cell>
          <cell r="B1414" t="str">
            <v>AA</v>
          </cell>
          <cell r="C1414" t="str">
            <v>7000002423</v>
          </cell>
          <cell r="D1414" t="str">
            <v/>
          </cell>
          <cell r="E1414" t="str">
            <v/>
          </cell>
          <cell r="F1414" t="str">
            <v>Trasf. da Conbipel a BIM per scissione</v>
          </cell>
          <cell r="G1414" t="str">
            <v/>
          </cell>
          <cell r="H1414">
            <v>38656</v>
          </cell>
          <cell r="I1414">
            <v>38656</v>
          </cell>
          <cell r="J1414">
            <v>-1007.61</v>
          </cell>
          <cell r="K1414" t="str">
            <v>EUR</v>
          </cell>
        </row>
        <row r="1415">
          <cell r="A1415" t="str">
            <v>@01\QReg.@</v>
          </cell>
          <cell r="B1415" t="str">
            <v>AA</v>
          </cell>
          <cell r="C1415" t="str">
            <v>7000002424</v>
          </cell>
          <cell r="D1415" t="str">
            <v/>
          </cell>
          <cell r="E1415" t="str">
            <v/>
          </cell>
          <cell r="F1415" t="str">
            <v>Trasf. da Conbipel a BIM per scissione</v>
          </cell>
          <cell r="G1415" t="str">
            <v/>
          </cell>
          <cell r="H1415">
            <v>38656</v>
          </cell>
          <cell r="I1415">
            <v>38656</v>
          </cell>
          <cell r="J1415">
            <v>-1107283.5900000001</v>
          </cell>
          <cell r="K1415" t="str">
            <v>EUR</v>
          </cell>
        </row>
        <row r="1416">
          <cell r="A1416" t="str">
            <v>@01\QReg.@</v>
          </cell>
          <cell r="B1416" t="str">
            <v>AA</v>
          </cell>
          <cell r="C1416" t="str">
            <v>7000002425</v>
          </cell>
          <cell r="D1416" t="str">
            <v/>
          </cell>
          <cell r="E1416" t="str">
            <v/>
          </cell>
          <cell r="F1416" t="str">
            <v>Trasf. da Conbipel a BIM per scissione</v>
          </cell>
          <cell r="G1416" t="str">
            <v/>
          </cell>
          <cell r="H1416">
            <v>38656</v>
          </cell>
          <cell r="I1416">
            <v>38656</v>
          </cell>
          <cell r="J1416">
            <v>-4234.95</v>
          </cell>
          <cell r="K1416" t="str">
            <v>EUR</v>
          </cell>
        </row>
        <row r="1417">
          <cell r="A1417" t="str">
            <v>@01\QReg.@</v>
          </cell>
          <cell r="B1417" t="str">
            <v>AA</v>
          </cell>
          <cell r="C1417" t="str">
            <v>7000002426</v>
          </cell>
          <cell r="D1417" t="str">
            <v/>
          </cell>
          <cell r="E1417" t="str">
            <v/>
          </cell>
          <cell r="F1417" t="str">
            <v>Trasf. da Conbipel a BIM per scissione</v>
          </cell>
          <cell r="G1417" t="str">
            <v/>
          </cell>
          <cell r="H1417">
            <v>38656</v>
          </cell>
          <cell r="I1417">
            <v>38656</v>
          </cell>
          <cell r="J1417">
            <v>-654.87</v>
          </cell>
          <cell r="K1417" t="str">
            <v>EUR</v>
          </cell>
        </row>
        <row r="1418">
          <cell r="A1418" t="str">
            <v>@01\QReg.@</v>
          </cell>
          <cell r="B1418" t="str">
            <v>AA</v>
          </cell>
          <cell r="C1418" t="str">
            <v>7000002427</v>
          </cell>
          <cell r="D1418" t="str">
            <v/>
          </cell>
          <cell r="E1418" t="str">
            <v/>
          </cell>
          <cell r="F1418" t="str">
            <v>Trasf. da Conbipel a BIM per scissione</v>
          </cell>
          <cell r="G1418" t="str">
            <v/>
          </cell>
          <cell r="H1418">
            <v>38656</v>
          </cell>
          <cell r="I1418">
            <v>38656</v>
          </cell>
          <cell r="J1418">
            <v>-1962.54</v>
          </cell>
          <cell r="K1418" t="str">
            <v>EUR</v>
          </cell>
        </row>
        <row r="1419">
          <cell r="A1419" t="str">
            <v>@01\QReg.@</v>
          </cell>
          <cell r="B1419" t="str">
            <v>AA</v>
          </cell>
          <cell r="C1419" t="str">
            <v>7000002428</v>
          </cell>
          <cell r="D1419" t="str">
            <v/>
          </cell>
          <cell r="E1419" t="str">
            <v/>
          </cell>
          <cell r="F1419" t="str">
            <v>Trasf. da Conbipel a BIM per scissione</v>
          </cell>
          <cell r="G1419" t="str">
            <v/>
          </cell>
          <cell r="H1419">
            <v>38656</v>
          </cell>
          <cell r="I1419">
            <v>38656</v>
          </cell>
          <cell r="J1419">
            <v>-3615.2</v>
          </cell>
          <cell r="K1419" t="str">
            <v>EUR</v>
          </cell>
        </row>
        <row r="1420">
          <cell r="A1420" t="str">
            <v>@01\QReg.@</v>
          </cell>
          <cell r="B1420" t="str">
            <v>AA</v>
          </cell>
          <cell r="C1420" t="str">
            <v>7000002429</v>
          </cell>
          <cell r="D1420" t="str">
            <v/>
          </cell>
          <cell r="E1420" t="str">
            <v/>
          </cell>
          <cell r="F1420" t="str">
            <v>Trasf. da Conbipel a BIM per scissione</v>
          </cell>
          <cell r="G1420" t="str">
            <v/>
          </cell>
          <cell r="H1420">
            <v>38656</v>
          </cell>
          <cell r="I1420">
            <v>38656</v>
          </cell>
          <cell r="J1420">
            <v>-428.87</v>
          </cell>
          <cell r="K1420" t="str">
            <v>EUR</v>
          </cell>
        </row>
        <row r="1421">
          <cell r="A1421" t="str">
            <v>@01\QReg.@</v>
          </cell>
          <cell r="B1421" t="str">
            <v>AA</v>
          </cell>
          <cell r="C1421" t="str">
            <v>7000002430</v>
          </cell>
          <cell r="D1421" t="str">
            <v/>
          </cell>
          <cell r="E1421" t="str">
            <v/>
          </cell>
          <cell r="F1421" t="str">
            <v>Trasf. da Conbipel a BIM per scissione</v>
          </cell>
          <cell r="G1421" t="str">
            <v/>
          </cell>
          <cell r="H1421">
            <v>38656</v>
          </cell>
          <cell r="I1421">
            <v>38656</v>
          </cell>
          <cell r="J1421">
            <v>-60253.31</v>
          </cell>
          <cell r="K1421" t="str">
            <v>EUR</v>
          </cell>
        </row>
        <row r="1422">
          <cell r="A1422" t="str">
            <v>@01\QReg.@</v>
          </cell>
          <cell r="B1422" t="str">
            <v>AA</v>
          </cell>
          <cell r="C1422" t="str">
            <v>7000002431</v>
          </cell>
          <cell r="D1422" t="str">
            <v/>
          </cell>
          <cell r="E1422" t="str">
            <v/>
          </cell>
          <cell r="F1422" t="str">
            <v>Trasf. da Conbipel a BIM per scissione</v>
          </cell>
          <cell r="G1422" t="str">
            <v/>
          </cell>
          <cell r="H1422">
            <v>38656</v>
          </cell>
          <cell r="I1422">
            <v>38656</v>
          </cell>
          <cell r="J1422">
            <v>-22278.27</v>
          </cell>
          <cell r="K1422" t="str">
            <v>EUR</v>
          </cell>
        </row>
        <row r="1423">
          <cell r="A1423" t="str">
            <v>@01\QReg.@</v>
          </cell>
          <cell r="B1423" t="str">
            <v>AA</v>
          </cell>
          <cell r="C1423" t="str">
            <v>7000002432</v>
          </cell>
          <cell r="D1423" t="str">
            <v/>
          </cell>
          <cell r="E1423" t="str">
            <v/>
          </cell>
          <cell r="F1423" t="str">
            <v>Trasf. da Conbipel a BIM per scissione</v>
          </cell>
          <cell r="G1423" t="str">
            <v/>
          </cell>
          <cell r="H1423">
            <v>38656</v>
          </cell>
          <cell r="I1423">
            <v>38656</v>
          </cell>
          <cell r="J1423">
            <v>-3925.07</v>
          </cell>
          <cell r="K1423" t="str">
            <v>EUR</v>
          </cell>
        </row>
        <row r="1424">
          <cell r="A1424" t="str">
            <v>@01\QReg.@</v>
          </cell>
          <cell r="B1424" t="str">
            <v>AA</v>
          </cell>
          <cell r="C1424" t="str">
            <v>7000002433</v>
          </cell>
          <cell r="D1424" t="str">
            <v/>
          </cell>
          <cell r="E1424" t="str">
            <v/>
          </cell>
          <cell r="F1424" t="str">
            <v>Trasf. da Conbipel a BIM per scissione</v>
          </cell>
          <cell r="G1424" t="str">
            <v/>
          </cell>
          <cell r="H1424">
            <v>38656</v>
          </cell>
          <cell r="I1424">
            <v>38656</v>
          </cell>
          <cell r="J1424">
            <v>-5216.21</v>
          </cell>
          <cell r="K1424" t="str">
            <v>EUR</v>
          </cell>
        </row>
        <row r="1425">
          <cell r="A1425" t="str">
            <v>@01\QReg.@</v>
          </cell>
          <cell r="B1425" t="str">
            <v>AA</v>
          </cell>
          <cell r="C1425" t="str">
            <v>7000002434</v>
          </cell>
          <cell r="D1425" t="str">
            <v/>
          </cell>
          <cell r="E1425" t="str">
            <v/>
          </cell>
          <cell r="F1425" t="str">
            <v>Trasf. da Conbipel a BIM per scissione</v>
          </cell>
          <cell r="G1425" t="str">
            <v/>
          </cell>
          <cell r="H1425">
            <v>38656</v>
          </cell>
          <cell r="I1425">
            <v>38656</v>
          </cell>
          <cell r="J1425">
            <v>-1291.45</v>
          </cell>
          <cell r="K1425" t="str">
            <v>EUR</v>
          </cell>
        </row>
        <row r="1426">
          <cell r="A1426" t="str">
            <v>@01\QReg.@</v>
          </cell>
          <cell r="B1426" t="str">
            <v>AA</v>
          </cell>
          <cell r="C1426" t="str">
            <v>7000002435</v>
          </cell>
          <cell r="D1426" t="str">
            <v/>
          </cell>
          <cell r="E1426" t="str">
            <v/>
          </cell>
          <cell r="F1426" t="str">
            <v>Trasf. da Conbipel a BIM per scissione</v>
          </cell>
          <cell r="G1426" t="str">
            <v/>
          </cell>
          <cell r="H1426">
            <v>38656</v>
          </cell>
          <cell r="I1426">
            <v>38656</v>
          </cell>
          <cell r="J1426">
            <v>-25581.09</v>
          </cell>
          <cell r="K1426" t="str">
            <v>EUR</v>
          </cell>
        </row>
        <row r="1427">
          <cell r="A1427" t="str">
            <v>@01\QReg.@</v>
          </cell>
          <cell r="B1427" t="str">
            <v>AA</v>
          </cell>
          <cell r="C1427" t="str">
            <v>7000002436</v>
          </cell>
          <cell r="D1427" t="str">
            <v/>
          </cell>
          <cell r="E1427" t="str">
            <v/>
          </cell>
          <cell r="F1427" t="str">
            <v>Trasf. da Conbipel a BIM per scissione</v>
          </cell>
          <cell r="G1427" t="str">
            <v/>
          </cell>
          <cell r="H1427">
            <v>38656</v>
          </cell>
          <cell r="I1427">
            <v>38656</v>
          </cell>
          <cell r="J1427">
            <v>-6178.37</v>
          </cell>
          <cell r="K1427" t="str">
            <v>EUR</v>
          </cell>
        </row>
        <row r="1428">
          <cell r="A1428" t="str">
            <v>@01\QReg.@</v>
          </cell>
          <cell r="B1428" t="str">
            <v>AA</v>
          </cell>
          <cell r="C1428" t="str">
            <v>7000002437</v>
          </cell>
          <cell r="D1428" t="str">
            <v/>
          </cell>
          <cell r="E1428" t="str">
            <v/>
          </cell>
          <cell r="F1428" t="str">
            <v>Trasf. da Conbipel a BIM per scissione</v>
          </cell>
          <cell r="G1428" t="str">
            <v/>
          </cell>
          <cell r="H1428">
            <v>38656</v>
          </cell>
          <cell r="I1428">
            <v>38656</v>
          </cell>
          <cell r="J1428">
            <v>-2897.32</v>
          </cell>
          <cell r="K1428" t="str">
            <v>EUR</v>
          </cell>
        </row>
        <row r="1429">
          <cell r="A1429" t="str">
            <v>@01\QReg.@</v>
          </cell>
          <cell r="B1429" t="str">
            <v>AA</v>
          </cell>
          <cell r="C1429" t="str">
            <v>7000002438</v>
          </cell>
          <cell r="D1429" t="str">
            <v/>
          </cell>
          <cell r="E1429" t="str">
            <v/>
          </cell>
          <cell r="F1429" t="str">
            <v>Trasf. da Conbipel a BIM per scissione</v>
          </cell>
          <cell r="G1429" t="str">
            <v/>
          </cell>
          <cell r="H1429">
            <v>38656</v>
          </cell>
          <cell r="I1429">
            <v>38656</v>
          </cell>
          <cell r="J1429">
            <v>-8481.26</v>
          </cell>
          <cell r="K1429" t="str">
            <v>EUR</v>
          </cell>
        </row>
        <row r="1430">
          <cell r="A1430" t="str">
            <v>@01\QReg.@</v>
          </cell>
          <cell r="B1430" t="str">
            <v>AA</v>
          </cell>
          <cell r="C1430" t="str">
            <v>7000002439</v>
          </cell>
          <cell r="D1430" t="str">
            <v/>
          </cell>
          <cell r="E1430" t="str">
            <v/>
          </cell>
          <cell r="F1430" t="str">
            <v>Trasf. da Conbipel a BIM per scissione</v>
          </cell>
          <cell r="G1430" t="str">
            <v/>
          </cell>
          <cell r="H1430">
            <v>38656</v>
          </cell>
          <cell r="I1430">
            <v>38656</v>
          </cell>
          <cell r="J1430">
            <v>-10329.14</v>
          </cell>
          <cell r="K1430" t="str">
            <v>EUR</v>
          </cell>
        </row>
        <row r="1431">
          <cell r="A1431" t="str">
            <v>@01\QReg.@</v>
          </cell>
          <cell r="B1431" t="str">
            <v>AA</v>
          </cell>
          <cell r="C1431" t="str">
            <v>7000002440</v>
          </cell>
          <cell r="D1431" t="str">
            <v/>
          </cell>
          <cell r="E1431" t="str">
            <v/>
          </cell>
          <cell r="F1431" t="str">
            <v>Trasf. da Conbipel a BIM per scissione</v>
          </cell>
          <cell r="G1431" t="str">
            <v/>
          </cell>
          <cell r="H1431">
            <v>38656</v>
          </cell>
          <cell r="I1431">
            <v>38656</v>
          </cell>
          <cell r="J1431">
            <v>-1921.22</v>
          </cell>
          <cell r="K1431" t="str">
            <v>EUR</v>
          </cell>
        </row>
        <row r="1432">
          <cell r="A1432" t="str">
            <v>@01\QReg.@</v>
          </cell>
          <cell r="B1432" t="str">
            <v>AA</v>
          </cell>
          <cell r="C1432" t="str">
            <v>7000002441</v>
          </cell>
          <cell r="D1432" t="str">
            <v/>
          </cell>
          <cell r="E1432" t="str">
            <v/>
          </cell>
          <cell r="F1432" t="str">
            <v>Trasf. da Conbipel a BIM per scissione</v>
          </cell>
          <cell r="G1432" t="str">
            <v/>
          </cell>
          <cell r="H1432">
            <v>38656</v>
          </cell>
          <cell r="I1432">
            <v>38656</v>
          </cell>
          <cell r="J1432">
            <v>-60348.14</v>
          </cell>
          <cell r="K1432" t="str">
            <v>EUR</v>
          </cell>
        </row>
        <row r="1433">
          <cell r="A1433" t="str">
            <v>@01\QReg.@</v>
          </cell>
          <cell r="B1433" t="str">
            <v>AA</v>
          </cell>
          <cell r="C1433" t="str">
            <v>7000002442</v>
          </cell>
          <cell r="D1433" t="str">
            <v/>
          </cell>
          <cell r="E1433" t="str">
            <v/>
          </cell>
          <cell r="F1433" t="str">
            <v>Trasf. da Conbipel a BIM per scissione</v>
          </cell>
          <cell r="G1433" t="str">
            <v/>
          </cell>
          <cell r="H1433">
            <v>38656</v>
          </cell>
          <cell r="I1433">
            <v>38656</v>
          </cell>
          <cell r="J1433">
            <v>-108762.89</v>
          </cell>
          <cell r="K1433" t="str">
            <v>EUR</v>
          </cell>
        </row>
        <row r="1434">
          <cell r="A1434" t="str">
            <v>@01\QReg.@</v>
          </cell>
          <cell r="B1434" t="str">
            <v>AA</v>
          </cell>
          <cell r="C1434" t="str">
            <v>7000002443</v>
          </cell>
          <cell r="D1434" t="str">
            <v/>
          </cell>
          <cell r="E1434" t="str">
            <v/>
          </cell>
          <cell r="F1434" t="str">
            <v>Trasf. da Conbipel a BIM per scissione</v>
          </cell>
          <cell r="G1434" t="str">
            <v/>
          </cell>
          <cell r="H1434">
            <v>38656</v>
          </cell>
          <cell r="I1434">
            <v>38656</v>
          </cell>
          <cell r="J1434">
            <v>-6404.07</v>
          </cell>
          <cell r="K1434" t="str">
            <v>EUR</v>
          </cell>
        </row>
        <row r="1435">
          <cell r="A1435" t="str">
            <v>@01\QReg.@</v>
          </cell>
          <cell r="B1435" t="str">
            <v>AA</v>
          </cell>
          <cell r="C1435" t="str">
            <v>7000002444</v>
          </cell>
          <cell r="D1435" t="str">
            <v/>
          </cell>
          <cell r="E1435" t="str">
            <v/>
          </cell>
          <cell r="F1435" t="str">
            <v>Trasf. da Conbipel a BIM per scissione</v>
          </cell>
          <cell r="G1435" t="str">
            <v/>
          </cell>
          <cell r="H1435">
            <v>38656</v>
          </cell>
          <cell r="I1435">
            <v>38656</v>
          </cell>
          <cell r="J1435">
            <v>-34086.800000000003</v>
          </cell>
          <cell r="K1435" t="str">
            <v>EUR</v>
          </cell>
        </row>
        <row r="1436">
          <cell r="A1436" t="str">
            <v>@01\QReg.@</v>
          </cell>
          <cell r="B1436" t="str">
            <v>AA</v>
          </cell>
          <cell r="C1436" t="str">
            <v>7000002445</v>
          </cell>
          <cell r="D1436" t="str">
            <v/>
          </cell>
          <cell r="E1436" t="str">
            <v/>
          </cell>
          <cell r="F1436" t="str">
            <v>Trasf. da Conbipel a BIM per scissione</v>
          </cell>
          <cell r="G1436" t="str">
            <v/>
          </cell>
          <cell r="H1436">
            <v>38656</v>
          </cell>
          <cell r="I1436">
            <v>38656</v>
          </cell>
          <cell r="J1436">
            <v>-4135.79</v>
          </cell>
          <cell r="K1436" t="str">
            <v>EUR</v>
          </cell>
        </row>
        <row r="1437">
          <cell r="A1437" t="str">
            <v>@01\QReg.@</v>
          </cell>
          <cell r="B1437" t="str">
            <v>AA</v>
          </cell>
          <cell r="C1437" t="str">
            <v>7000002446</v>
          </cell>
          <cell r="D1437" t="str">
            <v/>
          </cell>
          <cell r="E1437" t="str">
            <v/>
          </cell>
          <cell r="F1437" t="str">
            <v>Trasf. da Conbipel a BIM per scissione</v>
          </cell>
          <cell r="G1437" t="str">
            <v/>
          </cell>
          <cell r="H1437">
            <v>38656</v>
          </cell>
          <cell r="I1437">
            <v>38656</v>
          </cell>
          <cell r="J1437">
            <v>-3353.87</v>
          </cell>
          <cell r="K1437" t="str">
            <v>EUR</v>
          </cell>
        </row>
        <row r="1438">
          <cell r="A1438" t="str">
            <v>@01\QReg.@</v>
          </cell>
          <cell r="B1438" t="str">
            <v>AA</v>
          </cell>
          <cell r="C1438" t="str">
            <v>7000002447</v>
          </cell>
          <cell r="D1438" t="str">
            <v/>
          </cell>
          <cell r="E1438" t="str">
            <v/>
          </cell>
          <cell r="F1438" t="str">
            <v>Trasf. da Conbipel a BIM per scissione</v>
          </cell>
          <cell r="G1438" t="str">
            <v/>
          </cell>
          <cell r="H1438">
            <v>38656</v>
          </cell>
          <cell r="I1438">
            <v>38656</v>
          </cell>
          <cell r="J1438">
            <v>-10535.72</v>
          </cell>
          <cell r="K1438" t="str">
            <v>EUR</v>
          </cell>
        </row>
        <row r="1439">
          <cell r="A1439" t="str">
            <v>@01\QReg.@</v>
          </cell>
          <cell r="B1439" t="str">
            <v>AA</v>
          </cell>
          <cell r="C1439" t="str">
            <v>7000002448</v>
          </cell>
          <cell r="D1439" t="str">
            <v/>
          </cell>
          <cell r="E1439" t="str">
            <v/>
          </cell>
          <cell r="F1439" t="str">
            <v>Trasf. da Conbipel a BIM per scissione</v>
          </cell>
          <cell r="G1439" t="str">
            <v/>
          </cell>
          <cell r="H1439">
            <v>38656</v>
          </cell>
          <cell r="I1439">
            <v>38656</v>
          </cell>
          <cell r="J1439">
            <v>-7581.07</v>
          </cell>
          <cell r="K1439" t="str">
            <v>EUR</v>
          </cell>
        </row>
        <row r="1440">
          <cell r="A1440" t="str">
            <v>@01\QReg.@</v>
          </cell>
          <cell r="B1440" t="str">
            <v>AA</v>
          </cell>
          <cell r="C1440" t="str">
            <v>7000002449</v>
          </cell>
          <cell r="D1440" t="str">
            <v/>
          </cell>
          <cell r="E1440" t="str">
            <v/>
          </cell>
          <cell r="F1440" t="str">
            <v>Trasf. da Conbipel a BIM per scissione</v>
          </cell>
          <cell r="G1440" t="str">
            <v/>
          </cell>
          <cell r="H1440">
            <v>38656</v>
          </cell>
          <cell r="I1440">
            <v>38656</v>
          </cell>
          <cell r="J1440">
            <v>-6326.6</v>
          </cell>
          <cell r="K1440" t="str">
            <v>EUR</v>
          </cell>
        </row>
        <row r="1441">
          <cell r="A1441" t="str">
            <v>@01\QReg.@</v>
          </cell>
          <cell r="B1441" t="str">
            <v>AA</v>
          </cell>
          <cell r="C1441" t="str">
            <v>7000002450</v>
          </cell>
          <cell r="D1441" t="str">
            <v/>
          </cell>
          <cell r="E1441" t="str">
            <v/>
          </cell>
          <cell r="F1441" t="str">
            <v>Trasf. da Conbipel a BIM per scissione</v>
          </cell>
          <cell r="G1441" t="str">
            <v/>
          </cell>
          <cell r="H1441">
            <v>38656</v>
          </cell>
          <cell r="I1441">
            <v>38656</v>
          </cell>
          <cell r="J1441">
            <v>-3487.11</v>
          </cell>
          <cell r="K1441" t="str">
            <v>EUR</v>
          </cell>
        </row>
        <row r="1442">
          <cell r="A1442" t="str">
            <v>@01\QReg.@</v>
          </cell>
          <cell r="B1442" t="str">
            <v>AA</v>
          </cell>
          <cell r="C1442" t="str">
            <v>7000002451</v>
          </cell>
          <cell r="D1442" t="str">
            <v/>
          </cell>
          <cell r="E1442" t="str">
            <v/>
          </cell>
          <cell r="F1442" t="str">
            <v>Trasf. da Conbipel a BIM per scissione</v>
          </cell>
          <cell r="G1442" t="str">
            <v/>
          </cell>
          <cell r="H1442">
            <v>38656</v>
          </cell>
          <cell r="I1442">
            <v>38656</v>
          </cell>
          <cell r="J1442">
            <v>-16268.39</v>
          </cell>
          <cell r="K1442" t="str">
            <v>EUR</v>
          </cell>
        </row>
        <row r="1443">
          <cell r="A1443" t="str">
            <v>@01\QReg.@</v>
          </cell>
          <cell r="B1443" t="str">
            <v>AA</v>
          </cell>
          <cell r="C1443" t="str">
            <v>7000002452</v>
          </cell>
          <cell r="D1443" t="str">
            <v/>
          </cell>
          <cell r="E1443" t="str">
            <v/>
          </cell>
          <cell r="F1443" t="str">
            <v>Trasf. da Conbipel a BIM per scissione</v>
          </cell>
          <cell r="G1443" t="str">
            <v/>
          </cell>
          <cell r="H1443">
            <v>38656</v>
          </cell>
          <cell r="I1443">
            <v>38656</v>
          </cell>
          <cell r="J1443">
            <v>-10039.92</v>
          </cell>
          <cell r="K1443" t="str">
            <v>EUR</v>
          </cell>
        </row>
        <row r="1444">
          <cell r="A1444" t="str">
            <v>@01\QReg.@</v>
          </cell>
          <cell r="B1444" t="str">
            <v>AA</v>
          </cell>
          <cell r="C1444" t="str">
            <v>7000002453</v>
          </cell>
          <cell r="D1444" t="str">
            <v/>
          </cell>
          <cell r="E1444" t="str">
            <v/>
          </cell>
          <cell r="F1444" t="str">
            <v>Trasf. da Conbipel a BIM per scissione</v>
          </cell>
          <cell r="G1444" t="str">
            <v/>
          </cell>
          <cell r="H1444">
            <v>38656</v>
          </cell>
          <cell r="I1444">
            <v>38656</v>
          </cell>
          <cell r="J1444">
            <v>-51899.89</v>
          </cell>
          <cell r="K1444" t="str">
            <v>EUR</v>
          </cell>
        </row>
        <row r="1445">
          <cell r="A1445" t="str">
            <v>@01\QReg.@</v>
          </cell>
          <cell r="B1445" t="str">
            <v>AA</v>
          </cell>
          <cell r="C1445" t="str">
            <v>7000002454</v>
          </cell>
          <cell r="D1445" t="str">
            <v/>
          </cell>
          <cell r="E1445" t="str">
            <v/>
          </cell>
          <cell r="F1445" t="str">
            <v>Trasf. da Conbipel a BIM per scissione</v>
          </cell>
          <cell r="G1445" t="str">
            <v/>
          </cell>
          <cell r="H1445">
            <v>38656</v>
          </cell>
          <cell r="I1445">
            <v>38656</v>
          </cell>
          <cell r="J1445">
            <v>-16010.16</v>
          </cell>
          <cell r="K1445" t="str">
            <v>EUR</v>
          </cell>
        </row>
        <row r="1446">
          <cell r="A1446" t="str">
            <v>@01\QReg.@</v>
          </cell>
          <cell r="B1446" t="str">
            <v>AA</v>
          </cell>
          <cell r="C1446" t="str">
            <v>7000002455</v>
          </cell>
          <cell r="D1446" t="str">
            <v/>
          </cell>
          <cell r="E1446" t="str">
            <v/>
          </cell>
          <cell r="F1446" t="str">
            <v>Trasf. da Conbipel a BIM per scissione</v>
          </cell>
          <cell r="G1446" t="str">
            <v/>
          </cell>
          <cell r="H1446">
            <v>38656</v>
          </cell>
          <cell r="I1446">
            <v>38656</v>
          </cell>
          <cell r="J1446">
            <v>-9221.85</v>
          </cell>
          <cell r="K1446" t="str">
            <v>EUR</v>
          </cell>
        </row>
        <row r="1447">
          <cell r="A1447" t="str">
            <v>@01\QReg.@</v>
          </cell>
          <cell r="B1447" t="str">
            <v>AA</v>
          </cell>
          <cell r="C1447" t="str">
            <v>7000002456</v>
          </cell>
          <cell r="D1447" t="str">
            <v/>
          </cell>
          <cell r="E1447" t="str">
            <v/>
          </cell>
          <cell r="F1447" t="str">
            <v>Trasf. da Conbipel a BIM per scissione</v>
          </cell>
          <cell r="G1447" t="str">
            <v/>
          </cell>
          <cell r="H1447">
            <v>38656</v>
          </cell>
          <cell r="I1447">
            <v>38656</v>
          </cell>
          <cell r="J1447">
            <v>-361.52</v>
          </cell>
          <cell r="K1447" t="str">
            <v>EUR</v>
          </cell>
        </row>
        <row r="1448">
          <cell r="A1448" t="str">
            <v>@01\QReg.@</v>
          </cell>
          <cell r="B1448" t="str">
            <v>AA</v>
          </cell>
          <cell r="C1448" t="str">
            <v>7000002457</v>
          </cell>
          <cell r="D1448" t="str">
            <v/>
          </cell>
          <cell r="E1448" t="str">
            <v/>
          </cell>
          <cell r="F1448" t="str">
            <v>Trasf. da Conbipel a BIM per scissione</v>
          </cell>
          <cell r="G1448" t="str">
            <v/>
          </cell>
          <cell r="H1448">
            <v>38656</v>
          </cell>
          <cell r="I1448">
            <v>38656</v>
          </cell>
          <cell r="J1448">
            <v>-823.1</v>
          </cell>
          <cell r="K1448" t="str">
            <v>EUR</v>
          </cell>
        </row>
        <row r="1449">
          <cell r="A1449" t="str">
            <v>@01\QReg.@</v>
          </cell>
          <cell r="B1449" t="str">
            <v>AA</v>
          </cell>
          <cell r="C1449" t="str">
            <v>7000002458</v>
          </cell>
          <cell r="D1449" t="str">
            <v/>
          </cell>
          <cell r="E1449" t="str">
            <v/>
          </cell>
          <cell r="F1449" t="str">
            <v>Trasf. da Conbipel a BIM per scissione</v>
          </cell>
          <cell r="G1449" t="str">
            <v/>
          </cell>
          <cell r="H1449">
            <v>38656</v>
          </cell>
          <cell r="I1449">
            <v>38656</v>
          </cell>
          <cell r="J1449">
            <v>-1807.6</v>
          </cell>
          <cell r="K1449" t="str">
            <v>EUR</v>
          </cell>
        </row>
        <row r="1450">
          <cell r="A1450" t="str">
            <v>@01\QReg.@</v>
          </cell>
          <cell r="B1450" t="str">
            <v>AA</v>
          </cell>
          <cell r="C1450" t="str">
            <v>7000002459</v>
          </cell>
          <cell r="D1450" t="str">
            <v/>
          </cell>
          <cell r="E1450" t="str">
            <v/>
          </cell>
          <cell r="F1450" t="str">
            <v>Trasf. da Conbipel a BIM per scissione</v>
          </cell>
          <cell r="G1450" t="str">
            <v/>
          </cell>
          <cell r="H1450">
            <v>38656</v>
          </cell>
          <cell r="I1450">
            <v>38656</v>
          </cell>
          <cell r="J1450">
            <v>-69721.69</v>
          </cell>
          <cell r="K1450" t="str">
            <v>EUR</v>
          </cell>
        </row>
        <row r="1451">
          <cell r="A1451" t="str">
            <v>@01\QReg.@</v>
          </cell>
          <cell r="B1451" t="str">
            <v>AA</v>
          </cell>
          <cell r="C1451" t="str">
            <v>7000002460</v>
          </cell>
          <cell r="D1451" t="str">
            <v/>
          </cell>
          <cell r="E1451" t="str">
            <v/>
          </cell>
          <cell r="F1451" t="str">
            <v>Trasf. da Conbipel a BIM per scissione</v>
          </cell>
          <cell r="G1451" t="str">
            <v/>
          </cell>
          <cell r="H1451">
            <v>38656</v>
          </cell>
          <cell r="I1451">
            <v>38656</v>
          </cell>
          <cell r="J1451">
            <v>-18075.990000000002</v>
          </cell>
          <cell r="K1451" t="str">
            <v>EUR</v>
          </cell>
        </row>
        <row r="1452">
          <cell r="A1452" t="str">
            <v>@01\QReg.@</v>
          </cell>
          <cell r="B1452" t="str">
            <v>AA</v>
          </cell>
          <cell r="C1452" t="str">
            <v>7000002461</v>
          </cell>
          <cell r="D1452" t="str">
            <v/>
          </cell>
          <cell r="E1452" t="str">
            <v/>
          </cell>
          <cell r="F1452" t="str">
            <v>Trasf. da Conbipel a BIM per scissione</v>
          </cell>
          <cell r="G1452" t="str">
            <v/>
          </cell>
          <cell r="H1452">
            <v>38656</v>
          </cell>
          <cell r="I1452">
            <v>38656</v>
          </cell>
          <cell r="J1452">
            <v>-1409.93</v>
          </cell>
          <cell r="K1452" t="str">
            <v>EUR</v>
          </cell>
        </row>
        <row r="1453">
          <cell r="A1453" t="str">
            <v>@01\QReg.@</v>
          </cell>
          <cell r="B1453" t="str">
            <v>AA</v>
          </cell>
          <cell r="C1453" t="str">
            <v>7000002462</v>
          </cell>
          <cell r="D1453" t="str">
            <v/>
          </cell>
          <cell r="E1453" t="str">
            <v/>
          </cell>
          <cell r="F1453" t="str">
            <v>Trasf. da Conbipel a BIM per scissione</v>
          </cell>
          <cell r="G1453" t="str">
            <v/>
          </cell>
          <cell r="H1453">
            <v>38656</v>
          </cell>
          <cell r="I1453">
            <v>38656</v>
          </cell>
          <cell r="J1453">
            <v>-225175.21</v>
          </cell>
          <cell r="K1453" t="str">
            <v>EUR</v>
          </cell>
        </row>
        <row r="1454">
          <cell r="A1454" t="str">
            <v>@01\QReg.@</v>
          </cell>
          <cell r="B1454" t="str">
            <v>AA</v>
          </cell>
          <cell r="C1454" t="str">
            <v>7000002463</v>
          </cell>
          <cell r="D1454" t="str">
            <v/>
          </cell>
          <cell r="E1454" t="str">
            <v/>
          </cell>
          <cell r="F1454" t="str">
            <v>Trasf. da Conbipel a BIM per scissione</v>
          </cell>
          <cell r="G1454" t="str">
            <v/>
          </cell>
          <cell r="H1454">
            <v>38656</v>
          </cell>
          <cell r="I1454">
            <v>38656</v>
          </cell>
          <cell r="J1454">
            <v>-8082.56</v>
          </cell>
          <cell r="K1454" t="str">
            <v>EUR</v>
          </cell>
        </row>
        <row r="1455">
          <cell r="A1455" t="str">
            <v>@01\QReg.@</v>
          </cell>
          <cell r="B1455" t="str">
            <v>AA</v>
          </cell>
          <cell r="C1455" t="str">
            <v>7000002464</v>
          </cell>
          <cell r="D1455" t="str">
            <v/>
          </cell>
          <cell r="E1455" t="str">
            <v/>
          </cell>
          <cell r="F1455" t="str">
            <v>Trasf. da Conbipel a BIM per scissione</v>
          </cell>
          <cell r="G1455" t="str">
            <v/>
          </cell>
          <cell r="H1455">
            <v>38656</v>
          </cell>
          <cell r="I1455">
            <v>38656</v>
          </cell>
          <cell r="J1455">
            <v>-9096.8700000000008</v>
          </cell>
          <cell r="K1455" t="str">
            <v>EUR</v>
          </cell>
        </row>
        <row r="1456">
          <cell r="A1456" t="str">
            <v>@01\QReg.@</v>
          </cell>
          <cell r="B1456" t="str">
            <v>AA</v>
          </cell>
          <cell r="C1456" t="str">
            <v>7000002465</v>
          </cell>
          <cell r="D1456" t="str">
            <v/>
          </cell>
          <cell r="E1456" t="str">
            <v/>
          </cell>
          <cell r="F1456" t="str">
            <v>Trasf. da Conbipel a BIM per scissione</v>
          </cell>
          <cell r="G1456" t="str">
            <v/>
          </cell>
          <cell r="H1456">
            <v>38656</v>
          </cell>
          <cell r="I1456">
            <v>38656</v>
          </cell>
          <cell r="J1456">
            <v>-2423.42</v>
          </cell>
          <cell r="K1456" t="str">
            <v>EUR</v>
          </cell>
        </row>
        <row r="1457">
          <cell r="A1457" t="str">
            <v>@01\QReg.@</v>
          </cell>
          <cell r="B1457" t="str">
            <v>AA</v>
          </cell>
          <cell r="C1457" t="str">
            <v>7000002466</v>
          </cell>
          <cell r="D1457" t="str">
            <v/>
          </cell>
          <cell r="E1457" t="str">
            <v/>
          </cell>
          <cell r="F1457" t="str">
            <v>Trasf. da Conbipel a BIM per scissione</v>
          </cell>
          <cell r="G1457" t="str">
            <v/>
          </cell>
          <cell r="H1457">
            <v>38656</v>
          </cell>
          <cell r="I1457">
            <v>38656</v>
          </cell>
          <cell r="J1457">
            <v>-1626839.23</v>
          </cell>
          <cell r="K1457" t="str">
            <v>EUR</v>
          </cell>
        </row>
        <row r="1458">
          <cell r="A1458" t="str">
            <v>@01\QReg.@</v>
          </cell>
          <cell r="B1458" t="str">
            <v>AA</v>
          </cell>
          <cell r="C1458" t="str">
            <v>7000002467</v>
          </cell>
          <cell r="D1458" t="str">
            <v/>
          </cell>
          <cell r="E1458" t="str">
            <v/>
          </cell>
          <cell r="F1458" t="str">
            <v>Trasf. da Conbipel a BIM per scissione</v>
          </cell>
          <cell r="G1458" t="str">
            <v/>
          </cell>
          <cell r="H1458">
            <v>38656</v>
          </cell>
          <cell r="I1458">
            <v>38656</v>
          </cell>
          <cell r="J1458">
            <v>-5681.03</v>
          </cell>
          <cell r="K1458" t="str">
            <v>EUR</v>
          </cell>
        </row>
        <row r="1459">
          <cell r="A1459" t="str">
            <v>@01\QReg.@</v>
          </cell>
          <cell r="B1459" t="str">
            <v>AA</v>
          </cell>
          <cell r="C1459" t="str">
            <v>7000002468</v>
          </cell>
          <cell r="D1459" t="str">
            <v/>
          </cell>
          <cell r="E1459" t="str">
            <v/>
          </cell>
          <cell r="F1459" t="str">
            <v>Trasf. da Conbipel a BIM per scissione</v>
          </cell>
          <cell r="G1459" t="str">
            <v/>
          </cell>
          <cell r="H1459">
            <v>38656</v>
          </cell>
          <cell r="I1459">
            <v>38656</v>
          </cell>
          <cell r="J1459">
            <v>-981.27</v>
          </cell>
          <cell r="K1459" t="str">
            <v>EUR</v>
          </cell>
        </row>
        <row r="1460">
          <cell r="A1460" t="str">
            <v>@01\QReg.@</v>
          </cell>
          <cell r="B1460" t="str">
            <v>AA</v>
          </cell>
          <cell r="C1460" t="str">
            <v>7000002469</v>
          </cell>
          <cell r="D1460" t="str">
            <v/>
          </cell>
          <cell r="E1460" t="str">
            <v/>
          </cell>
          <cell r="F1460" t="str">
            <v>Trasf. da Conbipel a BIM per scissione</v>
          </cell>
          <cell r="G1460" t="str">
            <v/>
          </cell>
          <cell r="H1460">
            <v>38656</v>
          </cell>
          <cell r="I1460">
            <v>38656</v>
          </cell>
          <cell r="J1460">
            <v>-2179.4499999999998</v>
          </cell>
          <cell r="K1460" t="str">
            <v>EUR</v>
          </cell>
        </row>
        <row r="1461">
          <cell r="A1461" t="str">
            <v>@01\QReg.@</v>
          </cell>
          <cell r="B1461" t="str">
            <v>AA</v>
          </cell>
          <cell r="C1461" t="str">
            <v>7000002470</v>
          </cell>
          <cell r="D1461" t="str">
            <v/>
          </cell>
          <cell r="E1461" t="str">
            <v/>
          </cell>
          <cell r="F1461" t="str">
            <v>Trasf. da Conbipel a BIM per scissione</v>
          </cell>
          <cell r="G1461" t="str">
            <v/>
          </cell>
          <cell r="H1461">
            <v>38656</v>
          </cell>
          <cell r="I1461">
            <v>38656</v>
          </cell>
          <cell r="J1461">
            <v>-9296.2199999999993</v>
          </cell>
          <cell r="K1461" t="str">
            <v>EUR</v>
          </cell>
        </row>
        <row r="1462">
          <cell r="A1462" t="str">
            <v>@01\QReg.@</v>
          </cell>
          <cell r="B1462" t="str">
            <v>AA</v>
          </cell>
          <cell r="C1462" t="str">
            <v>7000002471</v>
          </cell>
          <cell r="D1462" t="str">
            <v/>
          </cell>
          <cell r="E1462" t="str">
            <v/>
          </cell>
          <cell r="F1462" t="str">
            <v>Trasf. da Conbipel a BIM per scissione</v>
          </cell>
          <cell r="G1462" t="str">
            <v/>
          </cell>
          <cell r="H1462">
            <v>38656</v>
          </cell>
          <cell r="I1462">
            <v>38656</v>
          </cell>
          <cell r="J1462">
            <v>-4885.68</v>
          </cell>
          <cell r="K1462" t="str">
            <v>EUR</v>
          </cell>
        </row>
        <row r="1463">
          <cell r="A1463" t="str">
            <v>@01\QReg.@</v>
          </cell>
          <cell r="B1463" t="str">
            <v>AA</v>
          </cell>
          <cell r="C1463" t="str">
            <v>7000002472</v>
          </cell>
          <cell r="D1463" t="str">
            <v/>
          </cell>
          <cell r="E1463" t="str">
            <v/>
          </cell>
          <cell r="F1463" t="str">
            <v>Trasf. da Conbipel a BIM per scissione</v>
          </cell>
          <cell r="G1463" t="str">
            <v/>
          </cell>
          <cell r="H1463">
            <v>38656</v>
          </cell>
          <cell r="I1463">
            <v>38656</v>
          </cell>
          <cell r="J1463">
            <v>-8005.08</v>
          </cell>
          <cell r="K1463" t="str">
            <v>EUR</v>
          </cell>
        </row>
        <row r="1464">
          <cell r="A1464" t="str">
            <v>@01\QReg.@</v>
          </cell>
          <cell r="B1464" t="str">
            <v>AA</v>
          </cell>
          <cell r="C1464" t="str">
            <v>7000002473</v>
          </cell>
          <cell r="D1464" t="str">
            <v/>
          </cell>
          <cell r="E1464" t="str">
            <v/>
          </cell>
          <cell r="F1464" t="str">
            <v>Trasf. da Conbipel a BIM per scissione</v>
          </cell>
          <cell r="G1464" t="str">
            <v/>
          </cell>
          <cell r="H1464">
            <v>38656</v>
          </cell>
          <cell r="I1464">
            <v>38656</v>
          </cell>
          <cell r="J1464">
            <v>-18075.990000000002</v>
          </cell>
          <cell r="K1464" t="str">
            <v>EUR</v>
          </cell>
        </row>
        <row r="1465">
          <cell r="A1465" t="str">
            <v>@01\QReg.@</v>
          </cell>
          <cell r="B1465" t="str">
            <v>AA</v>
          </cell>
          <cell r="C1465" t="str">
            <v>7000002474</v>
          </cell>
          <cell r="D1465" t="str">
            <v/>
          </cell>
          <cell r="E1465" t="str">
            <v/>
          </cell>
          <cell r="F1465" t="str">
            <v>Trasf. da Conbipel a BIM per scissione</v>
          </cell>
          <cell r="G1465" t="str">
            <v/>
          </cell>
          <cell r="H1465">
            <v>38656</v>
          </cell>
          <cell r="I1465">
            <v>38656</v>
          </cell>
          <cell r="J1465">
            <v>-3098.74</v>
          </cell>
          <cell r="K1465" t="str">
            <v>EUR</v>
          </cell>
        </row>
        <row r="1466">
          <cell r="A1466" t="str">
            <v>@01\QReg.@</v>
          </cell>
          <cell r="B1466" t="str">
            <v>AA</v>
          </cell>
          <cell r="C1466" t="str">
            <v>7000002475</v>
          </cell>
          <cell r="D1466" t="str">
            <v/>
          </cell>
          <cell r="E1466" t="str">
            <v/>
          </cell>
          <cell r="F1466" t="str">
            <v>Trasf. da Conbipel a BIM per scissione</v>
          </cell>
          <cell r="G1466" t="str">
            <v/>
          </cell>
          <cell r="H1466">
            <v>38656</v>
          </cell>
          <cell r="I1466">
            <v>38656</v>
          </cell>
          <cell r="J1466">
            <v>-1162.03</v>
          </cell>
          <cell r="K1466" t="str">
            <v>EUR</v>
          </cell>
        </row>
        <row r="1467">
          <cell r="A1467" t="str">
            <v>@01\QReg.@</v>
          </cell>
          <cell r="B1467" t="str">
            <v>AA</v>
          </cell>
          <cell r="C1467" t="str">
            <v>7000002476</v>
          </cell>
          <cell r="D1467" t="str">
            <v/>
          </cell>
          <cell r="E1467" t="str">
            <v/>
          </cell>
          <cell r="F1467" t="str">
            <v>Trasf. da Conbipel a BIM per scissione</v>
          </cell>
          <cell r="G1467" t="str">
            <v/>
          </cell>
          <cell r="H1467">
            <v>38656</v>
          </cell>
          <cell r="I1467">
            <v>38656</v>
          </cell>
          <cell r="J1467">
            <v>-1504.44</v>
          </cell>
          <cell r="K1467" t="str">
            <v>EUR</v>
          </cell>
        </row>
        <row r="1468">
          <cell r="A1468" t="str">
            <v>@01\QReg.@</v>
          </cell>
          <cell r="B1468" t="str">
            <v>AA</v>
          </cell>
          <cell r="C1468" t="str">
            <v>7000002477</v>
          </cell>
          <cell r="D1468" t="str">
            <v/>
          </cell>
          <cell r="E1468" t="str">
            <v/>
          </cell>
          <cell r="F1468" t="str">
            <v>Trasf. da Conbipel a BIM per scissione</v>
          </cell>
          <cell r="G1468" t="str">
            <v/>
          </cell>
          <cell r="H1468">
            <v>38656</v>
          </cell>
          <cell r="I1468">
            <v>38656</v>
          </cell>
          <cell r="J1468">
            <v>-655.9</v>
          </cell>
          <cell r="K1468" t="str">
            <v>EUR</v>
          </cell>
        </row>
        <row r="1469">
          <cell r="A1469" t="str">
            <v>@01\QReg.@</v>
          </cell>
          <cell r="B1469" t="str">
            <v>AA</v>
          </cell>
          <cell r="C1469" t="str">
            <v>7000002478</v>
          </cell>
          <cell r="D1469" t="str">
            <v/>
          </cell>
          <cell r="E1469" t="str">
            <v/>
          </cell>
          <cell r="F1469" t="str">
            <v>Trasf. da Conbipel a BIM per scissione</v>
          </cell>
          <cell r="G1469" t="str">
            <v/>
          </cell>
          <cell r="H1469">
            <v>38656</v>
          </cell>
          <cell r="I1469">
            <v>38656</v>
          </cell>
          <cell r="J1469">
            <v>-4939.6099999999997</v>
          </cell>
          <cell r="K1469" t="str">
            <v>EUR</v>
          </cell>
        </row>
        <row r="1470">
          <cell r="A1470" t="str">
            <v>@01\QReg.@</v>
          </cell>
          <cell r="B1470" t="str">
            <v>AA</v>
          </cell>
          <cell r="C1470" t="str">
            <v>7000002479</v>
          </cell>
          <cell r="D1470" t="str">
            <v/>
          </cell>
          <cell r="E1470" t="str">
            <v/>
          </cell>
          <cell r="F1470" t="str">
            <v>Trasf. da Conbipel a BIM per scissione</v>
          </cell>
          <cell r="G1470" t="str">
            <v/>
          </cell>
          <cell r="H1470">
            <v>38656</v>
          </cell>
          <cell r="I1470">
            <v>38656</v>
          </cell>
          <cell r="J1470">
            <v>-3824.05</v>
          </cell>
          <cell r="K1470" t="str">
            <v>EUR</v>
          </cell>
        </row>
        <row r="1471">
          <cell r="A1471" t="str">
            <v>@01\QReg.@</v>
          </cell>
          <cell r="B1471" t="str">
            <v>AA</v>
          </cell>
          <cell r="C1471" t="str">
            <v>7000002480</v>
          </cell>
          <cell r="D1471" t="str">
            <v/>
          </cell>
          <cell r="E1471" t="str">
            <v/>
          </cell>
          <cell r="F1471" t="str">
            <v>Trasf. da Conbipel a BIM per scissione</v>
          </cell>
          <cell r="G1471" t="str">
            <v/>
          </cell>
          <cell r="H1471">
            <v>38656</v>
          </cell>
          <cell r="I1471">
            <v>38656</v>
          </cell>
          <cell r="J1471">
            <v>-13169.65</v>
          </cell>
          <cell r="K1471" t="str">
            <v>EUR</v>
          </cell>
        </row>
        <row r="1472">
          <cell r="A1472" t="str">
            <v>@01\QReg.@</v>
          </cell>
          <cell r="B1472" t="str">
            <v>AA</v>
          </cell>
          <cell r="C1472" t="str">
            <v>7000002481</v>
          </cell>
          <cell r="D1472" t="str">
            <v/>
          </cell>
          <cell r="E1472" t="str">
            <v/>
          </cell>
          <cell r="F1472" t="str">
            <v>Trasf. da Conbipel a BIM per scissione</v>
          </cell>
          <cell r="G1472" t="str">
            <v/>
          </cell>
          <cell r="H1472">
            <v>38656</v>
          </cell>
          <cell r="I1472">
            <v>38656</v>
          </cell>
          <cell r="J1472">
            <v>-2629</v>
          </cell>
          <cell r="K1472" t="str">
            <v>EUR</v>
          </cell>
        </row>
        <row r="1473">
          <cell r="A1473" t="str">
            <v>@01\QReg.@</v>
          </cell>
          <cell r="B1473" t="str">
            <v>AA</v>
          </cell>
          <cell r="C1473" t="str">
            <v>7000002482</v>
          </cell>
          <cell r="D1473" t="str">
            <v/>
          </cell>
          <cell r="E1473" t="str">
            <v/>
          </cell>
          <cell r="F1473" t="str">
            <v>Trasf. da Conbipel a BIM per scissione</v>
          </cell>
          <cell r="G1473" t="str">
            <v/>
          </cell>
          <cell r="H1473">
            <v>38656</v>
          </cell>
          <cell r="I1473">
            <v>38656</v>
          </cell>
          <cell r="J1473">
            <v>-723.04</v>
          </cell>
          <cell r="K1473" t="str">
            <v>EUR</v>
          </cell>
        </row>
        <row r="1474">
          <cell r="A1474" t="str">
            <v>@01\QReg.@</v>
          </cell>
          <cell r="B1474" t="str">
            <v>AA</v>
          </cell>
          <cell r="C1474" t="str">
            <v>7000002483</v>
          </cell>
          <cell r="D1474" t="str">
            <v/>
          </cell>
          <cell r="E1474" t="str">
            <v/>
          </cell>
          <cell r="F1474" t="str">
            <v>Trasf. da Conbipel a BIM per scissione</v>
          </cell>
          <cell r="G1474" t="str">
            <v/>
          </cell>
          <cell r="H1474">
            <v>38656</v>
          </cell>
          <cell r="I1474">
            <v>38656</v>
          </cell>
          <cell r="J1474">
            <v>-1187.8499999999999</v>
          </cell>
          <cell r="K1474" t="str">
            <v>EUR</v>
          </cell>
        </row>
        <row r="1475">
          <cell r="A1475" t="str">
            <v>@01\QReg.@</v>
          </cell>
          <cell r="B1475" t="str">
            <v>AA</v>
          </cell>
          <cell r="C1475" t="str">
            <v>7000002484</v>
          </cell>
          <cell r="D1475" t="str">
            <v/>
          </cell>
          <cell r="E1475" t="str">
            <v/>
          </cell>
          <cell r="F1475" t="str">
            <v>Trasf. da Conbipel a BIM per scissione</v>
          </cell>
          <cell r="G1475" t="str">
            <v/>
          </cell>
          <cell r="H1475">
            <v>38656</v>
          </cell>
          <cell r="I1475">
            <v>38656</v>
          </cell>
          <cell r="J1475">
            <v>-245.32</v>
          </cell>
          <cell r="K1475" t="str">
            <v>EUR</v>
          </cell>
        </row>
        <row r="1476">
          <cell r="A1476" t="str">
            <v>@01\QReg.@</v>
          </cell>
          <cell r="B1476" t="str">
            <v>AA</v>
          </cell>
          <cell r="C1476" t="str">
            <v>7000002485</v>
          </cell>
          <cell r="D1476" t="str">
            <v/>
          </cell>
          <cell r="E1476" t="str">
            <v/>
          </cell>
          <cell r="F1476" t="str">
            <v>Trasf. da Conbipel a BIM per scissione</v>
          </cell>
          <cell r="G1476" t="str">
            <v/>
          </cell>
          <cell r="H1476">
            <v>38656</v>
          </cell>
          <cell r="I1476">
            <v>38656</v>
          </cell>
          <cell r="J1476">
            <v>-294.38</v>
          </cell>
          <cell r="K1476" t="str">
            <v>EUR</v>
          </cell>
        </row>
        <row r="1477">
          <cell r="A1477" t="str">
            <v>@01\QReg.@</v>
          </cell>
          <cell r="B1477" t="str">
            <v>AA</v>
          </cell>
          <cell r="C1477" t="str">
            <v>7000002486</v>
          </cell>
          <cell r="D1477" t="str">
            <v/>
          </cell>
          <cell r="E1477" t="str">
            <v/>
          </cell>
          <cell r="F1477" t="str">
            <v>Trasf. da Conbipel a BIM per scissione</v>
          </cell>
          <cell r="G1477" t="str">
            <v/>
          </cell>
          <cell r="H1477">
            <v>38656</v>
          </cell>
          <cell r="I1477">
            <v>38656</v>
          </cell>
          <cell r="J1477">
            <v>-287846.84999999998</v>
          </cell>
          <cell r="K1477" t="str">
            <v>EUR</v>
          </cell>
        </row>
        <row r="1478">
          <cell r="A1478" t="str">
            <v>@01\QReg.@</v>
          </cell>
          <cell r="B1478" t="str">
            <v>AA</v>
          </cell>
          <cell r="C1478" t="str">
            <v>7000002487</v>
          </cell>
          <cell r="D1478" t="str">
            <v/>
          </cell>
          <cell r="E1478" t="str">
            <v/>
          </cell>
          <cell r="F1478" t="str">
            <v>Trasf. da Conbipel a BIM per scissione</v>
          </cell>
          <cell r="G1478" t="str">
            <v/>
          </cell>
          <cell r="H1478">
            <v>38656</v>
          </cell>
          <cell r="I1478">
            <v>38656</v>
          </cell>
          <cell r="J1478">
            <v>-3475.11</v>
          </cell>
          <cell r="K1478" t="str">
            <v>EUR</v>
          </cell>
        </row>
        <row r="1479">
          <cell r="A1479" t="str">
            <v>@01\QReg.@</v>
          </cell>
          <cell r="B1479" t="str">
            <v>AA</v>
          </cell>
          <cell r="C1479" t="str">
            <v>7000002488</v>
          </cell>
          <cell r="D1479" t="str">
            <v/>
          </cell>
          <cell r="E1479" t="str">
            <v/>
          </cell>
          <cell r="F1479" t="str">
            <v>Trasf. da Conbipel a BIM per scissione</v>
          </cell>
          <cell r="G1479" t="str">
            <v/>
          </cell>
          <cell r="H1479">
            <v>38656</v>
          </cell>
          <cell r="I1479">
            <v>38656</v>
          </cell>
          <cell r="J1479">
            <v>-9493.51</v>
          </cell>
          <cell r="K1479" t="str">
            <v>EUR</v>
          </cell>
        </row>
        <row r="1480">
          <cell r="A1480" t="str">
            <v>@01\QReg.@</v>
          </cell>
          <cell r="B1480" t="str">
            <v>AA</v>
          </cell>
          <cell r="C1480" t="str">
            <v>7000002489</v>
          </cell>
          <cell r="D1480" t="str">
            <v/>
          </cell>
          <cell r="E1480" t="str">
            <v/>
          </cell>
          <cell r="F1480" t="str">
            <v>Trasf. da Conbipel a BIM per scissione</v>
          </cell>
          <cell r="G1480" t="str">
            <v/>
          </cell>
          <cell r="H1480">
            <v>38656</v>
          </cell>
          <cell r="I1480">
            <v>38656</v>
          </cell>
          <cell r="J1480">
            <v>-1101.0899999999999</v>
          </cell>
          <cell r="K1480" t="str">
            <v>EUR</v>
          </cell>
        </row>
        <row r="1481">
          <cell r="A1481" t="str">
            <v>@01\QReg.@</v>
          </cell>
          <cell r="B1481" t="str">
            <v>AA</v>
          </cell>
          <cell r="C1481" t="str">
            <v>7000002490</v>
          </cell>
          <cell r="D1481" t="str">
            <v/>
          </cell>
          <cell r="E1481" t="str">
            <v/>
          </cell>
          <cell r="F1481" t="str">
            <v>Trasf. da Conbipel a BIM per scissione</v>
          </cell>
          <cell r="G1481" t="str">
            <v/>
          </cell>
          <cell r="H1481">
            <v>38656</v>
          </cell>
          <cell r="I1481">
            <v>38656</v>
          </cell>
          <cell r="J1481">
            <v>-206.58</v>
          </cell>
          <cell r="K1481" t="str">
            <v>EUR</v>
          </cell>
        </row>
        <row r="1482">
          <cell r="A1482" t="str">
            <v>@01\QReg.@</v>
          </cell>
          <cell r="B1482" t="str">
            <v>AA</v>
          </cell>
          <cell r="C1482" t="str">
            <v>7000002491</v>
          </cell>
          <cell r="D1482" t="str">
            <v/>
          </cell>
          <cell r="E1482" t="str">
            <v/>
          </cell>
          <cell r="F1482" t="str">
            <v>Trasf. da Conbipel a BIM per scissione</v>
          </cell>
          <cell r="G1482" t="str">
            <v/>
          </cell>
          <cell r="H1482">
            <v>38656</v>
          </cell>
          <cell r="I1482">
            <v>38656</v>
          </cell>
          <cell r="J1482">
            <v>-2038</v>
          </cell>
          <cell r="K1482" t="str">
            <v>EUR</v>
          </cell>
        </row>
        <row r="1483">
          <cell r="A1483" t="str">
            <v>@01\QReg.@</v>
          </cell>
          <cell r="B1483" t="str">
            <v>AA</v>
          </cell>
          <cell r="C1483" t="str">
            <v>7000002492</v>
          </cell>
          <cell r="D1483" t="str">
            <v/>
          </cell>
          <cell r="E1483" t="str">
            <v/>
          </cell>
          <cell r="F1483" t="str">
            <v>Trasf. da Conbipel a BIM per scissione</v>
          </cell>
          <cell r="G1483" t="str">
            <v/>
          </cell>
          <cell r="H1483">
            <v>38656</v>
          </cell>
          <cell r="I1483">
            <v>38656</v>
          </cell>
          <cell r="J1483">
            <v>-2400</v>
          </cell>
          <cell r="K1483" t="str">
            <v>EUR</v>
          </cell>
        </row>
        <row r="1484">
          <cell r="A1484" t="str">
            <v>@01\QReg.@</v>
          </cell>
          <cell r="B1484" t="str">
            <v>AA</v>
          </cell>
          <cell r="C1484" t="str">
            <v>7000002493</v>
          </cell>
          <cell r="D1484" t="str">
            <v/>
          </cell>
          <cell r="E1484" t="str">
            <v/>
          </cell>
          <cell r="F1484" t="str">
            <v>Trasf. da Conbipel a BIM per scissione</v>
          </cell>
          <cell r="G1484" t="str">
            <v/>
          </cell>
          <cell r="H1484">
            <v>38656</v>
          </cell>
          <cell r="I1484">
            <v>38656</v>
          </cell>
          <cell r="J1484">
            <v>-4200</v>
          </cell>
          <cell r="K1484" t="str">
            <v>EUR</v>
          </cell>
        </row>
        <row r="1485">
          <cell r="A1485" t="str">
            <v>@01\QReg.@</v>
          </cell>
          <cell r="B1485" t="str">
            <v>AA</v>
          </cell>
          <cell r="C1485" t="str">
            <v>7000002494</v>
          </cell>
          <cell r="D1485" t="str">
            <v/>
          </cell>
          <cell r="E1485" t="str">
            <v/>
          </cell>
          <cell r="F1485" t="str">
            <v>Trasf. da Conbipel a BIM per scissione</v>
          </cell>
          <cell r="G1485" t="str">
            <v/>
          </cell>
          <cell r="H1485">
            <v>38656</v>
          </cell>
          <cell r="I1485">
            <v>38656</v>
          </cell>
          <cell r="J1485">
            <v>-830</v>
          </cell>
          <cell r="K1485" t="str">
            <v>EUR</v>
          </cell>
        </row>
        <row r="1486">
          <cell r="A1486" t="str">
            <v>@01\QReg.@</v>
          </cell>
          <cell r="B1486" t="str">
            <v>AA</v>
          </cell>
          <cell r="C1486" t="str">
            <v>7000002495</v>
          </cell>
          <cell r="D1486" t="str">
            <v/>
          </cell>
          <cell r="E1486" t="str">
            <v/>
          </cell>
          <cell r="F1486" t="str">
            <v>Trasf. da Conbipel a BIM per scissione</v>
          </cell>
          <cell r="G1486" t="str">
            <v/>
          </cell>
          <cell r="H1486">
            <v>38656</v>
          </cell>
          <cell r="I1486">
            <v>38656</v>
          </cell>
          <cell r="J1486">
            <v>-3160</v>
          </cell>
          <cell r="K1486" t="str">
            <v>EUR</v>
          </cell>
        </row>
        <row r="1487">
          <cell r="A1487" t="str">
            <v>@01\QReg.@</v>
          </cell>
          <cell r="B1487" t="str">
            <v>AA</v>
          </cell>
          <cell r="C1487" t="str">
            <v>7000002496</v>
          </cell>
          <cell r="D1487" t="str">
            <v/>
          </cell>
          <cell r="E1487" t="str">
            <v/>
          </cell>
          <cell r="F1487" t="str">
            <v>Trasf. da Conbipel a BIM per scissione</v>
          </cell>
          <cell r="G1487" t="str">
            <v/>
          </cell>
          <cell r="H1487">
            <v>38656</v>
          </cell>
          <cell r="I1487">
            <v>38656</v>
          </cell>
          <cell r="J1487">
            <v>-7642.53</v>
          </cell>
          <cell r="K1487" t="str">
            <v>EUR</v>
          </cell>
        </row>
        <row r="1488">
          <cell r="A1488" t="str">
            <v>@01\QReg.@</v>
          </cell>
          <cell r="B1488" t="str">
            <v>AA</v>
          </cell>
          <cell r="C1488" t="str">
            <v>7000002497</v>
          </cell>
          <cell r="D1488" t="str">
            <v/>
          </cell>
          <cell r="E1488" t="str">
            <v/>
          </cell>
          <cell r="F1488" t="str">
            <v>Trasf. da Conbipel a BIM per scissione</v>
          </cell>
          <cell r="G1488" t="str">
            <v/>
          </cell>
          <cell r="H1488">
            <v>38656</v>
          </cell>
          <cell r="I1488">
            <v>38656</v>
          </cell>
          <cell r="J1488">
            <v>-1560</v>
          </cell>
          <cell r="K1488" t="str">
            <v>EUR</v>
          </cell>
        </row>
        <row r="1489">
          <cell r="A1489" t="str">
            <v>@01\QReg.@</v>
          </cell>
          <cell r="B1489" t="str">
            <v>AA</v>
          </cell>
          <cell r="C1489" t="str">
            <v>7000002498</v>
          </cell>
          <cell r="D1489" t="str">
            <v/>
          </cell>
          <cell r="E1489" t="str">
            <v/>
          </cell>
          <cell r="F1489" t="str">
            <v>Trasf. da Conbipel a BIM per scissione</v>
          </cell>
          <cell r="G1489" t="str">
            <v/>
          </cell>
          <cell r="H1489">
            <v>38656</v>
          </cell>
          <cell r="I1489">
            <v>38656</v>
          </cell>
          <cell r="J1489">
            <v>-28321.64</v>
          </cell>
          <cell r="K1489" t="str">
            <v>EUR</v>
          </cell>
        </row>
        <row r="1490">
          <cell r="A1490" t="str">
            <v>@01\QReg.@</v>
          </cell>
          <cell r="B1490" t="str">
            <v>AA</v>
          </cell>
          <cell r="C1490" t="str">
            <v>7000002499</v>
          </cell>
          <cell r="D1490" t="str">
            <v/>
          </cell>
          <cell r="E1490" t="str">
            <v/>
          </cell>
          <cell r="F1490" t="str">
            <v>Trasf. da Conbipel a BIM per scissione</v>
          </cell>
          <cell r="G1490" t="str">
            <v/>
          </cell>
          <cell r="H1490">
            <v>38656</v>
          </cell>
          <cell r="I1490">
            <v>38656</v>
          </cell>
          <cell r="J1490">
            <v>-3473.55</v>
          </cell>
          <cell r="K1490" t="str">
            <v>EUR</v>
          </cell>
        </row>
        <row r="1491">
          <cell r="A1491" t="str">
            <v>@01\QReg.@</v>
          </cell>
          <cell r="B1491" t="str">
            <v>AA</v>
          </cell>
          <cell r="C1491" t="str">
            <v>7000002500</v>
          </cell>
          <cell r="D1491" t="str">
            <v/>
          </cell>
          <cell r="E1491" t="str">
            <v/>
          </cell>
          <cell r="F1491" t="str">
            <v>Trasf. da Conbipel a BIM per scissione</v>
          </cell>
          <cell r="G1491" t="str">
            <v/>
          </cell>
          <cell r="H1491">
            <v>38656</v>
          </cell>
          <cell r="I1491">
            <v>38656</v>
          </cell>
          <cell r="J1491">
            <v>-7068.59</v>
          </cell>
          <cell r="K1491" t="str">
            <v>EUR</v>
          </cell>
        </row>
        <row r="1492">
          <cell r="A1492" t="str">
            <v>@01\QReg.@</v>
          </cell>
          <cell r="B1492" t="str">
            <v>AA</v>
          </cell>
          <cell r="C1492" t="str">
            <v>7000002501</v>
          </cell>
          <cell r="D1492" t="str">
            <v/>
          </cell>
          <cell r="E1492" t="str">
            <v/>
          </cell>
          <cell r="F1492" t="str">
            <v>Trasf. da Conbipel a BIM per scissione</v>
          </cell>
          <cell r="G1492" t="str">
            <v/>
          </cell>
          <cell r="H1492">
            <v>38656</v>
          </cell>
          <cell r="I1492">
            <v>38656</v>
          </cell>
          <cell r="J1492">
            <v>-140000</v>
          </cell>
          <cell r="K1492" t="str">
            <v>EUR</v>
          </cell>
        </row>
        <row r="1493">
          <cell r="A1493" t="str">
            <v>@01\QReg.@</v>
          </cell>
          <cell r="B1493" t="str">
            <v>AA</v>
          </cell>
          <cell r="C1493" t="str">
            <v>7000002502</v>
          </cell>
          <cell r="D1493" t="str">
            <v/>
          </cell>
          <cell r="E1493" t="str">
            <v/>
          </cell>
          <cell r="F1493" t="str">
            <v>Trasf. da Conbipel a BIM per scissione</v>
          </cell>
          <cell r="G1493" t="str">
            <v/>
          </cell>
          <cell r="H1493">
            <v>38656</v>
          </cell>
          <cell r="I1493">
            <v>38656</v>
          </cell>
          <cell r="J1493">
            <v>-15000</v>
          </cell>
          <cell r="K1493" t="str">
            <v>EUR</v>
          </cell>
        </row>
        <row r="1494">
          <cell r="A1494" t="str">
            <v>@01\QReg.@</v>
          </cell>
          <cell r="B1494" t="str">
            <v>AA</v>
          </cell>
          <cell r="C1494" t="str">
            <v>7000002503</v>
          </cell>
          <cell r="D1494" t="str">
            <v/>
          </cell>
          <cell r="E1494" t="str">
            <v/>
          </cell>
          <cell r="F1494" t="str">
            <v>Trasf. da Conbipel a BIM per scissione</v>
          </cell>
          <cell r="G1494" t="str">
            <v/>
          </cell>
          <cell r="H1494">
            <v>38656</v>
          </cell>
          <cell r="I1494">
            <v>38656</v>
          </cell>
          <cell r="J1494">
            <v>-8000</v>
          </cell>
          <cell r="K1494" t="str">
            <v>EUR</v>
          </cell>
        </row>
        <row r="1495">
          <cell r="A1495" t="str">
            <v>@01\QReg.@</v>
          </cell>
          <cell r="B1495" t="str">
            <v>AA</v>
          </cell>
          <cell r="C1495" t="str">
            <v>7000002504</v>
          </cell>
          <cell r="D1495" t="str">
            <v/>
          </cell>
          <cell r="E1495" t="str">
            <v/>
          </cell>
          <cell r="F1495" t="str">
            <v>Trasf. da Conbipel a BIM per scissione</v>
          </cell>
          <cell r="G1495" t="str">
            <v/>
          </cell>
          <cell r="H1495">
            <v>38656</v>
          </cell>
          <cell r="I1495">
            <v>38656</v>
          </cell>
          <cell r="J1495">
            <v>-5996.85</v>
          </cell>
          <cell r="K1495" t="str">
            <v>EUR</v>
          </cell>
        </row>
        <row r="1496">
          <cell r="A1496" t="str">
            <v>@01\QReg.@</v>
          </cell>
          <cell r="B1496" t="str">
            <v>AA</v>
          </cell>
          <cell r="C1496" t="str">
            <v>7000002505</v>
          </cell>
          <cell r="D1496" t="str">
            <v/>
          </cell>
          <cell r="E1496" t="str">
            <v/>
          </cell>
          <cell r="F1496" t="str">
            <v>Trasf. da Conbipel a BIM per scissione</v>
          </cell>
          <cell r="G1496" t="str">
            <v/>
          </cell>
          <cell r="H1496">
            <v>38656</v>
          </cell>
          <cell r="I1496">
            <v>38656</v>
          </cell>
          <cell r="J1496">
            <v>-938.43</v>
          </cell>
          <cell r="K1496" t="str">
            <v>EUR</v>
          </cell>
        </row>
        <row r="1497">
          <cell r="A1497" t="str">
            <v>@01\QReg.@</v>
          </cell>
          <cell r="B1497" t="str">
            <v>AA</v>
          </cell>
          <cell r="C1497" t="str">
            <v>7000002506</v>
          </cell>
          <cell r="D1497" t="str">
            <v/>
          </cell>
          <cell r="E1497" t="str">
            <v/>
          </cell>
          <cell r="F1497" t="str">
            <v>Trasf. da Conbipel a BIM per scissione</v>
          </cell>
          <cell r="G1497" t="str">
            <v/>
          </cell>
          <cell r="H1497">
            <v>38656</v>
          </cell>
          <cell r="I1497">
            <v>38656</v>
          </cell>
          <cell r="J1497">
            <v>-764</v>
          </cell>
          <cell r="K1497" t="str">
            <v>EUR</v>
          </cell>
        </row>
        <row r="1498">
          <cell r="A1498" t="str">
            <v>@01\QReg.@</v>
          </cell>
          <cell r="B1498" t="str">
            <v>AA</v>
          </cell>
          <cell r="C1498" t="str">
            <v>7000002507</v>
          </cell>
          <cell r="D1498" t="str">
            <v/>
          </cell>
          <cell r="E1498" t="str">
            <v/>
          </cell>
          <cell r="F1498" t="str">
            <v>Trasf. da Conbipel a BIM per scissione</v>
          </cell>
          <cell r="G1498" t="str">
            <v/>
          </cell>
          <cell r="H1498">
            <v>38656</v>
          </cell>
          <cell r="I1498">
            <v>38656</v>
          </cell>
          <cell r="J1498">
            <v>-94000</v>
          </cell>
          <cell r="K1498" t="str">
            <v>EUR</v>
          </cell>
        </row>
        <row r="1499">
          <cell r="A1499" t="str">
            <v>@01\QReg.@</v>
          </cell>
          <cell r="B1499" t="str">
            <v>AA</v>
          </cell>
          <cell r="C1499" t="str">
            <v>7000002508</v>
          </cell>
          <cell r="D1499" t="str">
            <v/>
          </cell>
          <cell r="E1499" t="str">
            <v/>
          </cell>
          <cell r="F1499" t="str">
            <v>Trasf. da Conbipel a BIM per scissione</v>
          </cell>
          <cell r="G1499" t="str">
            <v/>
          </cell>
          <cell r="H1499">
            <v>38656</v>
          </cell>
          <cell r="I1499">
            <v>38656</v>
          </cell>
          <cell r="J1499">
            <v>-4900000</v>
          </cell>
          <cell r="K1499" t="str">
            <v>EUR</v>
          </cell>
        </row>
        <row r="1500">
          <cell r="A1500" t="str">
            <v>@01\QReg.@</v>
          </cell>
          <cell r="B1500" t="str">
            <v>AA</v>
          </cell>
          <cell r="C1500" t="str">
            <v>7000002509</v>
          </cell>
          <cell r="D1500" t="str">
            <v/>
          </cell>
          <cell r="E1500" t="str">
            <v/>
          </cell>
          <cell r="F1500" t="str">
            <v>Trasf. da Conbipel a BIM per scissione</v>
          </cell>
          <cell r="G1500" t="str">
            <v/>
          </cell>
          <cell r="H1500">
            <v>38656</v>
          </cell>
          <cell r="I1500">
            <v>38656</v>
          </cell>
          <cell r="J1500">
            <v>-13400</v>
          </cell>
          <cell r="K1500" t="str">
            <v>EUR</v>
          </cell>
        </row>
        <row r="1501">
          <cell r="A1501" t="str">
            <v>@01\QReg.@</v>
          </cell>
          <cell r="B1501" t="str">
            <v>AA</v>
          </cell>
          <cell r="C1501" t="str">
            <v>7000002510</v>
          </cell>
          <cell r="D1501" t="str">
            <v/>
          </cell>
          <cell r="E1501" t="str">
            <v/>
          </cell>
          <cell r="F1501" t="str">
            <v>Trasf. da Conbipel a BIM per scissione</v>
          </cell>
          <cell r="G1501" t="str">
            <v/>
          </cell>
          <cell r="H1501">
            <v>38656</v>
          </cell>
          <cell r="I1501">
            <v>38656</v>
          </cell>
          <cell r="J1501">
            <v>-7080</v>
          </cell>
          <cell r="K1501" t="str">
            <v>EUR</v>
          </cell>
        </row>
        <row r="1502">
          <cell r="A1502" t="str">
            <v>@01\QReg.@</v>
          </cell>
          <cell r="B1502" t="str">
            <v>AA</v>
          </cell>
          <cell r="C1502" t="str">
            <v>7000002511</v>
          </cell>
          <cell r="D1502" t="str">
            <v/>
          </cell>
          <cell r="E1502" t="str">
            <v/>
          </cell>
          <cell r="F1502" t="str">
            <v>Trasf. da Conbipel a BIM per scissione</v>
          </cell>
          <cell r="G1502" t="str">
            <v/>
          </cell>
          <cell r="H1502">
            <v>38656</v>
          </cell>
          <cell r="I1502">
            <v>38656</v>
          </cell>
          <cell r="J1502">
            <v>-1250</v>
          </cell>
          <cell r="K1502" t="str">
            <v>EUR</v>
          </cell>
        </row>
        <row r="1503">
          <cell r="A1503" t="str">
            <v>@01\QReg.@</v>
          </cell>
          <cell r="B1503" t="str">
            <v>AA</v>
          </cell>
          <cell r="C1503" t="str">
            <v>7000002512</v>
          </cell>
          <cell r="D1503" t="str">
            <v/>
          </cell>
          <cell r="E1503" t="str">
            <v/>
          </cell>
          <cell r="F1503" t="str">
            <v>Trasf. da Conbipel a BIM per scissione</v>
          </cell>
          <cell r="G1503" t="str">
            <v/>
          </cell>
          <cell r="H1503">
            <v>38656</v>
          </cell>
          <cell r="I1503">
            <v>38656</v>
          </cell>
          <cell r="J1503">
            <v>-3759</v>
          </cell>
          <cell r="K1503" t="str">
            <v>EUR</v>
          </cell>
        </row>
        <row r="1504">
          <cell r="A1504" t="str">
            <v>@01\QReg.@</v>
          </cell>
          <cell r="B1504" t="str">
            <v>AA</v>
          </cell>
          <cell r="C1504" t="str">
            <v>7000002513</v>
          </cell>
          <cell r="D1504" t="str">
            <v/>
          </cell>
          <cell r="E1504" t="str">
            <v/>
          </cell>
          <cell r="F1504" t="str">
            <v>Trasf. da Conbipel a BIM per scissione</v>
          </cell>
          <cell r="G1504" t="str">
            <v/>
          </cell>
          <cell r="H1504">
            <v>38656</v>
          </cell>
          <cell r="I1504">
            <v>38656</v>
          </cell>
          <cell r="J1504">
            <v>-792.5</v>
          </cell>
          <cell r="K1504" t="str">
            <v>EUR</v>
          </cell>
        </row>
        <row r="1505">
          <cell r="A1505" t="str">
            <v>@01\QReg.@</v>
          </cell>
          <cell r="B1505" t="str">
            <v>AA</v>
          </cell>
          <cell r="C1505" t="str">
            <v>7000002514</v>
          </cell>
          <cell r="D1505" t="str">
            <v/>
          </cell>
          <cell r="E1505" t="str">
            <v/>
          </cell>
          <cell r="F1505" t="str">
            <v>Trasf. da Conbipel a BIM per scissione</v>
          </cell>
          <cell r="G1505" t="str">
            <v/>
          </cell>
          <cell r="H1505">
            <v>38656</v>
          </cell>
          <cell r="I1505">
            <v>38656</v>
          </cell>
          <cell r="J1505">
            <v>-10100</v>
          </cell>
          <cell r="K1505" t="str">
            <v>EUR</v>
          </cell>
        </row>
        <row r="1506">
          <cell r="A1506" t="str">
            <v>@01\QReg.@</v>
          </cell>
          <cell r="B1506" t="str">
            <v>AA</v>
          </cell>
          <cell r="C1506" t="str">
            <v>7000002515</v>
          </cell>
          <cell r="D1506" t="str">
            <v/>
          </cell>
          <cell r="E1506" t="str">
            <v/>
          </cell>
          <cell r="F1506" t="str">
            <v>Trasf. da Conbipel a BIM per scissione</v>
          </cell>
          <cell r="G1506" t="str">
            <v/>
          </cell>
          <cell r="H1506">
            <v>38656</v>
          </cell>
          <cell r="I1506">
            <v>38656</v>
          </cell>
          <cell r="J1506">
            <v>-1495</v>
          </cell>
          <cell r="K1506" t="str">
            <v>EUR</v>
          </cell>
        </row>
        <row r="1507">
          <cell r="A1507" t="str">
            <v>@01\QReg.@</v>
          </cell>
          <cell r="B1507" t="str">
            <v>AA</v>
          </cell>
          <cell r="C1507" t="str">
            <v>7000002516</v>
          </cell>
          <cell r="D1507" t="str">
            <v/>
          </cell>
          <cell r="E1507" t="str">
            <v/>
          </cell>
          <cell r="F1507" t="str">
            <v>Trasf. da Conbipel a BIM per scissione</v>
          </cell>
          <cell r="G1507" t="str">
            <v/>
          </cell>
          <cell r="H1507">
            <v>38656</v>
          </cell>
          <cell r="I1507">
            <v>38656</v>
          </cell>
          <cell r="J1507">
            <v>-52078</v>
          </cell>
          <cell r="K1507" t="str">
            <v>EUR</v>
          </cell>
        </row>
        <row r="1508">
          <cell r="A1508" t="str">
            <v>@01\QReg.@</v>
          </cell>
          <cell r="B1508" t="str">
            <v>AA</v>
          </cell>
          <cell r="C1508" t="str">
            <v>7000002517</v>
          </cell>
          <cell r="D1508" t="str">
            <v/>
          </cell>
          <cell r="E1508" t="str">
            <v/>
          </cell>
          <cell r="F1508" t="str">
            <v>Trasf. da Conbipel a BIM per scissione</v>
          </cell>
          <cell r="G1508" t="str">
            <v/>
          </cell>
          <cell r="H1508">
            <v>38656</v>
          </cell>
          <cell r="I1508">
            <v>38656</v>
          </cell>
          <cell r="J1508">
            <v>-6200</v>
          </cell>
          <cell r="K1508" t="str">
            <v>EUR</v>
          </cell>
        </row>
        <row r="1509">
          <cell r="A1509" t="str">
            <v>@01\QReg.@</v>
          </cell>
          <cell r="B1509" t="str">
            <v>AA</v>
          </cell>
          <cell r="C1509" t="str">
            <v>7000002518</v>
          </cell>
          <cell r="D1509" t="str">
            <v/>
          </cell>
          <cell r="E1509" t="str">
            <v/>
          </cell>
          <cell r="F1509" t="str">
            <v>Trasf. da Conbipel a BIM per scissione</v>
          </cell>
          <cell r="G1509" t="str">
            <v/>
          </cell>
          <cell r="H1509">
            <v>38656</v>
          </cell>
          <cell r="I1509">
            <v>38656</v>
          </cell>
          <cell r="J1509">
            <v>-1007.09</v>
          </cell>
          <cell r="K1509" t="str">
            <v>EUR</v>
          </cell>
        </row>
        <row r="1510">
          <cell r="A1510" t="str">
            <v>@01\QReg.@</v>
          </cell>
          <cell r="B1510" t="str">
            <v>AA</v>
          </cell>
          <cell r="C1510" t="str">
            <v>7000002519</v>
          </cell>
          <cell r="D1510" t="str">
            <v/>
          </cell>
          <cell r="E1510" t="str">
            <v/>
          </cell>
          <cell r="F1510" t="str">
            <v>Trasf. da Conbipel a BIM per scissione</v>
          </cell>
          <cell r="G1510" t="str">
            <v/>
          </cell>
          <cell r="H1510">
            <v>38656</v>
          </cell>
          <cell r="I1510">
            <v>38656</v>
          </cell>
          <cell r="J1510">
            <v>-619.75</v>
          </cell>
          <cell r="K1510" t="str">
            <v>EUR</v>
          </cell>
        </row>
        <row r="1511">
          <cell r="A1511" t="str">
            <v>@01\QReg.@</v>
          </cell>
          <cell r="B1511" t="str">
            <v>AA</v>
          </cell>
          <cell r="C1511" t="str">
            <v>7000002520</v>
          </cell>
          <cell r="D1511" t="str">
            <v/>
          </cell>
          <cell r="E1511" t="str">
            <v/>
          </cell>
          <cell r="F1511" t="str">
            <v>Trasf. da Conbipel a BIM per scissione</v>
          </cell>
          <cell r="G1511" t="str">
            <v/>
          </cell>
          <cell r="H1511">
            <v>38656</v>
          </cell>
          <cell r="I1511">
            <v>38656</v>
          </cell>
          <cell r="J1511">
            <v>-1560</v>
          </cell>
          <cell r="K1511" t="str">
            <v>EUR</v>
          </cell>
        </row>
        <row r="1512">
          <cell r="A1512" t="str">
            <v>@01\QReg.@</v>
          </cell>
          <cell r="B1512" t="str">
            <v>AA</v>
          </cell>
          <cell r="C1512" t="str">
            <v>7000002521</v>
          </cell>
          <cell r="D1512" t="str">
            <v/>
          </cell>
          <cell r="E1512" t="str">
            <v/>
          </cell>
          <cell r="F1512" t="str">
            <v>Trasf. da Conbipel a BIM per scissione</v>
          </cell>
          <cell r="G1512" t="str">
            <v/>
          </cell>
          <cell r="H1512">
            <v>38656</v>
          </cell>
          <cell r="I1512">
            <v>38656</v>
          </cell>
          <cell r="J1512">
            <v>-13693.85</v>
          </cell>
          <cell r="K1512" t="str">
            <v>EUR</v>
          </cell>
        </row>
        <row r="1513">
          <cell r="A1513" t="str">
            <v>@01\QReg.@</v>
          </cell>
          <cell r="B1513" t="str">
            <v>AA</v>
          </cell>
          <cell r="C1513" t="str">
            <v>7000002522</v>
          </cell>
          <cell r="D1513" t="str">
            <v/>
          </cell>
          <cell r="E1513" t="str">
            <v/>
          </cell>
          <cell r="F1513" t="str">
            <v>Trasf. da Conbipel a BIM per scissione</v>
          </cell>
          <cell r="G1513" t="str">
            <v/>
          </cell>
          <cell r="H1513">
            <v>38656</v>
          </cell>
          <cell r="I1513">
            <v>38656</v>
          </cell>
          <cell r="J1513">
            <v>-6200</v>
          </cell>
          <cell r="K1513" t="str">
            <v>EUR</v>
          </cell>
        </row>
        <row r="1514">
          <cell r="A1514" t="str">
            <v>@01\QReg.@</v>
          </cell>
          <cell r="B1514" t="str">
            <v>AA</v>
          </cell>
          <cell r="C1514" t="str">
            <v>7000002523</v>
          </cell>
          <cell r="D1514" t="str">
            <v/>
          </cell>
          <cell r="E1514" t="str">
            <v/>
          </cell>
          <cell r="F1514" t="str">
            <v>Trasf. da Conbipel a BIM per scissione</v>
          </cell>
          <cell r="G1514" t="str">
            <v/>
          </cell>
          <cell r="H1514">
            <v>38656</v>
          </cell>
          <cell r="I1514">
            <v>38656</v>
          </cell>
          <cell r="J1514">
            <v>-10535.72</v>
          </cell>
          <cell r="K1514" t="str">
            <v>EUR</v>
          </cell>
        </row>
        <row r="1515">
          <cell r="A1515" t="str">
            <v>@01\QReg.@</v>
          </cell>
          <cell r="B1515" t="str">
            <v>AA</v>
          </cell>
          <cell r="C1515" t="str">
            <v>7000002524</v>
          </cell>
          <cell r="D1515" t="str">
            <v/>
          </cell>
          <cell r="E1515" t="str">
            <v/>
          </cell>
          <cell r="F1515" t="str">
            <v>Trasf. da Conbipel a BIM per scissione</v>
          </cell>
          <cell r="G1515" t="str">
            <v/>
          </cell>
          <cell r="H1515">
            <v>38656</v>
          </cell>
          <cell r="I1515">
            <v>38656</v>
          </cell>
          <cell r="J1515">
            <v>-4350</v>
          </cell>
          <cell r="K1515" t="str">
            <v>EUR</v>
          </cell>
        </row>
        <row r="1516">
          <cell r="A1516" t="str">
            <v>@01\QReg.@</v>
          </cell>
          <cell r="B1516" t="str">
            <v>AA</v>
          </cell>
          <cell r="C1516" t="str">
            <v>7000002525</v>
          </cell>
          <cell r="D1516" t="str">
            <v/>
          </cell>
          <cell r="E1516" t="str">
            <v/>
          </cell>
          <cell r="F1516" t="str">
            <v>Trasf. da Conbipel a BIM per scissione</v>
          </cell>
          <cell r="G1516" t="str">
            <v/>
          </cell>
          <cell r="H1516">
            <v>38656</v>
          </cell>
          <cell r="I1516">
            <v>38656</v>
          </cell>
          <cell r="J1516">
            <v>-3500</v>
          </cell>
          <cell r="K1516" t="str">
            <v>EUR</v>
          </cell>
        </row>
        <row r="1517">
          <cell r="A1517" t="str">
            <v>@01\QReg.@</v>
          </cell>
          <cell r="B1517" t="str">
            <v>AA</v>
          </cell>
          <cell r="C1517" t="str">
            <v>7000002526</v>
          </cell>
          <cell r="D1517" t="str">
            <v/>
          </cell>
          <cell r="E1517" t="str">
            <v/>
          </cell>
          <cell r="F1517" t="str">
            <v>Trasf. da Conbipel a BIM per scissione</v>
          </cell>
          <cell r="G1517" t="str">
            <v/>
          </cell>
          <cell r="H1517">
            <v>38656</v>
          </cell>
          <cell r="I1517">
            <v>38656</v>
          </cell>
          <cell r="J1517">
            <v>-900</v>
          </cell>
          <cell r="K1517" t="str">
            <v>EUR</v>
          </cell>
        </row>
        <row r="1518">
          <cell r="A1518" t="str">
            <v>@01\QReg.@</v>
          </cell>
          <cell r="B1518" t="str">
            <v>AA</v>
          </cell>
          <cell r="C1518" t="str">
            <v>7000002527</v>
          </cell>
          <cell r="D1518" t="str">
            <v/>
          </cell>
          <cell r="E1518" t="str">
            <v/>
          </cell>
          <cell r="F1518" t="str">
            <v>Trasf. da Conbipel a BIM per scissione</v>
          </cell>
          <cell r="G1518" t="str">
            <v/>
          </cell>
          <cell r="H1518">
            <v>38656</v>
          </cell>
          <cell r="I1518">
            <v>38656</v>
          </cell>
          <cell r="J1518">
            <v>-336</v>
          </cell>
          <cell r="K1518" t="str">
            <v>EUR</v>
          </cell>
        </row>
        <row r="1519">
          <cell r="A1519" t="str">
            <v>@01\QReg.@</v>
          </cell>
          <cell r="B1519" t="str">
            <v>AA</v>
          </cell>
          <cell r="C1519" t="str">
            <v>7000002528</v>
          </cell>
          <cell r="D1519" t="str">
            <v/>
          </cell>
          <cell r="E1519" t="str">
            <v/>
          </cell>
          <cell r="F1519" t="str">
            <v>Trasf. da Conbipel a BIM per scissione</v>
          </cell>
          <cell r="G1519" t="str">
            <v/>
          </cell>
          <cell r="H1519">
            <v>38656</v>
          </cell>
          <cell r="I1519">
            <v>38656</v>
          </cell>
          <cell r="J1519">
            <v>-1581</v>
          </cell>
          <cell r="K1519" t="str">
            <v>EUR</v>
          </cell>
        </row>
        <row r="1520">
          <cell r="A1520" t="str">
            <v>@01\QReg.@</v>
          </cell>
          <cell r="B1520" t="str">
            <v>AA</v>
          </cell>
          <cell r="C1520" t="str">
            <v>7000002529</v>
          </cell>
          <cell r="D1520" t="str">
            <v/>
          </cell>
          <cell r="E1520" t="str">
            <v/>
          </cell>
          <cell r="F1520" t="str">
            <v>Trasf. da Conbipel a BIM per scissione</v>
          </cell>
          <cell r="G1520" t="str">
            <v/>
          </cell>
          <cell r="H1520">
            <v>38656</v>
          </cell>
          <cell r="I1520">
            <v>38656</v>
          </cell>
          <cell r="J1520">
            <v>-1284</v>
          </cell>
          <cell r="K1520" t="str">
            <v>EUR</v>
          </cell>
        </row>
        <row r="1521">
          <cell r="A1521" t="str">
            <v>@01\QReg.@</v>
          </cell>
          <cell r="B1521" t="str">
            <v>AA</v>
          </cell>
          <cell r="C1521" t="str">
            <v>7000002530</v>
          </cell>
          <cell r="D1521" t="str">
            <v/>
          </cell>
          <cell r="E1521" t="str">
            <v/>
          </cell>
          <cell r="F1521" t="str">
            <v>Trasf. da Conbipel a BIM per scissione</v>
          </cell>
          <cell r="G1521" t="str">
            <v/>
          </cell>
          <cell r="H1521">
            <v>38656</v>
          </cell>
          <cell r="I1521">
            <v>38656</v>
          </cell>
          <cell r="J1521">
            <v>-33722.57</v>
          </cell>
          <cell r="K1521" t="str">
            <v>EUR</v>
          </cell>
        </row>
        <row r="1522">
          <cell r="A1522" t="str">
            <v>@01\QReg.@</v>
          </cell>
          <cell r="B1522" t="str">
            <v>AA</v>
          </cell>
          <cell r="C1522" t="str">
            <v>7000002531</v>
          </cell>
          <cell r="D1522" t="str">
            <v/>
          </cell>
          <cell r="E1522" t="str">
            <v/>
          </cell>
          <cell r="F1522" t="str">
            <v>Trasf. da Conbipel a BIM per scissione</v>
          </cell>
          <cell r="G1522" t="str">
            <v/>
          </cell>
          <cell r="H1522">
            <v>38656</v>
          </cell>
          <cell r="I1522">
            <v>38656</v>
          </cell>
          <cell r="J1522">
            <v>-98501.45</v>
          </cell>
          <cell r="K1522" t="str">
            <v>EUR</v>
          </cell>
        </row>
        <row r="1523">
          <cell r="A1523" t="str">
            <v>@01\QReg.@</v>
          </cell>
          <cell r="B1523" t="str">
            <v>AA</v>
          </cell>
          <cell r="C1523" t="str">
            <v>7000002532</v>
          </cell>
          <cell r="D1523" t="str">
            <v/>
          </cell>
          <cell r="E1523" t="str">
            <v/>
          </cell>
          <cell r="F1523" t="str">
            <v>Trasf. da Conbipel a BIM per scissione</v>
          </cell>
          <cell r="G1523" t="str">
            <v/>
          </cell>
          <cell r="H1523">
            <v>38656</v>
          </cell>
          <cell r="I1523">
            <v>38656</v>
          </cell>
          <cell r="J1523">
            <v>-143</v>
          </cell>
          <cell r="K1523" t="str">
            <v>EUR</v>
          </cell>
        </row>
        <row r="1524">
          <cell r="A1524" t="str">
            <v>@01\QReg.@</v>
          </cell>
          <cell r="B1524" t="str">
            <v>AA</v>
          </cell>
          <cell r="C1524" t="str">
            <v>7000002533</v>
          </cell>
          <cell r="D1524" t="str">
            <v/>
          </cell>
          <cell r="E1524" t="str">
            <v/>
          </cell>
          <cell r="F1524" t="str">
            <v>Trasf. da Conbipel a BIM per scissione</v>
          </cell>
          <cell r="G1524" t="str">
            <v/>
          </cell>
          <cell r="H1524">
            <v>38656</v>
          </cell>
          <cell r="I1524">
            <v>38656</v>
          </cell>
          <cell r="J1524">
            <v>-3873.42</v>
          </cell>
          <cell r="K1524" t="str">
            <v>EUR</v>
          </cell>
        </row>
        <row r="1525">
          <cell r="A1525" t="str">
            <v>@01\QReg.@</v>
          </cell>
          <cell r="B1525" t="str">
            <v>AA</v>
          </cell>
          <cell r="C1525" t="str">
            <v>7000002534</v>
          </cell>
          <cell r="D1525" t="str">
            <v/>
          </cell>
          <cell r="E1525" t="str">
            <v/>
          </cell>
          <cell r="F1525" t="str">
            <v>Trasf. da Conbipel a BIM per scissione</v>
          </cell>
          <cell r="G1525" t="str">
            <v/>
          </cell>
          <cell r="H1525">
            <v>38656</v>
          </cell>
          <cell r="I1525">
            <v>38656</v>
          </cell>
          <cell r="J1525">
            <v>-6404.07</v>
          </cell>
          <cell r="K1525" t="str">
            <v>EUR</v>
          </cell>
        </row>
        <row r="1526">
          <cell r="A1526" t="str">
            <v>@01\QReg.@</v>
          </cell>
          <cell r="B1526" t="str">
            <v>AA</v>
          </cell>
          <cell r="C1526" t="str">
            <v>7000002535</v>
          </cell>
          <cell r="D1526" t="str">
            <v/>
          </cell>
          <cell r="E1526" t="str">
            <v/>
          </cell>
          <cell r="F1526" t="str">
            <v>Trasf. da Conbipel a BIM per scissione</v>
          </cell>
          <cell r="G1526" t="str">
            <v/>
          </cell>
          <cell r="H1526">
            <v>38656</v>
          </cell>
          <cell r="I1526">
            <v>38656</v>
          </cell>
          <cell r="J1526">
            <v>-4073.63</v>
          </cell>
          <cell r="K1526" t="str">
            <v>EUR</v>
          </cell>
        </row>
        <row r="1527">
          <cell r="A1527" t="str">
            <v>@01\QReg.@</v>
          </cell>
          <cell r="B1527" t="str">
            <v>AA</v>
          </cell>
          <cell r="C1527" t="str">
            <v>7000002536</v>
          </cell>
          <cell r="D1527" t="str">
            <v/>
          </cell>
          <cell r="E1527" t="str">
            <v/>
          </cell>
          <cell r="F1527" t="str">
            <v>Trasf. da Conbipel a BIM per scissione</v>
          </cell>
          <cell r="G1527" t="str">
            <v/>
          </cell>
          <cell r="H1527">
            <v>38656</v>
          </cell>
          <cell r="I1527">
            <v>38656</v>
          </cell>
          <cell r="J1527">
            <v>-840.19</v>
          </cell>
          <cell r="K1527" t="str">
            <v>EUR</v>
          </cell>
        </row>
        <row r="1528">
          <cell r="A1528" t="str">
            <v>@01\QReg.@</v>
          </cell>
          <cell r="B1528" t="str">
            <v>AA</v>
          </cell>
          <cell r="C1528" t="str">
            <v>7000002537</v>
          </cell>
          <cell r="D1528" t="str">
            <v/>
          </cell>
          <cell r="E1528" t="str">
            <v/>
          </cell>
          <cell r="F1528" t="str">
            <v>Trasf. da Conbipel a BIM per scissione</v>
          </cell>
          <cell r="G1528" t="str">
            <v/>
          </cell>
          <cell r="H1528">
            <v>38656</v>
          </cell>
          <cell r="I1528">
            <v>38656</v>
          </cell>
          <cell r="J1528">
            <v>-1600</v>
          </cell>
          <cell r="K1528" t="str">
            <v>EUR</v>
          </cell>
        </row>
        <row r="1529">
          <cell r="A1529" t="str">
            <v>@01\QReg.@</v>
          </cell>
          <cell r="B1529" t="str">
            <v>AA</v>
          </cell>
          <cell r="C1529" t="str">
            <v>7000002538</v>
          </cell>
          <cell r="D1529" t="str">
            <v/>
          </cell>
          <cell r="E1529" t="str">
            <v/>
          </cell>
          <cell r="F1529" t="str">
            <v>Trasf. da Conbipel a BIM per scissione</v>
          </cell>
          <cell r="G1529" t="str">
            <v/>
          </cell>
          <cell r="H1529">
            <v>38656</v>
          </cell>
          <cell r="I1529">
            <v>38656</v>
          </cell>
          <cell r="J1529">
            <v>-300</v>
          </cell>
          <cell r="K1529" t="str">
            <v>EUR</v>
          </cell>
        </row>
        <row r="1530">
          <cell r="A1530" t="str">
            <v>@01\QReg.@</v>
          </cell>
          <cell r="B1530" t="str">
            <v>AA</v>
          </cell>
          <cell r="C1530" t="str">
            <v>7000002539</v>
          </cell>
          <cell r="D1530" t="str">
            <v/>
          </cell>
          <cell r="E1530" t="str">
            <v/>
          </cell>
          <cell r="F1530" t="str">
            <v>Trasf. da Conbipel a BIM per scissione</v>
          </cell>
          <cell r="G1530" t="str">
            <v/>
          </cell>
          <cell r="H1530">
            <v>38656</v>
          </cell>
          <cell r="I1530">
            <v>38656</v>
          </cell>
          <cell r="J1530">
            <v>-2582</v>
          </cell>
          <cell r="K1530" t="str">
            <v>EUR</v>
          </cell>
        </row>
        <row r="1531">
          <cell r="A1531" t="str">
            <v>@01\QReg.@</v>
          </cell>
          <cell r="B1531" t="str">
            <v>AA</v>
          </cell>
          <cell r="C1531" t="str">
            <v>7000002540</v>
          </cell>
          <cell r="D1531" t="str">
            <v/>
          </cell>
          <cell r="E1531" t="str">
            <v/>
          </cell>
          <cell r="F1531" t="str">
            <v>Trasf. da Conbipel a BIM per scissione</v>
          </cell>
          <cell r="G1531" t="str">
            <v/>
          </cell>
          <cell r="H1531">
            <v>38656</v>
          </cell>
          <cell r="I1531">
            <v>38656</v>
          </cell>
          <cell r="J1531">
            <v>-40283.64</v>
          </cell>
          <cell r="K1531" t="str">
            <v>EUR</v>
          </cell>
        </row>
        <row r="1532">
          <cell r="A1532" t="str">
            <v>@01\QReg.@</v>
          </cell>
          <cell r="B1532" t="str">
            <v>AA</v>
          </cell>
          <cell r="C1532" t="str">
            <v>7000002541</v>
          </cell>
          <cell r="D1532" t="str">
            <v/>
          </cell>
          <cell r="E1532" t="str">
            <v/>
          </cell>
          <cell r="F1532" t="str">
            <v>Trasf. da Conbipel a BIM per scissione</v>
          </cell>
          <cell r="G1532" t="str">
            <v/>
          </cell>
          <cell r="H1532">
            <v>38656</v>
          </cell>
          <cell r="I1532">
            <v>38656</v>
          </cell>
          <cell r="J1532">
            <v>-40283.64</v>
          </cell>
          <cell r="K1532" t="str">
            <v>EUR</v>
          </cell>
        </row>
        <row r="1533">
          <cell r="A1533" t="str">
            <v>@01\QReg.@</v>
          </cell>
          <cell r="B1533" t="str">
            <v>AA</v>
          </cell>
          <cell r="C1533" t="str">
            <v>7000002542</v>
          </cell>
          <cell r="D1533" t="str">
            <v/>
          </cell>
          <cell r="E1533" t="str">
            <v/>
          </cell>
          <cell r="F1533" t="str">
            <v>Trasf. da Conbipel a BIM per scissione</v>
          </cell>
          <cell r="G1533" t="str">
            <v/>
          </cell>
          <cell r="H1533">
            <v>38656</v>
          </cell>
          <cell r="I1533">
            <v>38656</v>
          </cell>
          <cell r="J1533">
            <v>-22000</v>
          </cell>
          <cell r="K1533" t="str">
            <v>EUR</v>
          </cell>
        </row>
        <row r="1534">
          <cell r="A1534" t="str">
            <v>@01\QReg.@</v>
          </cell>
          <cell r="B1534" t="str">
            <v>AA</v>
          </cell>
          <cell r="C1534" t="str">
            <v>7000002543</v>
          </cell>
          <cell r="D1534" t="str">
            <v/>
          </cell>
          <cell r="E1534" t="str">
            <v/>
          </cell>
          <cell r="F1534" t="str">
            <v>Trasf. da Conbipel a BIM per scissione</v>
          </cell>
          <cell r="G1534" t="str">
            <v/>
          </cell>
          <cell r="H1534">
            <v>38656</v>
          </cell>
          <cell r="I1534">
            <v>38656</v>
          </cell>
          <cell r="J1534">
            <v>-41931.94</v>
          </cell>
          <cell r="K1534" t="str">
            <v>EUR</v>
          </cell>
        </row>
        <row r="1535">
          <cell r="A1535" t="str">
            <v>@01\QReg.@</v>
          </cell>
          <cell r="B1535" t="str">
            <v>AA</v>
          </cell>
          <cell r="C1535" t="str">
            <v>7000002544</v>
          </cell>
          <cell r="D1535" t="str">
            <v/>
          </cell>
          <cell r="E1535" t="str">
            <v/>
          </cell>
          <cell r="F1535" t="str">
            <v>Trasf. da Conbipel a BIM per scissione</v>
          </cell>
          <cell r="G1535" t="str">
            <v/>
          </cell>
          <cell r="H1535">
            <v>38656</v>
          </cell>
          <cell r="I1535">
            <v>38656</v>
          </cell>
          <cell r="J1535">
            <v>-22910.14</v>
          </cell>
          <cell r="K1535" t="str">
            <v>EUR</v>
          </cell>
        </row>
        <row r="1536">
          <cell r="A1536" t="str">
            <v>@01\QReg.@</v>
          </cell>
          <cell r="B1536" t="str">
            <v>AA</v>
          </cell>
          <cell r="C1536" t="str">
            <v>7000002545</v>
          </cell>
          <cell r="D1536" t="str">
            <v/>
          </cell>
          <cell r="E1536" t="str">
            <v/>
          </cell>
          <cell r="F1536" t="str">
            <v>Trasf. da Conbipel a BIM per scissione</v>
          </cell>
          <cell r="G1536" t="str">
            <v/>
          </cell>
          <cell r="H1536">
            <v>38656</v>
          </cell>
          <cell r="I1536">
            <v>38656</v>
          </cell>
          <cell r="J1536">
            <v>-3888.94</v>
          </cell>
          <cell r="K1536" t="str">
            <v>EUR</v>
          </cell>
        </row>
        <row r="1537">
          <cell r="A1537" t="str">
            <v>@01\QReg.@</v>
          </cell>
          <cell r="B1537" t="str">
            <v>AA</v>
          </cell>
          <cell r="C1537" t="str">
            <v>7000002546</v>
          </cell>
          <cell r="D1537" t="str">
            <v/>
          </cell>
          <cell r="E1537" t="str">
            <v/>
          </cell>
          <cell r="F1537" t="str">
            <v>Trasf. da Conbipel a BIM per scissione</v>
          </cell>
          <cell r="G1537" t="str">
            <v/>
          </cell>
          <cell r="H1537">
            <v>38656</v>
          </cell>
          <cell r="I1537">
            <v>38656</v>
          </cell>
          <cell r="J1537">
            <v>-3420</v>
          </cell>
          <cell r="K1537" t="str">
            <v>EUR</v>
          </cell>
        </row>
        <row r="1538">
          <cell r="A1538" t="str">
            <v>@01\QReg.@</v>
          </cell>
          <cell r="B1538" t="str">
            <v>AA</v>
          </cell>
          <cell r="C1538" t="str">
            <v>7000002547</v>
          </cell>
          <cell r="D1538" t="str">
            <v/>
          </cell>
          <cell r="E1538" t="str">
            <v/>
          </cell>
          <cell r="F1538" t="str">
            <v>Trasf. da Conbipel a BIM per scissione</v>
          </cell>
          <cell r="G1538" t="str">
            <v/>
          </cell>
          <cell r="H1538">
            <v>38656</v>
          </cell>
          <cell r="I1538">
            <v>38656</v>
          </cell>
          <cell r="J1538">
            <v>-36852.53</v>
          </cell>
          <cell r="K1538" t="str">
            <v>EUR</v>
          </cell>
        </row>
        <row r="1539">
          <cell r="A1539" t="str">
            <v>@01\QReg.@</v>
          </cell>
          <cell r="B1539" t="str">
            <v>AA</v>
          </cell>
          <cell r="C1539" t="str">
            <v>7000002548</v>
          </cell>
          <cell r="D1539" t="str">
            <v/>
          </cell>
          <cell r="E1539" t="str">
            <v/>
          </cell>
          <cell r="F1539" t="str">
            <v>Trasf. da Conbipel a BIM per scissione</v>
          </cell>
          <cell r="G1539" t="str">
            <v/>
          </cell>
          <cell r="H1539">
            <v>38656</v>
          </cell>
          <cell r="I1539">
            <v>38656</v>
          </cell>
          <cell r="J1539">
            <v>-1500</v>
          </cell>
          <cell r="K1539" t="str">
            <v>EUR</v>
          </cell>
        </row>
        <row r="1540">
          <cell r="A1540" t="str">
            <v>@01\QReg.@</v>
          </cell>
          <cell r="B1540" t="str">
            <v>AA</v>
          </cell>
          <cell r="C1540" t="str">
            <v>7000002549</v>
          </cell>
          <cell r="D1540" t="str">
            <v/>
          </cell>
          <cell r="E1540" t="str">
            <v/>
          </cell>
          <cell r="F1540" t="str">
            <v>Trasf. da Conbipel a BIM per scissione</v>
          </cell>
          <cell r="G1540" t="str">
            <v/>
          </cell>
          <cell r="H1540">
            <v>38656</v>
          </cell>
          <cell r="I1540">
            <v>38656</v>
          </cell>
          <cell r="J1540">
            <v>-5372.34</v>
          </cell>
          <cell r="K1540" t="str">
            <v>EUR</v>
          </cell>
        </row>
        <row r="1541">
          <cell r="A1541" t="str">
            <v>@01\QReg.@</v>
          </cell>
          <cell r="B1541" t="str">
            <v>AA</v>
          </cell>
          <cell r="C1541" t="str">
            <v>7000002550</v>
          </cell>
          <cell r="D1541" t="str">
            <v/>
          </cell>
          <cell r="E1541" t="str">
            <v/>
          </cell>
          <cell r="F1541" t="str">
            <v>Trasf. da Conbipel a BIM per scissione</v>
          </cell>
          <cell r="G1541" t="str">
            <v/>
          </cell>
          <cell r="H1541">
            <v>38656</v>
          </cell>
          <cell r="I1541">
            <v>38656</v>
          </cell>
          <cell r="J1541">
            <v>-6600</v>
          </cell>
          <cell r="K1541" t="str">
            <v>EUR</v>
          </cell>
        </row>
        <row r="1542">
          <cell r="A1542" t="str">
            <v>@01\QReg.@</v>
          </cell>
          <cell r="B1542" t="str">
            <v>AA</v>
          </cell>
          <cell r="C1542" t="str">
            <v>7000002551</v>
          </cell>
          <cell r="D1542" t="str">
            <v/>
          </cell>
          <cell r="E1542" t="str">
            <v/>
          </cell>
          <cell r="F1542" t="str">
            <v>Trasf. da Conbipel a BIM per scissione</v>
          </cell>
          <cell r="G1542" t="str">
            <v/>
          </cell>
          <cell r="H1542">
            <v>38656</v>
          </cell>
          <cell r="I1542">
            <v>38656</v>
          </cell>
          <cell r="J1542">
            <v>-3202.8</v>
          </cell>
          <cell r="K1542" t="str">
            <v>EUR</v>
          </cell>
        </row>
        <row r="1543">
          <cell r="A1543" t="str">
            <v>@01\QReg.@</v>
          </cell>
          <cell r="B1543" t="str">
            <v>AA</v>
          </cell>
          <cell r="C1543" t="str">
            <v>7000002552</v>
          </cell>
          <cell r="D1543" t="str">
            <v/>
          </cell>
          <cell r="E1543" t="str">
            <v/>
          </cell>
          <cell r="F1543" t="str">
            <v>Trasf. da Conbipel a BIM per scissione</v>
          </cell>
          <cell r="G1543" t="str">
            <v/>
          </cell>
          <cell r="H1543">
            <v>38656</v>
          </cell>
          <cell r="I1543">
            <v>38656</v>
          </cell>
          <cell r="J1543">
            <v>-2607.12</v>
          </cell>
          <cell r="K1543" t="str">
            <v>EUR</v>
          </cell>
        </row>
        <row r="1544">
          <cell r="A1544" t="str">
            <v>@01\QReg.@</v>
          </cell>
          <cell r="B1544" t="str">
            <v>AA</v>
          </cell>
          <cell r="C1544" t="str">
            <v>7000002553</v>
          </cell>
          <cell r="D1544" t="str">
            <v/>
          </cell>
          <cell r="E1544" t="str">
            <v/>
          </cell>
          <cell r="F1544" t="str">
            <v>Trasf. da Conbipel a BIM per scissione</v>
          </cell>
          <cell r="G1544" t="str">
            <v/>
          </cell>
          <cell r="H1544">
            <v>38656</v>
          </cell>
          <cell r="I1544">
            <v>38656</v>
          </cell>
          <cell r="J1544">
            <v>-4741.07</v>
          </cell>
          <cell r="K1544" t="str">
            <v>EUR</v>
          </cell>
        </row>
        <row r="1545">
          <cell r="A1545" t="str">
            <v>@01\QReg.@</v>
          </cell>
          <cell r="B1545" t="str">
            <v>AA</v>
          </cell>
          <cell r="C1545" t="str">
            <v>7000002554</v>
          </cell>
          <cell r="D1545" t="str">
            <v/>
          </cell>
          <cell r="E1545" t="str">
            <v/>
          </cell>
          <cell r="F1545" t="str">
            <v>Trasf. da Conbipel a BIM per scissione</v>
          </cell>
          <cell r="G1545" t="str">
            <v/>
          </cell>
          <cell r="H1545">
            <v>38656</v>
          </cell>
          <cell r="I1545">
            <v>38656</v>
          </cell>
          <cell r="J1545">
            <v>-3723.65</v>
          </cell>
          <cell r="K1545" t="str">
            <v>EUR</v>
          </cell>
        </row>
        <row r="1546">
          <cell r="A1546" t="str">
            <v>@01\QReg.@</v>
          </cell>
          <cell r="B1546" t="str">
            <v>AA</v>
          </cell>
          <cell r="C1546" t="str">
            <v>7000002555</v>
          </cell>
          <cell r="D1546" t="str">
            <v/>
          </cell>
          <cell r="E1546" t="str">
            <v/>
          </cell>
          <cell r="F1546" t="str">
            <v>Trasf. da Conbipel a BIM per scissione</v>
          </cell>
          <cell r="G1546" t="str">
            <v/>
          </cell>
          <cell r="H1546">
            <v>38656</v>
          </cell>
          <cell r="I1546">
            <v>38656</v>
          </cell>
          <cell r="J1546">
            <v>-5000</v>
          </cell>
          <cell r="K1546" t="str">
            <v>EUR</v>
          </cell>
        </row>
        <row r="1547">
          <cell r="A1547" t="str">
            <v>@01\QReg.@</v>
          </cell>
          <cell r="B1547" t="str">
            <v>AA</v>
          </cell>
          <cell r="C1547" t="str">
            <v>7000002556</v>
          </cell>
          <cell r="D1547" t="str">
            <v/>
          </cell>
          <cell r="E1547" t="str">
            <v/>
          </cell>
          <cell r="F1547" t="str">
            <v>Trasf. da Conbipel a BIM per scissione</v>
          </cell>
          <cell r="G1547" t="str">
            <v/>
          </cell>
          <cell r="H1547">
            <v>38656</v>
          </cell>
          <cell r="I1547">
            <v>38656</v>
          </cell>
          <cell r="J1547">
            <v>-2186.84</v>
          </cell>
          <cell r="K1547" t="str">
            <v>EUR</v>
          </cell>
        </row>
        <row r="1548">
          <cell r="A1548" t="str">
            <v>@01\QReg.@</v>
          </cell>
          <cell r="B1548" t="str">
            <v>AA</v>
          </cell>
          <cell r="C1548" t="str">
            <v>7000002557</v>
          </cell>
          <cell r="D1548" t="str">
            <v/>
          </cell>
          <cell r="E1548" t="str">
            <v/>
          </cell>
          <cell r="F1548" t="str">
            <v>Trasf. da Conbipel a BIM per scissione</v>
          </cell>
          <cell r="G1548" t="str">
            <v/>
          </cell>
          <cell r="H1548">
            <v>38656</v>
          </cell>
          <cell r="I1548">
            <v>38656</v>
          </cell>
          <cell r="J1548">
            <v>-67.33</v>
          </cell>
          <cell r="K1548" t="str">
            <v>EUR</v>
          </cell>
        </row>
        <row r="1549">
          <cell r="A1549" t="str">
            <v>@01\QReg.@</v>
          </cell>
          <cell r="B1549" t="str">
            <v>AA</v>
          </cell>
          <cell r="C1549" t="str">
            <v>7000002558</v>
          </cell>
          <cell r="D1549" t="str">
            <v/>
          </cell>
          <cell r="E1549" t="str">
            <v/>
          </cell>
          <cell r="F1549" t="str">
            <v>Trasf. da Conbipel a BIM per scissione</v>
          </cell>
          <cell r="G1549" t="str">
            <v/>
          </cell>
          <cell r="H1549">
            <v>38656</v>
          </cell>
          <cell r="I1549">
            <v>38656</v>
          </cell>
          <cell r="J1549">
            <v>-24.57</v>
          </cell>
          <cell r="K1549" t="str">
            <v>EUR</v>
          </cell>
        </row>
        <row r="1550">
          <cell r="A1550" t="str">
            <v>@01\QReg.@</v>
          </cell>
          <cell r="B1550" t="str">
            <v>AA</v>
          </cell>
          <cell r="C1550" t="str">
            <v>7000002559</v>
          </cell>
          <cell r="D1550" t="str">
            <v/>
          </cell>
          <cell r="E1550" t="str">
            <v/>
          </cell>
          <cell r="F1550" t="str">
            <v>Trasf. da Conbipel a BIM per scissione</v>
          </cell>
          <cell r="G1550" t="str">
            <v/>
          </cell>
          <cell r="H1550">
            <v>38656</v>
          </cell>
          <cell r="I1550">
            <v>38656</v>
          </cell>
          <cell r="J1550">
            <v>-25.48</v>
          </cell>
          <cell r="K1550" t="str">
            <v>EUR</v>
          </cell>
        </row>
        <row r="1551">
          <cell r="A1551" t="str">
            <v>@01\QReg.@</v>
          </cell>
          <cell r="B1551" t="str">
            <v>AA</v>
          </cell>
          <cell r="C1551" t="str">
            <v>7000002560</v>
          </cell>
          <cell r="D1551" t="str">
            <v/>
          </cell>
          <cell r="E1551" t="str">
            <v/>
          </cell>
          <cell r="F1551" t="str">
            <v>Trasf. da Conbipel a BIM per scissione</v>
          </cell>
          <cell r="G1551" t="str">
            <v/>
          </cell>
          <cell r="H1551">
            <v>38656</v>
          </cell>
          <cell r="I1551">
            <v>38656</v>
          </cell>
          <cell r="J1551">
            <v>-27.3</v>
          </cell>
          <cell r="K1551" t="str">
            <v>EUR</v>
          </cell>
        </row>
        <row r="1552">
          <cell r="A1552" t="str">
            <v>@01\QReg.@</v>
          </cell>
          <cell r="B1552" t="str">
            <v>AA</v>
          </cell>
          <cell r="C1552" t="str">
            <v>7000002561</v>
          </cell>
          <cell r="D1552" t="str">
            <v/>
          </cell>
          <cell r="E1552" t="str">
            <v/>
          </cell>
          <cell r="F1552" t="str">
            <v>Trasf. da Conbipel a BIM per scissione</v>
          </cell>
          <cell r="G1552" t="str">
            <v/>
          </cell>
          <cell r="H1552">
            <v>38656</v>
          </cell>
          <cell r="I1552">
            <v>38656</v>
          </cell>
          <cell r="J1552">
            <v>-33.9</v>
          </cell>
          <cell r="K1552" t="str">
            <v>EUR</v>
          </cell>
        </row>
        <row r="1553">
          <cell r="A1553" t="str">
            <v>@01\QReg.@</v>
          </cell>
          <cell r="B1553" t="str">
            <v>AA</v>
          </cell>
          <cell r="C1553" t="str">
            <v>7000002562</v>
          </cell>
          <cell r="D1553" t="str">
            <v/>
          </cell>
          <cell r="E1553" t="str">
            <v/>
          </cell>
          <cell r="F1553" t="str">
            <v>Trasf. da Conbipel a BIM per scissione</v>
          </cell>
          <cell r="G1553" t="str">
            <v/>
          </cell>
          <cell r="H1553">
            <v>38656</v>
          </cell>
          <cell r="I1553">
            <v>38656</v>
          </cell>
          <cell r="J1553">
            <v>-31.22</v>
          </cell>
          <cell r="K1553" t="str">
            <v>EUR</v>
          </cell>
        </row>
        <row r="1554">
          <cell r="A1554" t="str">
            <v>@01\QReg.@</v>
          </cell>
          <cell r="B1554" t="str">
            <v>AA</v>
          </cell>
          <cell r="C1554" t="str">
            <v>7000002563</v>
          </cell>
          <cell r="D1554" t="str">
            <v/>
          </cell>
          <cell r="E1554" t="str">
            <v/>
          </cell>
          <cell r="F1554" t="str">
            <v>Trasf. da Conbipel a BIM per scissione</v>
          </cell>
          <cell r="G1554" t="str">
            <v/>
          </cell>
          <cell r="H1554">
            <v>38656</v>
          </cell>
          <cell r="I1554">
            <v>38656</v>
          </cell>
          <cell r="J1554">
            <v>-42.82</v>
          </cell>
          <cell r="K1554" t="str">
            <v>EUR</v>
          </cell>
        </row>
        <row r="1555">
          <cell r="A1555" t="str">
            <v>@01\QReg.@</v>
          </cell>
          <cell r="B1555" t="str">
            <v>AA</v>
          </cell>
          <cell r="C1555" t="str">
            <v>7000002564</v>
          </cell>
          <cell r="D1555" t="str">
            <v/>
          </cell>
          <cell r="E1555" t="str">
            <v/>
          </cell>
          <cell r="F1555" t="str">
            <v>Trasf. da Conbipel a BIM per scissione</v>
          </cell>
          <cell r="G1555" t="str">
            <v/>
          </cell>
          <cell r="H1555">
            <v>38656</v>
          </cell>
          <cell r="I1555">
            <v>38656</v>
          </cell>
          <cell r="J1555">
            <v>-1062.92</v>
          </cell>
          <cell r="K1555" t="str">
            <v>EUR</v>
          </cell>
        </row>
        <row r="1556">
          <cell r="A1556" t="str">
            <v>@01\QReg.@</v>
          </cell>
          <cell r="B1556" t="str">
            <v>AA</v>
          </cell>
          <cell r="C1556" t="str">
            <v>7000002565</v>
          </cell>
          <cell r="D1556" t="str">
            <v/>
          </cell>
          <cell r="E1556" t="str">
            <v/>
          </cell>
          <cell r="F1556" t="str">
            <v>Trasf. da Conbipel a BIM per scissione</v>
          </cell>
          <cell r="G1556" t="str">
            <v/>
          </cell>
          <cell r="H1556">
            <v>38656</v>
          </cell>
          <cell r="I1556">
            <v>38656</v>
          </cell>
          <cell r="J1556">
            <v>-759.22</v>
          </cell>
          <cell r="K1556" t="str">
            <v>EUR</v>
          </cell>
        </row>
        <row r="1557">
          <cell r="A1557" t="str">
            <v>@01\QReg.@</v>
          </cell>
          <cell r="B1557" t="str">
            <v>AA</v>
          </cell>
          <cell r="C1557" t="str">
            <v>7000002566</v>
          </cell>
          <cell r="D1557" t="str">
            <v/>
          </cell>
          <cell r="E1557" t="str">
            <v/>
          </cell>
          <cell r="F1557" t="str">
            <v>Trasf. da Conbipel a BIM per scissione</v>
          </cell>
          <cell r="G1557" t="str">
            <v/>
          </cell>
          <cell r="H1557">
            <v>38656</v>
          </cell>
          <cell r="I1557">
            <v>38656</v>
          </cell>
          <cell r="J1557">
            <v>-88.31</v>
          </cell>
          <cell r="K1557" t="str">
            <v>EUR</v>
          </cell>
        </row>
        <row r="1558">
          <cell r="A1558" t="str">
            <v>@01\QReg.@</v>
          </cell>
          <cell r="B1558" t="str">
            <v>AA</v>
          </cell>
          <cell r="C1558" t="str">
            <v>7000002567</v>
          </cell>
          <cell r="D1558" t="str">
            <v/>
          </cell>
          <cell r="E1558" t="str">
            <v/>
          </cell>
          <cell r="F1558" t="str">
            <v>Trasf. da Conbipel a BIM per scissione</v>
          </cell>
          <cell r="G1558" t="str">
            <v/>
          </cell>
          <cell r="H1558">
            <v>38656</v>
          </cell>
          <cell r="I1558">
            <v>38656</v>
          </cell>
          <cell r="J1558">
            <v>-1315</v>
          </cell>
          <cell r="K1558" t="str">
            <v>EUR</v>
          </cell>
        </row>
        <row r="1559">
          <cell r="A1559" t="str">
            <v>@01\QReg.@</v>
          </cell>
          <cell r="B1559" t="str">
            <v>AA</v>
          </cell>
          <cell r="C1559" t="str">
            <v>7000002568</v>
          </cell>
          <cell r="D1559" t="str">
            <v/>
          </cell>
          <cell r="E1559" t="str">
            <v/>
          </cell>
          <cell r="F1559" t="str">
            <v>Trasf. da Conbipel a BIM per scissione</v>
          </cell>
          <cell r="G1559" t="str">
            <v/>
          </cell>
          <cell r="H1559">
            <v>38656</v>
          </cell>
          <cell r="I1559">
            <v>38656</v>
          </cell>
          <cell r="J1559">
            <v>-5304</v>
          </cell>
          <cell r="K1559" t="str">
            <v>EUR</v>
          </cell>
        </row>
        <row r="1560">
          <cell r="A1560" t="str">
            <v>@01\QReg.@</v>
          </cell>
          <cell r="B1560" t="str">
            <v>AA</v>
          </cell>
          <cell r="C1560" t="str">
            <v>7000002569</v>
          </cell>
          <cell r="D1560" t="str">
            <v/>
          </cell>
          <cell r="E1560" t="str">
            <v/>
          </cell>
          <cell r="F1560" t="str">
            <v>Trasf. da Conbipel a BIM per scissione</v>
          </cell>
          <cell r="G1560" t="str">
            <v/>
          </cell>
          <cell r="H1560">
            <v>38656</v>
          </cell>
          <cell r="I1560">
            <v>38656</v>
          </cell>
          <cell r="J1560">
            <v>-1800</v>
          </cell>
          <cell r="K1560" t="str">
            <v>EUR</v>
          </cell>
        </row>
        <row r="1561">
          <cell r="A1561" t="str">
            <v>@01\QReg.@</v>
          </cell>
          <cell r="B1561" t="str">
            <v>AA</v>
          </cell>
          <cell r="C1561" t="str">
            <v>7000002570</v>
          </cell>
          <cell r="D1561" t="str">
            <v/>
          </cell>
          <cell r="E1561" t="str">
            <v/>
          </cell>
          <cell r="F1561" t="str">
            <v>Trasf. da Conbipel a BIM per scissione</v>
          </cell>
          <cell r="G1561" t="str">
            <v/>
          </cell>
          <cell r="H1561">
            <v>38656</v>
          </cell>
          <cell r="I1561">
            <v>38656</v>
          </cell>
          <cell r="J1561">
            <v>-2000</v>
          </cell>
          <cell r="K1561" t="str">
            <v>EUR</v>
          </cell>
        </row>
        <row r="1562">
          <cell r="A1562" t="str">
            <v>@01\QReg.@</v>
          </cell>
          <cell r="B1562" t="str">
            <v>AA</v>
          </cell>
          <cell r="C1562" t="str">
            <v>7000002571</v>
          </cell>
          <cell r="D1562" t="str">
            <v/>
          </cell>
          <cell r="E1562" t="str">
            <v/>
          </cell>
          <cell r="F1562" t="str">
            <v>Trasf. da Conbipel a BIM per scissione</v>
          </cell>
          <cell r="G1562" t="str">
            <v/>
          </cell>
          <cell r="H1562">
            <v>38656</v>
          </cell>
          <cell r="I1562">
            <v>38656</v>
          </cell>
          <cell r="J1562">
            <v>-67.02</v>
          </cell>
          <cell r="K1562" t="str">
            <v>EUR</v>
          </cell>
        </row>
        <row r="1563">
          <cell r="A1563" t="str">
            <v>@01\QReg.@</v>
          </cell>
          <cell r="B1563" t="str">
            <v>AA</v>
          </cell>
          <cell r="C1563" t="str">
            <v>7000002572</v>
          </cell>
          <cell r="D1563" t="str">
            <v/>
          </cell>
          <cell r="E1563" t="str">
            <v/>
          </cell>
          <cell r="F1563" t="str">
            <v>Trasf. da Conbipel a BIM per scissione</v>
          </cell>
          <cell r="G1563" t="str">
            <v/>
          </cell>
          <cell r="H1563">
            <v>38656</v>
          </cell>
          <cell r="I1563">
            <v>38656</v>
          </cell>
          <cell r="J1563">
            <v>-2500</v>
          </cell>
          <cell r="K1563" t="str">
            <v>EUR</v>
          </cell>
        </row>
        <row r="1564">
          <cell r="A1564" t="str">
            <v>@01\QReg.@</v>
          </cell>
          <cell r="B1564" t="str">
            <v>AA</v>
          </cell>
          <cell r="C1564" t="str">
            <v>7000002573</v>
          </cell>
          <cell r="D1564" t="str">
            <v/>
          </cell>
          <cell r="E1564" t="str">
            <v/>
          </cell>
          <cell r="F1564" t="str">
            <v>Trasf. da Conbipel a BIM per scissione</v>
          </cell>
          <cell r="G1564" t="str">
            <v/>
          </cell>
          <cell r="H1564">
            <v>38656</v>
          </cell>
          <cell r="I1564">
            <v>38656</v>
          </cell>
          <cell r="J1564">
            <v>-10329.14</v>
          </cell>
          <cell r="K1564" t="str">
            <v>EUR</v>
          </cell>
        </row>
        <row r="1565">
          <cell r="A1565" t="str">
            <v>@01\QReg.@</v>
          </cell>
          <cell r="B1565" t="str">
            <v>AA</v>
          </cell>
          <cell r="C1565" t="str">
            <v>7000002574</v>
          </cell>
          <cell r="D1565" t="str">
            <v/>
          </cell>
          <cell r="E1565" t="str">
            <v/>
          </cell>
          <cell r="F1565" t="str">
            <v>Trasf. da Conbipel a BIM per scissione</v>
          </cell>
          <cell r="G1565" t="str">
            <v/>
          </cell>
          <cell r="H1565">
            <v>38656</v>
          </cell>
          <cell r="I1565">
            <v>38656</v>
          </cell>
          <cell r="J1565">
            <v>-3712660</v>
          </cell>
          <cell r="K1565" t="str">
            <v>EUR</v>
          </cell>
        </row>
        <row r="1566">
          <cell r="A1566" t="str">
            <v>@01\QReg.@</v>
          </cell>
          <cell r="B1566" t="str">
            <v>AA</v>
          </cell>
          <cell r="C1566" t="str">
            <v>7000002575</v>
          </cell>
          <cell r="D1566" t="str">
            <v/>
          </cell>
          <cell r="E1566" t="str">
            <v/>
          </cell>
          <cell r="F1566" t="str">
            <v>Trasf. da Conbipel a BIM per scissione</v>
          </cell>
          <cell r="G1566" t="str">
            <v/>
          </cell>
          <cell r="H1566">
            <v>38656</v>
          </cell>
          <cell r="I1566">
            <v>38656</v>
          </cell>
          <cell r="J1566">
            <v>-5900</v>
          </cell>
          <cell r="K1566" t="str">
            <v>EUR</v>
          </cell>
        </row>
        <row r="1567">
          <cell r="A1567" t="str">
            <v>@01\QReg.@</v>
          </cell>
          <cell r="B1567" t="str">
            <v>AA</v>
          </cell>
          <cell r="C1567" t="str">
            <v>7000002576</v>
          </cell>
          <cell r="D1567" t="str">
            <v/>
          </cell>
          <cell r="E1567" t="str">
            <v/>
          </cell>
          <cell r="F1567" t="str">
            <v>Trasf. da Conbipel a BIM per scissione</v>
          </cell>
          <cell r="G1567" t="str">
            <v/>
          </cell>
          <cell r="H1567">
            <v>38656</v>
          </cell>
          <cell r="I1567">
            <v>38656</v>
          </cell>
          <cell r="J1567">
            <v>-4700</v>
          </cell>
          <cell r="K1567" t="str">
            <v>EUR</v>
          </cell>
        </row>
        <row r="1568">
          <cell r="A1568" t="str">
            <v>@01\QReg.@</v>
          </cell>
          <cell r="B1568" t="str">
            <v>AA</v>
          </cell>
          <cell r="C1568" t="str">
            <v>7000002577</v>
          </cell>
          <cell r="D1568" t="str">
            <v/>
          </cell>
          <cell r="E1568" t="str">
            <v/>
          </cell>
          <cell r="F1568" t="str">
            <v>Trasf. da Conbipel a BIM per scissione</v>
          </cell>
          <cell r="G1568" t="str">
            <v/>
          </cell>
          <cell r="H1568">
            <v>38656</v>
          </cell>
          <cell r="I1568">
            <v>38656</v>
          </cell>
          <cell r="J1568">
            <v>-918</v>
          </cell>
          <cell r="K1568" t="str">
            <v>EUR</v>
          </cell>
        </row>
        <row r="1569">
          <cell r="A1569" t="str">
            <v>@01\QReg.@</v>
          </cell>
          <cell r="B1569" t="str">
            <v>AA</v>
          </cell>
          <cell r="C1569" t="str">
            <v>7000002578</v>
          </cell>
          <cell r="D1569" t="str">
            <v/>
          </cell>
          <cell r="E1569" t="str">
            <v/>
          </cell>
          <cell r="F1569" t="str">
            <v>Trasf. da Conbipel a BIM per scissione</v>
          </cell>
          <cell r="G1569" t="str">
            <v/>
          </cell>
          <cell r="H1569">
            <v>38656</v>
          </cell>
          <cell r="I1569">
            <v>38656</v>
          </cell>
          <cell r="J1569">
            <v>-4789</v>
          </cell>
          <cell r="K1569" t="str">
            <v>EUR</v>
          </cell>
        </row>
        <row r="1570">
          <cell r="A1570" t="str">
            <v>@01\QReg.@</v>
          </cell>
          <cell r="B1570" t="str">
            <v>AA</v>
          </cell>
          <cell r="C1570" t="str">
            <v>7000002579</v>
          </cell>
          <cell r="D1570" t="str">
            <v/>
          </cell>
          <cell r="E1570" t="str">
            <v/>
          </cell>
          <cell r="F1570" t="str">
            <v>Trasf. da Conbipel a BIM per scissione</v>
          </cell>
          <cell r="G1570" t="str">
            <v/>
          </cell>
          <cell r="H1570">
            <v>38656</v>
          </cell>
          <cell r="I1570">
            <v>38656</v>
          </cell>
          <cell r="J1570">
            <v>-1000</v>
          </cell>
          <cell r="K1570" t="str">
            <v>EUR</v>
          </cell>
        </row>
        <row r="1571">
          <cell r="A1571" t="str">
            <v>@01\QReg.@</v>
          </cell>
          <cell r="B1571" t="str">
            <v>AA</v>
          </cell>
          <cell r="C1571" t="str">
            <v>7000002580</v>
          </cell>
          <cell r="D1571" t="str">
            <v/>
          </cell>
          <cell r="E1571" t="str">
            <v/>
          </cell>
          <cell r="F1571" t="str">
            <v>Trasf. da Conbipel a BIM per scissione</v>
          </cell>
          <cell r="G1571" t="str">
            <v/>
          </cell>
          <cell r="H1571">
            <v>38656</v>
          </cell>
          <cell r="I1571">
            <v>38656</v>
          </cell>
          <cell r="J1571">
            <v>-1373.78</v>
          </cell>
          <cell r="K1571" t="str">
            <v>EUR</v>
          </cell>
        </row>
        <row r="1572">
          <cell r="A1572" t="str">
            <v>@01\QReg.@</v>
          </cell>
          <cell r="B1572" t="str">
            <v>AA</v>
          </cell>
          <cell r="C1572" t="str">
            <v>7000002581</v>
          </cell>
          <cell r="D1572" t="str">
            <v/>
          </cell>
          <cell r="E1572" t="str">
            <v/>
          </cell>
          <cell r="F1572" t="str">
            <v>Trasf. da Conbipel a BIM per scissione</v>
          </cell>
          <cell r="G1572" t="str">
            <v/>
          </cell>
          <cell r="H1572">
            <v>38656</v>
          </cell>
          <cell r="I1572">
            <v>38656</v>
          </cell>
          <cell r="J1572">
            <v>-25822.84</v>
          </cell>
          <cell r="K1572" t="str">
            <v>EUR</v>
          </cell>
        </row>
        <row r="1573">
          <cell r="A1573" t="str">
            <v>@01\QReg.@</v>
          </cell>
          <cell r="B1573" t="str">
            <v>AA</v>
          </cell>
          <cell r="C1573" t="str">
            <v>7000002582</v>
          </cell>
          <cell r="D1573" t="str">
            <v/>
          </cell>
          <cell r="E1573" t="str">
            <v/>
          </cell>
          <cell r="F1573" t="str">
            <v>Trasf. da Conbipel a BIM per scissione</v>
          </cell>
          <cell r="G1573" t="str">
            <v/>
          </cell>
          <cell r="H1573">
            <v>38656</v>
          </cell>
          <cell r="I1573">
            <v>38656</v>
          </cell>
          <cell r="J1573">
            <v>-1971.6</v>
          </cell>
          <cell r="K1573" t="str">
            <v>EUR</v>
          </cell>
        </row>
        <row r="1574">
          <cell r="A1574" t="str">
            <v>@01\QReg.@</v>
          </cell>
          <cell r="B1574" t="str">
            <v>AA</v>
          </cell>
          <cell r="C1574" t="str">
            <v>7000002583</v>
          </cell>
          <cell r="D1574" t="str">
            <v/>
          </cell>
          <cell r="E1574" t="str">
            <v/>
          </cell>
          <cell r="F1574" t="str">
            <v>Trasf. da Conbipel a BIM per scissione</v>
          </cell>
          <cell r="G1574" t="str">
            <v/>
          </cell>
          <cell r="H1574">
            <v>38656</v>
          </cell>
          <cell r="I1574">
            <v>38656</v>
          </cell>
          <cell r="J1574">
            <v>-98.46</v>
          </cell>
          <cell r="K1574" t="str">
            <v>EUR</v>
          </cell>
        </row>
        <row r="1575">
          <cell r="A1575" t="str">
            <v>@01\QReg.@</v>
          </cell>
          <cell r="B1575" t="str">
            <v>AA</v>
          </cell>
          <cell r="C1575" t="str">
            <v>7000002584</v>
          </cell>
          <cell r="D1575" t="str">
            <v/>
          </cell>
          <cell r="E1575" t="str">
            <v/>
          </cell>
          <cell r="F1575" t="str">
            <v>Trasf. da Conbipel a BIM per scissione</v>
          </cell>
          <cell r="G1575" t="str">
            <v/>
          </cell>
          <cell r="H1575">
            <v>38656</v>
          </cell>
          <cell r="I1575">
            <v>38656</v>
          </cell>
          <cell r="J1575">
            <v>-5000</v>
          </cell>
          <cell r="K1575" t="str">
            <v>EUR</v>
          </cell>
        </row>
        <row r="1576">
          <cell r="A1576" t="str">
            <v>@01\QReg.@</v>
          </cell>
          <cell r="B1576" t="str">
            <v>AA</v>
          </cell>
          <cell r="C1576" t="str">
            <v>7000002585</v>
          </cell>
          <cell r="D1576" t="str">
            <v/>
          </cell>
          <cell r="E1576" t="str">
            <v/>
          </cell>
          <cell r="F1576" t="str">
            <v>Trasf. da Conbipel a BIM per scissione</v>
          </cell>
          <cell r="G1576" t="str">
            <v/>
          </cell>
          <cell r="H1576">
            <v>38656</v>
          </cell>
          <cell r="I1576">
            <v>38656</v>
          </cell>
          <cell r="J1576">
            <v>-2354</v>
          </cell>
          <cell r="K1576" t="str">
            <v>EUR</v>
          </cell>
        </row>
        <row r="1577">
          <cell r="A1577" t="str">
            <v>@01\QReg.@</v>
          </cell>
          <cell r="B1577" t="str">
            <v>AA</v>
          </cell>
          <cell r="C1577" t="str">
            <v>7000002586</v>
          </cell>
          <cell r="D1577" t="str">
            <v/>
          </cell>
          <cell r="E1577" t="str">
            <v/>
          </cell>
          <cell r="F1577" t="str">
            <v>Trasf. da Conbipel a BIM per scissione</v>
          </cell>
          <cell r="G1577" t="str">
            <v/>
          </cell>
          <cell r="H1577">
            <v>38656</v>
          </cell>
          <cell r="I1577">
            <v>38656</v>
          </cell>
          <cell r="J1577">
            <v>-62500</v>
          </cell>
          <cell r="K1577" t="str">
            <v>EUR</v>
          </cell>
        </row>
        <row r="1578">
          <cell r="A1578" t="str">
            <v>@01\QReg.@</v>
          </cell>
          <cell r="B1578" t="str">
            <v>AA</v>
          </cell>
          <cell r="C1578" t="str">
            <v>7000002587</v>
          </cell>
          <cell r="D1578" t="str">
            <v/>
          </cell>
          <cell r="E1578" t="str">
            <v/>
          </cell>
          <cell r="F1578" t="str">
            <v>Trasf. da Conbipel a BIM per scissione</v>
          </cell>
          <cell r="G1578" t="str">
            <v/>
          </cell>
          <cell r="H1578">
            <v>38656</v>
          </cell>
          <cell r="I1578">
            <v>38656</v>
          </cell>
          <cell r="J1578">
            <v>-149772</v>
          </cell>
          <cell r="K1578" t="str">
            <v>EUR</v>
          </cell>
        </row>
        <row r="1579">
          <cell r="A1579" t="str">
            <v>@01\QReg.@</v>
          </cell>
          <cell r="B1579" t="str">
            <v>AA</v>
          </cell>
          <cell r="C1579" t="str">
            <v>7000002588</v>
          </cell>
          <cell r="D1579" t="str">
            <v/>
          </cell>
          <cell r="E1579" t="str">
            <v/>
          </cell>
          <cell r="F1579" t="str">
            <v>Trasf. da Conbipel a BIM per scissione</v>
          </cell>
          <cell r="G1579" t="str">
            <v/>
          </cell>
          <cell r="H1579">
            <v>38656</v>
          </cell>
          <cell r="I1579">
            <v>38656</v>
          </cell>
          <cell r="J1579">
            <v>-4995</v>
          </cell>
          <cell r="K1579" t="str">
            <v>EUR</v>
          </cell>
        </row>
        <row r="1580">
          <cell r="A1580" t="str">
            <v>@01\QReg.@</v>
          </cell>
          <cell r="B1580" t="str">
            <v>AA</v>
          </cell>
          <cell r="C1580" t="str">
            <v>7000002589</v>
          </cell>
          <cell r="D1580" t="str">
            <v/>
          </cell>
          <cell r="E1580" t="str">
            <v/>
          </cell>
          <cell r="F1580" t="str">
            <v>Trasf. da Conbipel a BIM per scissione</v>
          </cell>
          <cell r="G1580" t="str">
            <v/>
          </cell>
          <cell r="H1580">
            <v>38656</v>
          </cell>
          <cell r="I1580">
            <v>38656</v>
          </cell>
          <cell r="J1580">
            <v>-1950</v>
          </cell>
          <cell r="K1580" t="str">
            <v>EUR</v>
          </cell>
        </row>
        <row r="1581">
          <cell r="A1581" t="str">
            <v>@01\QReg.@</v>
          </cell>
          <cell r="B1581" t="str">
            <v>AA</v>
          </cell>
          <cell r="C1581" t="str">
            <v>7000002590</v>
          </cell>
          <cell r="D1581" t="str">
            <v/>
          </cell>
          <cell r="E1581" t="str">
            <v/>
          </cell>
          <cell r="F1581" t="str">
            <v>Trasf. da Conbipel a BIM per scissione</v>
          </cell>
          <cell r="G1581" t="str">
            <v/>
          </cell>
          <cell r="H1581">
            <v>38656</v>
          </cell>
          <cell r="I1581">
            <v>38656</v>
          </cell>
          <cell r="J1581">
            <v>-5000</v>
          </cell>
          <cell r="K1581" t="str">
            <v>EUR</v>
          </cell>
        </row>
        <row r="1582">
          <cell r="A1582" t="str">
            <v>@01\QReg.@</v>
          </cell>
          <cell r="B1582" t="str">
            <v>AA</v>
          </cell>
          <cell r="C1582" t="str">
            <v>7000002591</v>
          </cell>
          <cell r="D1582" t="str">
            <v/>
          </cell>
          <cell r="E1582" t="str">
            <v/>
          </cell>
          <cell r="F1582" t="str">
            <v>Trasf. da Conbipel a BIM per scissione</v>
          </cell>
          <cell r="G1582" t="str">
            <v/>
          </cell>
          <cell r="H1582">
            <v>38656</v>
          </cell>
          <cell r="I1582">
            <v>38656</v>
          </cell>
          <cell r="J1582">
            <v>-1009</v>
          </cell>
          <cell r="K1582" t="str">
            <v>EUR</v>
          </cell>
        </row>
        <row r="1583">
          <cell r="A1583" t="str">
            <v>@01\QReg.@</v>
          </cell>
          <cell r="B1583" t="str">
            <v>AA</v>
          </cell>
          <cell r="C1583" t="str">
            <v>7000002592</v>
          </cell>
          <cell r="D1583" t="str">
            <v/>
          </cell>
          <cell r="E1583" t="str">
            <v/>
          </cell>
          <cell r="F1583" t="str">
            <v>Trasf. da Conbipel a BIM per scissione</v>
          </cell>
          <cell r="G1583" t="str">
            <v/>
          </cell>
          <cell r="H1583">
            <v>38656</v>
          </cell>
          <cell r="I1583">
            <v>38656</v>
          </cell>
          <cell r="J1583">
            <v>-10024.58</v>
          </cell>
          <cell r="K1583" t="str">
            <v>EUR</v>
          </cell>
        </row>
        <row r="1584">
          <cell r="A1584" t="str">
            <v>@01\QReg.@</v>
          </cell>
          <cell r="B1584" t="str">
            <v>AA</v>
          </cell>
          <cell r="C1584" t="str">
            <v>7000002593</v>
          </cell>
          <cell r="D1584" t="str">
            <v/>
          </cell>
          <cell r="E1584" t="str">
            <v/>
          </cell>
          <cell r="F1584" t="str">
            <v>Trasf. da Conbipel a BIM per scissione</v>
          </cell>
          <cell r="G1584" t="str">
            <v/>
          </cell>
          <cell r="H1584">
            <v>38656</v>
          </cell>
          <cell r="I1584">
            <v>38656</v>
          </cell>
          <cell r="J1584">
            <v>-43000</v>
          </cell>
          <cell r="K1584" t="str">
            <v>EUR</v>
          </cell>
        </row>
        <row r="1585">
          <cell r="A1585" t="str">
            <v>@01\QReg.@</v>
          </cell>
          <cell r="B1585" t="str">
            <v>AA</v>
          </cell>
          <cell r="C1585" t="str">
            <v>7000002594</v>
          </cell>
          <cell r="D1585" t="str">
            <v/>
          </cell>
          <cell r="E1585" t="str">
            <v/>
          </cell>
          <cell r="F1585" t="str">
            <v>Trasf. da Conbipel a BIM per scissione</v>
          </cell>
          <cell r="G1585" t="str">
            <v/>
          </cell>
          <cell r="H1585">
            <v>38656</v>
          </cell>
          <cell r="I1585">
            <v>38656</v>
          </cell>
          <cell r="J1585">
            <v>-2800</v>
          </cell>
          <cell r="K1585" t="str">
            <v>EUR</v>
          </cell>
        </row>
        <row r="1586">
          <cell r="A1586" t="str">
            <v>@01\QReg.@</v>
          </cell>
          <cell r="B1586" t="str">
            <v>AA</v>
          </cell>
          <cell r="C1586" t="str">
            <v>7000002595</v>
          </cell>
          <cell r="D1586" t="str">
            <v/>
          </cell>
          <cell r="E1586" t="str">
            <v/>
          </cell>
          <cell r="F1586" t="str">
            <v>Trasf. da Conbipel a BIM per scissione</v>
          </cell>
          <cell r="G1586" t="str">
            <v/>
          </cell>
          <cell r="H1586">
            <v>38656</v>
          </cell>
          <cell r="I1586">
            <v>38656</v>
          </cell>
          <cell r="J1586">
            <v>-440</v>
          </cell>
          <cell r="K1586" t="str">
            <v>EUR</v>
          </cell>
        </row>
        <row r="1587">
          <cell r="A1587" t="str">
            <v>@01\QReg.@</v>
          </cell>
          <cell r="B1587" t="str">
            <v>AA</v>
          </cell>
          <cell r="C1587" t="str">
            <v>7000002596</v>
          </cell>
          <cell r="D1587" t="str">
            <v/>
          </cell>
          <cell r="E1587" t="str">
            <v/>
          </cell>
          <cell r="F1587" t="str">
            <v>Trasf. da Conbipel a BIM per scissione</v>
          </cell>
          <cell r="G1587" t="str">
            <v/>
          </cell>
          <cell r="H1587">
            <v>38656</v>
          </cell>
          <cell r="I1587">
            <v>38656</v>
          </cell>
          <cell r="J1587">
            <v>-13004.58</v>
          </cell>
          <cell r="K1587" t="str">
            <v>EUR</v>
          </cell>
        </row>
        <row r="1588">
          <cell r="A1588" t="str">
            <v>@01\QReg.@</v>
          </cell>
          <cell r="B1588" t="str">
            <v>AA</v>
          </cell>
          <cell r="C1588" t="str">
            <v>7000002597</v>
          </cell>
          <cell r="D1588" t="str">
            <v/>
          </cell>
          <cell r="E1588" t="str">
            <v/>
          </cell>
          <cell r="F1588" t="str">
            <v>Trasf. da Conbipel a BIM per scissione</v>
          </cell>
          <cell r="G1588" t="str">
            <v/>
          </cell>
          <cell r="H1588">
            <v>38656</v>
          </cell>
          <cell r="I1588">
            <v>38656</v>
          </cell>
          <cell r="J1588">
            <v>-5193.5</v>
          </cell>
          <cell r="K1588" t="str">
            <v>EUR</v>
          </cell>
        </row>
        <row r="1589">
          <cell r="A1589" t="str">
            <v>@01\QReg.@</v>
          </cell>
          <cell r="B1589" t="str">
            <v>AA</v>
          </cell>
          <cell r="C1589" t="str">
            <v>7000002598</v>
          </cell>
          <cell r="D1589" t="str">
            <v/>
          </cell>
          <cell r="E1589" t="str">
            <v/>
          </cell>
          <cell r="F1589" t="str">
            <v>Trasf. da Conbipel a BIM per scissione</v>
          </cell>
          <cell r="G1589" t="str">
            <v/>
          </cell>
          <cell r="H1589">
            <v>38656</v>
          </cell>
          <cell r="I1589">
            <v>38656</v>
          </cell>
          <cell r="J1589">
            <v>-5962.8</v>
          </cell>
          <cell r="K1589" t="str">
            <v>EUR</v>
          </cell>
        </row>
        <row r="1590">
          <cell r="A1590" t="str">
            <v>@01\QReg.@</v>
          </cell>
          <cell r="B1590" t="str">
            <v>AA</v>
          </cell>
          <cell r="C1590" t="str">
            <v>7000002599</v>
          </cell>
          <cell r="D1590" t="str">
            <v/>
          </cell>
          <cell r="E1590" t="str">
            <v/>
          </cell>
          <cell r="F1590" t="str">
            <v>Trasf. da Conbipel a BIM per scissione</v>
          </cell>
          <cell r="G1590" t="str">
            <v/>
          </cell>
          <cell r="H1590">
            <v>38656</v>
          </cell>
          <cell r="I1590">
            <v>38656</v>
          </cell>
          <cell r="J1590">
            <v>-287.56</v>
          </cell>
          <cell r="K1590" t="str">
            <v>EUR</v>
          </cell>
        </row>
        <row r="1591">
          <cell r="A1591" t="str">
            <v>@01\QReg.@</v>
          </cell>
          <cell r="B1591" t="str">
            <v>AA</v>
          </cell>
          <cell r="C1591" t="str">
            <v>7000002600</v>
          </cell>
          <cell r="D1591" t="str">
            <v/>
          </cell>
          <cell r="E1591" t="str">
            <v/>
          </cell>
          <cell r="F1591" t="str">
            <v>Trasf. da Conbipel a BIM per scissione</v>
          </cell>
          <cell r="G1591" t="str">
            <v/>
          </cell>
          <cell r="H1591">
            <v>38656</v>
          </cell>
          <cell r="I1591">
            <v>38656</v>
          </cell>
          <cell r="J1591">
            <v>-37621.949999999997</v>
          </cell>
          <cell r="K1591" t="str">
            <v>EUR</v>
          </cell>
        </row>
        <row r="1592">
          <cell r="A1592" t="str">
            <v>@01\QReg.@</v>
          </cell>
          <cell r="B1592" t="str">
            <v>AA</v>
          </cell>
          <cell r="C1592" t="str">
            <v>7000002601</v>
          </cell>
          <cell r="D1592" t="str">
            <v/>
          </cell>
          <cell r="E1592" t="str">
            <v/>
          </cell>
          <cell r="F1592" t="str">
            <v>Trasf. da Conbipel a BIM per scissione</v>
          </cell>
          <cell r="G1592" t="str">
            <v/>
          </cell>
          <cell r="H1592">
            <v>38656</v>
          </cell>
          <cell r="I1592">
            <v>38656</v>
          </cell>
          <cell r="J1592">
            <v>-751.44</v>
          </cell>
          <cell r="K1592" t="str">
            <v>EUR</v>
          </cell>
        </row>
        <row r="1593">
          <cell r="A1593" t="str">
            <v>@01\QReg.@</v>
          </cell>
          <cell r="B1593" t="str">
            <v>AA</v>
          </cell>
          <cell r="C1593" t="str">
            <v>7000002602</v>
          </cell>
          <cell r="D1593" t="str">
            <v/>
          </cell>
          <cell r="E1593" t="str">
            <v/>
          </cell>
          <cell r="F1593" t="str">
            <v>Trasf. da Conbipel a BIM per scissione</v>
          </cell>
          <cell r="G1593" t="str">
            <v/>
          </cell>
          <cell r="H1593">
            <v>38656</v>
          </cell>
          <cell r="I1593">
            <v>38656</v>
          </cell>
          <cell r="J1593">
            <v>-944.38</v>
          </cell>
          <cell r="K1593" t="str">
            <v>EUR</v>
          </cell>
        </row>
        <row r="1594">
          <cell r="A1594" t="str">
            <v>@01\QReg.@</v>
          </cell>
          <cell r="B1594" t="str">
            <v>AA</v>
          </cell>
          <cell r="C1594" t="str">
            <v>7000002603</v>
          </cell>
          <cell r="D1594" t="str">
            <v/>
          </cell>
          <cell r="E1594" t="str">
            <v/>
          </cell>
          <cell r="F1594" t="str">
            <v>Trasf. da Conbipel a BIM per scissione</v>
          </cell>
          <cell r="G1594" t="str">
            <v/>
          </cell>
          <cell r="H1594">
            <v>38656</v>
          </cell>
          <cell r="I1594">
            <v>38656</v>
          </cell>
          <cell r="J1594">
            <v>-1988.35</v>
          </cell>
          <cell r="K1594" t="str">
            <v>EUR</v>
          </cell>
        </row>
        <row r="1595">
          <cell r="A1595" t="str">
            <v>@01\QReg.@</v>
          </cell>
          <cell r="B1595" t="str">
            <v>AA</v>
          </cell>
          <cell r="C1595" t="str">
            <v>7000002604</v>
          </cell>
          <cell r="D1595" t="str">
            <v/>
          </cell>
          <cell r="E1595" t="str">
            <v/>
          </cell>
          <cell r="F1595" t="str">
            <v>Trasf. da Conbipel a BIM per scissione</v>
          </cell>
          <cell r="G1595" t="str">
            <v/>
          </cell>
          <cell r="H1595">
            <v>38656</v>
          </cell>
          <cell r="I1595">
            <v>38656</v>
          </cell>
          <cell r="J1595">
            <v>-21655.040000000001</v>
          </cell>
          <cell r="K1595" t="str">
            <v>EUR</v>
          </cell>
        </row>
        <row r="1596">
          <cell r="A1596" t="str">
            <v>@01\QReg.@</v>
          </cell>
          <cell r="B1596" t="str">
            <v>AA</v>
          </cell>
          <cell r="C1596" t="str">
            <v>7000002605</v>
          </cell>
          <cell r="D1596" t="str">
            <v/>
          </cell>
          <cell r="E1596" t="str">
            <v/>
          </cell>
          <cell r="F1596" t="str">
            <v>Trasf. da Conbipel a BIM per scissione</v>
          </cell>
          <cell r="G1596" t="str">
            <v/>
          </cell>
          <cell r="H1596">
            <v>38656</v>
          </cell>
          <cell r="I1596">
            <v>38656</v>
          </cell>
          <cell r="J1596">
            <v>-735.48</v>
          </cell>
          <cell r="K1596" t="str">
            <v>EUR</v>
          </cell>
        </row>
        <row r="1597">
          <cell r="A1597" t="str">
            <v>@01\QReg.@</v>
          </cell>
          <cell r="B1597" t="str">
            <v>AA</v>
          </cell>
          <cell r="C1597" t="str">
            <v>7000002606</v>
          </cell>
          <cell r="D1597" t="str">
            <v/>
          </cell>
          <cell r="E1597" t="str">
            <v/>
          </cell>
          <cell r="F1597" t="str">
            <v>Trasf. da Conbipel a BIM per scissione</v>
          </cell>
          <cell r="G1597" t="str">
            <v/>
          </cell>
          <cell r="H1597">
            <v>38656</v>
          </cell>
          <cell r="I1597">
            <v>38656</v>
          </cell>
          <cell r="J1597">
            <v>-7758.33</v>
          </cell>
          <cell r="K1597" t="str">
            <v>EUR</v>
          </cell>
        </row>
        <row r="1598">
          <cell r="A1598" t="str">
            <v>@01\QReg.@</v>
          </cell>
          <cell r="B1598" t="str">
            <v>AA</v>
          </cell>
          <cell r="C1598" t="str">
            <v>7000002607</v>
          </cell>
          <cell r="D1598" t="str">
            <v/>
          </cell>
          <cell r="E1598" t="str">
            <v/>
          </cell>
          <cell r="F1598" t="str">
            <v>Trasf. da Conbipel a BIM per scissione</v>
          </cell>
          <cell r="G1598" t="str">
            <v/>
          </cell>
          <cell r="H1598">
            <v>38656</v>
          </cell>
          <cell r="I1598">
            <v>38656</v>
          </cell>
          <cell r="J1598">
            <v>-5165</v>
          </cell>
          <cell r="K1598" t="str">
            <v>EUR</v>
          </cell>
        </row>
        <row r="1599">
          <cell r="A1599" t="str">
            <v>@01\QReg.@</v>
          </cell>
          <cell r="B1599" t="str">
            <v>AA</v>
          </cell>
          <cell r="C1599" t="str">
            <v>7000002608</v>
          </cell>
          <cell r="D1599" t="str">
            <v/>
          </cell>
          <cell r="E1599" t="str">
            <v/>
          </cell>
          <cell r="F1599" t="str">
            <v>Trasf. da Conbipel a BIM per scissione</v>
          </cell>
          <cell r="G1599" t="str">
            <v/>
          </cell>
          <cell r="H1599">
            <v>38656</v>
          </cell>
          <cell r="I1599">
            <v>38656</v>
          </cell>
          <cell r="J1599">
            <v>-10833.33</v>
          </cell>
          <cell r="K1599" t="str">
            <v>EUR</v>
          </cell>
        </row>
        <row r="1600">
          <cell r="A1600" t="str">
            <v>@01\QReg.@</v>
          </cell>
          <cell r="B1600" t="str">
            <v>AA</v>
          </cell>
          <cell r="C1600" t="str">
            <v>7000002609</v>
          </cell>
          <cell r="D1600" t="str">
            <v/>
          </cell>
          <cell r="E1600" t="str">
            <v/>
          </cell>
          <cell r="F1600" t="str">
            <v>Trasf. da Conbipel a BIM per scissione</v>
          </cell>
          <cell r="G1600" t="str">
            <v/>
          </cell>
          <cell r="H1600">
            <v>38656</v>
          </cell>
          <cell r="I1600">
            <v>38656</v>
          </cell>
          <cell r="J1600">
            <v>-5996.85</v>
          </cell>
          <cell r="K1600" t="str">
            <v>EUR</v>
          </cell>
        </row>
        <row r="1601">
          <cell r="A1601" t="str">
            <v>@01\QReg.@</v>
          </cell>
          <cell r="B1601" t="str">
            <v>AA</v>
          </cell>
          <cell r="C1601" t="str">
            <v>7000002610</v>
          </cell>
          <cell r="D1601" t="str">
            <v/>
          </cell>
          <cell r="E1601" t="str">
            <v/>
          </cell>
          <cell r="F1601" t="str">
            <v>Trasf. da Conbipel a BIM per scissione</v>
          </cell>
          <cell r="G1601" t="str">
            <v/>
          </cell>
          <cell r="H1601">
            <v>38656</v>
          </cell>
          <cell r="I1601">
            <v>38656</v>
          </cell>
          <cell r="J1601">
            <v>-3160</v>
          </cell>
          <cell r="K1601" t="str">
            <v>EUR</v>
          </cell>
        </row>
        <row r="1602">
          <cell r="A1602" t="str">
            <v>@01\QReg.@</v>
          </cell>
          <cell r="B1602" t="str">
            <v>AA</v>
          </cell>
          <cell r="C1602" t="str">
            <v>7000002611</v>
          </cell>
          <cell r="D1602" t="str">
            <v/>
          </cell>
          <cell r="E1602" t="str">
            <v/>
          </cell>
          <cell r="F1602" t="str">
            <v>Trasf. da Conbipel a BIM per scissione</v>
          </cell>
          <cell r="G1602" t="str">
            <v/>
          </cell>
          <cell r="H1602">
            <v>38656</v>
          </cell>
          <cell r="I1602">
            <v>38656</v>
          </cell>
          <cell r="J1602">
            <v>-666.23</v>
          </cell>
          <cell r="K1602" t="str">
            <v>EUR</v>
          </cell>
        </row>
        <row r="1603">
          <cell r="A1603" t="str">
            <v>@01\QReg.@</v>
          </cell>
          <cell r="B1603" t="str">
            <v>AA</v>
          </cell>
          <cell r="C1603" t="str">
            <v>7000002612</v>
          </cell>
          <cell r="D1603" t="str">
            <v/>
          </cell>
          <cell r="E1603" t="str">
            <v/>
          </cell>
          <cell r="F1603" t="str">
            <v>Trasf. da Conbipel a BIM per scissione</v>
          </cell>
          <cell r="G1603" t="str">
            <v/>
          </cell>
          <cell r="H1603">
            <v>38656</v>
          </cell>
          <cell r="I1603">
            <v>38656</v>
          </cell>
          <cell r="J1603">
            <v>-66.900000000000006</v>
          </cell>
          <cell r="K1603" t="str">
            <v>EUR</v>
          </cell>
        </row>
        <row r="1604">
          <cell r="A1604" t="str">
            <v>@01\QReg.@</v>
          </cell>
          <cell r="B1604" t="str">
            <v>AA</v>
          </cell>
          <cell r="C1604" t="str">
            <v>7000002613</v>
          </cell>
          <cell r="D1604" t="str">
            <v/>
          </cell>
          <cell r="E1604" t="str">
            <v/>
          </cell>
          <cell r="F1604" t="str">
            <v>Trasf. da Conbipel a BIM per scissione</v>
          </cell>
          <cell r="G1604" t="str">
            <v/>
          </cell>
          <cell r="H1604">
            <v>38656</v>
          </cell>
          <cell r="I1604">
            <v>38656</v>
          </cell>
          <cell r="J1604">
            <v>-36.4</v>
          </cell>
          <cell r="K1604" t="str">
            <v>EUR</v>
          </cell>
        </row>
        <row r="1605">
          <cell r="A1605" t="str">
            <v>@01\QReg.@</v>
          </cell>
          <cell r="B1605" t="str">
            <v>AA</v>
          </cell>
          <cell r="C1605" t="str">
            <v>7000002614</v>
          </cell>
          <cell r="D1605" t="str">
            <v/>
          </cell>
          <cell r="E1605" t="str">
            <v/>
          </cell>
          <cell r="F1605" t="str">
            <v>Trasf. da Conbipel a BIM per scissione</v>
          </cell>
          <cell r="G1605" t="str">
            <v/>
          </cell>
          <cell r="H1605">
            <v>38656</v>
          </cell>
          <cell r="I1605">
            <v>38656</v>
          </cell>
          <cell r="J1605">
            <v>-962.47</v>
          </cell>
          <cell r="K1605" t="str">
            <v>EUR</v>
          </cell>
        </row>
        <row r="1606">
          <cell r="A1606" t="str">
            <v>@01\QReg.@</v>
          </cell>
          <cell r="B1606" t="str">
            <v>AA</v>
          </cell>
          <cell r="C1606" t="str">
            <v>7000002615</v>
          </cell>
          <cell r="D1606" t="str">
            <v/>
          </cell>
          <cell r="E1606" t="str">
            <v/>
          </cell>
          <cell r="F1606" t="str">
            <v>Trasf. da Conbipel a BIM per scissione</v>
          </cell>
          <cell r="G1606" t="str">
            <v/>
          </cell>
          <cell r="H1606">
            <v>38656</v>
          </cell>
          <cell r="I1606">
            <v>38656</v>
          </cell>
          <cell r="J1606">
            <v>-1179.42</v>
          </cell>
          <cell r="K1606" t="str">
            <v>EUR</v>
          </cell>
        </row>
        <row r="1607">
          <cell r="A1607" t="str">
            <v>@01\QReg.@</v>
          </cell>
          <cell r="B1607" t="str">
            <v>AA</v>
          </cell>
          <cell r="C1607" t="str">
            <v>7000002616</v>
          </cell>
          <cell r="D1607" t="str">
            <v/>
          </cell>
          <cell r="E1607" t="str">
            <v/>
          </cell>
          <cell r="F1607" t="str">
            <v>Trasf. da Conbipel a BIM per scissione</v>
          </cell>
          <cell r="G1607" t="str">
            <v/>
          </cell>
          <cell r="H1607">
            <v>38656</v>
          </cell>
          <cell r="I1607">
            <v>38656</v>
          </cell>
          <cell r="J1607">
            <v>-2000</v>
          </cell>
          <cell r="K1607" t="str">
            <v>EUR</v>
          </cell>
        </row>
        <row r="1608">
          <cell r="A1608" t="str">
            <v>@01\QReg.@</v>
          </cell>
          <cell r="B1608" t="str">
            <v>AA</v>
          </cell>
          <cell r="C1608" t="str">
            <v>7000002617</v>
          </cell>
          <cell r="D1608" t="str">
            <v/>
          </cell>
          <cell r="E1608" t="str">
            <v/>
          </cell>
          <cell r="F1608" t="str">
            <v>Trasf. da Conbipel a BIM per scissione</v>
          </cell>
          <cell r="G1608" t="str">
            <v/>
          </cell>
          <cell r="H1608">
            <v>38656</v>
          </cell>
          <cell r="I1608">
            <v>38656</v>
          </cell>
          <cell r="J1608">
            <v>-1446.08</v>
          </cell>
          <cell r="K1608" t="str">
            <v>EUR</v>
          </cell>
        </row>
        <row r="1609">
          <cell r="A1609" t="str">
            <v>@01\QReg.@</v>
          </cell>
          <cell r="B1609" t="str">
            <v>AA</v>
          </cell>
          <cell r="C1609" t="str">
            <v>7000002618</v>
          </cell>
          <cell r="D1609" t="str">
            <v/>
          </cell>
          <cell r="E1609" t="str">
            <v/>
          </cell>
          <cell r="F1609" t="str">
            <v>Trasf. da Conbipel a BIM per scissione</v>
          </cell>
          <cell r="G1609" t="str">
            <v/>
          </cell>
          <cell r="H1609">
            <v>38656</v>
          </cell>
          <cell r="I1609">
            <v>38656</v>
          </cell>
          <cell r="J1609">
            <v>-3615.2</v>
          </cell>
          <cell r="K1609" t="str">
            <v>EUR</v>
          </cell>
        </row>
        <row r="1610">
          <cell r="A1610" t="str">
            <v>@01\QReg.@</v>
          </cell>
          <cell r="B1610" t="str">
            <v>AA</v>
          </cell>
          <cell r="C1610" t="str">
            <v>7000002619</v>
          </cell>
          <cell r="D1610" t="str">
            <v/>
          </cell>
          <cell r="E1610" t="str">
            <v/>
          </cell>
          <cell r="F1610" t="str">
            <v>Trasf. da Conbipel a BIM per scissione</v>
          </cell>
          <cell r="G1610" t="str">
            <v/>
          </cell>
          <cell r="H1610">
            <v>38656</v>
          </cell>
          <cell r="I1610">
            <v>38656</v>
          </cell>
          <cell r="J1610">
            <v>-1020.23</v>
          </cell>
          <cell r="K1610" t="str">
            <v>EUR</v>
          </cell>
        </row>
        <row r="1611">
          <cell r="A1611" t="str">
            <v>@01\QReg.@</v>
          </cell>
          <cell r="B1611" t="str">
            <v>AA</v>
          </cell>
          <cell r="C1611" t="str">
            <v>7000002620</v>
          </cell>
          <cell r="D1611" t="str">
            <v/>
          </cell>
          <cell r="E1611" t="str">
            <v/>
          </cell>
          <cell r="F1611" t="str">
            <v>Trasf. da Conbipel a BIM per scissione</v>
          </cell>
          <cell r="G1611" t="str">
            <v/>
          </cell>
          <cell r="H1611">
            <v>38656</v>
          </cell>
          <cell r="I1611">
            <v>38656</v>
          </cell>
          <cell r="J1611">
            <v>-20000</v>
          </cell>
          <cell r="K1611" t="str">
            <v>EUR</v>
          </cell>
        </row>
        <row r="1612">
          <cell r="A1612" t="str">
            <v>@01\QReg.@</v>
          </cell>
          <cell r="B1612" t="str">
            <v>AA</v>
          </cell>
          <cell r="C1612" t="str">
            <v>7000002621</v>
          </cell>
          <cell r="D1612" t="str">
            <v/>
          </cell>
          <cell r="E1612" t="str">
            <v/>
          </cell>
          <cell r="F1612" t="str">
            <v>Trasf. da Conbipel a BIM per scissione</v>
          </cell>
          <cell r="G1612" t="str">
            <v/>
          </cell>
          <cell r="H1612">
            <v>38656</v>
          </cell>
          <cell r="I1612">
            <v>38656</v>
          </cell>
          <cell r="J1612">
            <v>-20000</v>
          </cell>
          <cell r="K1612" t="str">
            <v>EUR</v>
          </cell>
        </row>
        <row r="1613">
          <cell r="A1613" t="str">
            <v>@01\QReg.@</v>
          </cell>
          <cell r="B1613" t="str">
            <v>AA</v>
          </cell>
          <cell r="C1613" t="str">
            <v>7000002622</v>
          </cell>
          <cell r="D1613" t="str">
            <v/>
          </cell>
          <cell r="E1613" t="str">
            <v/>
          </cell>
          <cell r="F1613" t="str">
            <v>Trasf. da Conbipel a BIM per scissione</v>
          </cell>
          <cell r="G1613" t="str">
            <v/>
          </cell>
          <cell r="H1613">
            <v>38656</v>
          </cell>
          <cell r="I1613">
            <v>38656</v>
          </cell>
          <cell r="J1613">
            <v>-5800</v>
          </cell>
          <cell r="K1613" t="str">
            <v>EUR</v>
          </cell>
        </row>
        <row r="1614">
          <cell r="A1614" t="str">
            <v>@01\QReg.@</v>
          </cell>
          <cell r="B1614" t="str">
            <v>AA</v>
          </cell>
          <cell r="C1614" t="str">
            <v>7000002623</v>
          </cell>
          <cell r="D1614" t="str">
            <v/>
          </cell>
          <cell r="E1614" t="str">
            <v/>
          </cell>
          <cell r="F1614" t="str">
            <v>Trasf. da Conbipel a BIM per scissione</v>
          </cell>
          <cell r="G1614" t="str">
            <v/>
          </cell>
          <cell r="H1614">
            <v>38656</v>
          </cell>
          <cell r="I1614">
            <v>38656</v>
          </cell>
          <cell r="J1614">
            <v>-2200</v>
          </cell>
          <cell r="K1614" t="str">
            <v>EUR</v>
          </cell>
        </row>
        <row r="1615">
          <cell r="A1615" t="str">
            <v>@01\QReg.@</v>
          </cell>
          <cell r="B1615" t="str">
            <v>AA</v>
          </cell>
          <cell r="C1615" t="str">
            <v>7000002624</v>
          </cell>
          <cell r="D1615" t="str">
            <v/>
          </cell>
          <cell r="E1615" t="str">
            <v/>
          </cell>
          <cell r="F1615" t="str">
            <v>Trasf. da Conbipel a BIM per scissione</v>
          </cell>
          <cell r="G1615" t="str">
            <v/>
          </cell>
          <cell r="H1615">
            <v>38656</v>
          </cell>
          <cell r="I1615">
            <v>38656</v>
          </cell>
          <cell r="J1615">
            <v>-11821.8</v>
          </cell>
          <cell r="K1615" t="str">
            <v>EUR</v>
          </cell>
        </row>
        <row r="1616">
          <cell r="A1616" t="str">
            <v>@01\QReg.@</v>
          </cell>
          <cell r="B1616" t="str">
            <v>AA</v>
          </cell>
          <cell r="C1616" t="str">
            <v>7000002625</v>
          </cell>
          <cell r="D1616" t="str">
            <v/>
          </cell>
          <cell r="E1616" t="str">
            <v/>
          </cell>
          <cell r="F1616" t="str">
            <v>Trasf. da Conbipel a BIM per scissione</v>
          </cell>
          <cell r="G1616" t="str">
            <v/>
          </cell>
          <cell r="H1616">
            <v>38656</v>
          </cell>
          <cell r="I1616">
            <v>38656</v>
          </cell>
          <cell r="J1616">
            <v>-4000</v>
          </cell>
          <cell r="K1616" t="str">
            <v>EUR</v>
          </cell>
        </row>
        <row r="1617">
          <cell r="A1617" t="str">
            <v>@01\QReg.@</v>
          </cell>
          <cell r="B1617" t="str">
            <v>AA</v>
          </cell>
          <cell r="C1617" t="str">
            <v>7000002626</v>
          </cell>
          <cell r="D1617" t="str">
            <v/>
          </cell>
          <cell r="E1617" t="str">
            <v/>
          </cell>
          <cell r="F1617" t="str">
            <v>Trasf. da Conbipel a BIM per scissione</v>
          </cell>
          <cell r="G1617" t="str">
            <v/>
          </cell>
          <cell r="H1617">
            <v>38656</v>
          </cell>
          <cell r="I1617">
            <v>38656</v>
          </cell>
          <cell r="J1617">
            <v>-61561.55</v>
          </cell>
          <cell r="K1617" t="str">
            <v>EUR</v>
          </cell>
        </row>
        <row r="1618">
          <cell r="A1618" t="str">
            <v>@01\QReg.@</v>
          </cell>
          <cell r="B1618" t="str">
            <v>AA</v>
          </cell>
          <cell r="C1618" t="str">
            <v>7000002627</v>
          </cell>
          <cell r="D1618" t="str">
            <v/>
          </cell>
          <cell r="E1618" t="str">
            <v/>
          </cell>
          <cell r="F1618" t="str">
            <v>Trasf. da Conbipel a BIM per scissione</v>
          </cell>
          <cell r="G1618" t="str">
            <v/>
          </cell>
          <cell r="H1618">
            <v>38656</v>
          </cell>
          <cell r="I1618">
            <v>38656</v>
          </cell>
          <cell r="J1618">
            <v>-8964.84</v>
          </cell>
          <cell r="K1618" t="str">
            <v>EUR</v>
          </cell>
        </row>
        <row r="1619">
          <cell r="A1619" t="str">
            <v>@01\QReg.@</v>
          </cell>
          <cell r="B1619" t="str">
            <v>AA</v>
          </cell>
          <cell r="C1619" t="str">
            <v>7000002628</v>
          </cell>
          <cell r="D1619" t="str">
            <v/>
          </cell>
          <cell r="E1619" t="str">
            <v/>
          </cell>
          <cell r="F1619" t="str">
            <v>Trasf. da Conbipel a BIM per scissione</v>
          </cell>
          <cell r="G1619" t="str">
            <v/>
          </cell>
          <cell r="H1619">
            <v>38656</v>
          </cell>
          <cell r="I1619">
            <v>38656</v>
          </cell>
          <cell r="J1619">
            <v>-9421.75</v>
          </cell>
          <cell r="K1619" t="str">
            <v>EUR</v>
          </cell>
        </row>
        <row r="1620">
          <cell r="A1620" t="str">
            <v>@01\QReg.@</v>
          </cell>
          <cell r="B1620" t="str">
            <v>AA</v>
          </cell>
          <cell r="C1620" t="str">
            <v>7000002629</v>
          </cell>
          <cell r="D1620" t="str">
            <v/>
          </cell>
          <cell r="E1620" t="str">
            <v/>
          </cell>
          <cell r="F1620" t="str">
            <v>Trasf. da Conbipel a BIM per scissione</v>
          </cell>
          <cell r="G1620" t="str">
            <v/>
          </cell>
          <cell r="H1620">
            <v>38656</v>
          </cell>
          <cell r="I1620">
            <v>38656</v>
          </cell>
          <cell r="J1620">
            <v>-14228</v>
          </cell>
          <cell r="K1620" t="str">
            <v>EUR</v>
          </cell>
        </row>
        <row r="1621">
          <cell r="A1621" t="str">
            <v>@01\QReg.@</v>
          </cell>
          <cell r="B1621" t="str">
            <v>AA</v>
          </cell>
          <cell r="C1621" t="str">
            <v>7000002630</v>
          </cell>
          <cell r="D1621" t="str">
            <v/>
          </cell>
          <cell r="E1621" t="str">
            <v/>
          </cell>
          <cell r="F1621" t="str">
            <v>Trasf. da Conbipel a BIM per scissione</v>
          </cell>
          <cell r="G1621" t="str">
            <v/>
          </cell>
          <cell r="H1621">
            <v>38656</v>
          </cell>
          <cell r="I1621">
            <v>38656</v>
          </cell>
          <cell r="J1621">
            <v>-1250</v>
          </cell>
          <cell r="K1621" t="str">
            <v>EUR</v>
          </cell>
        </row>
        <row r="1622">
          <cell r="A1622" t="str">
            <v>@01\QReg.@</v>
          </cell>
          <cell r="B1622" t="str">
            <v>AA</v>
          </cell>
          <cell r="C1622" t="str">
            <v>7000002631</v>
          </cell>
          <cell r="D1622" t="str">
            <v/>
          </cell>
          <cell r="E1622" t="str">
            <v/>
          </cell>
          <cell r="F1622" t="str">
            <v>Trasf. da Conbipel a BIM per scissione</v>
          </cell>
          <cell r="G1622" t="str">
            <v/>
          </cell>
          <cell r="H1622">
            <v>38656</v>
          </cell>
          <cell r="I1622">
            <v>38656</v>
          </cell>
          <cell r="J1622">
            <v>-6469.12</v>
          </cell>
          <cell r="K1622" t="str">
            <v>EUR</v>
          </cell>
        </row>
        <row r="1623">
          <cell r="A1623" t="str">
            <v>@01\QReg.@</v>
          </cell>
          <cell r="B1623" t="str">
            <v>AA</v>
          </cell>
          <cell r="C1623" t="str">
            <v>7000002632</v>
          </cell>
          <cell r="D1623" t="str">
            <v/>
          </cell>
          <cell r="E1623" t="str">
            <v/>
          </cell>
          <cell r="F1623" t="str">
            <v>Trasf. da Conbipel a BIM per scissione</v>
          </cell>
          <cell r="G1623" t="str">
            <v/>
          </cell>
          <cell r="H1623">
            <v>38656</v>
          </cell>
          <cell r="I1623">
            <v>38656</v>
          </cell>
          <cell r="J1623">
            <v>-6797.93</v>
          </cell>
          <cell r="K1623" t="str">
            <v>EUR</v>
          </cell>
        </row>
        <row r="1624">
          <cell r="A1624" t="str">
            <v>@01\QReg.@</v>
          </cell>
          <cell r="B1624" t="str">
            <v>AA</v>
          </cell>
          <cell r="C1624" t="str">
            <v>7000002633</v>
          </cell>
          <cell r="D1624" t="str">
            <v/>
          </cell>
          <cell r="E1624" t="str">
            <v/>
          </cell>
          <cell r="F1624" t="str">
            <v>Trasf. da Conbipel a BIM per scissione</v>
          </cell>
          <cell r="G1624" t="str">
            <v/>
          </cell>
          <cell r="H1624">
            <v>38656</v>
          </cell>
          <cell r="I1624">
            <v>38656</v>
          </cell>
          <cell r="J1624">
            <v>-5600</v>
          </cell>
          <cell r="K1624" t="str">
            <v>EUR</v>
          </cell>
        </row>
        <row r="1625">
          <cell r="A1625" t="str">
            <v>@01\QReg.@</v>
          </cell>
          <cell r="B1625" t="str">
            <v>AA</v>
          </cell>
          <cell r="C1625" t="str">
            <v>7000002634</v>
          </cell>
          <cell r="D1625" t="str">
            <v/>
          </cell>
          <cell r="E1625" t="str">
            <v/>
          </cell>
          <cell r="F1625" t="str">
            <v>Trasf. da Conbipel a BIM per scissione</v>
          </cell>
          <cell r="G1625" t="str">
            <v/>
          </cell>
          <cell r="H1625">
            <v>38656</v>
          </cell>
          <cell r="I1625">
            <v>38656</v>
          </cell>
          <cell r="J1625">
            <v>-985</v>
          </cell>
          <cell r="K1625" t="str">
            <v>EUR</v>
          </cell>
        </row>
        <row r="1626">
          <cell r="A1626" t="str">
            <v>@01\QReg.@</v>
          </cell>
          <cell r="B1626" t="str">
            <v>AA</v>
          </cell>
          <cell r="C1626" t="str">
            <v>7000002635</v>
          </cell>
          <cell r="D1626" t="str">
            <v/>
          </cell>
          <cell r="E1626" t="str">
            <v/>
          </cell>
          <cell r="F1626" t="str">
            <v>Trasf. da Conbipel a BIM per scissione</v>
          </cell>
          <cell r="G1626" t="str">
            <v/>
          </cell>
          <cell r="H1626">
            <v>38656</v>
          </cell>
          <cell r="I1626">
            <v>38656</v>
          </cell>
          <cell r="J1626">
            <v>-13702.11</v>
          </cell>
          <cell r="K1626" t="str">
            <v>EUR</v>
          </cell>
        </row>
        <row r="1627">
          <cell r="A1627" t="str">
            <v>@01\QReg.@</v>
          </cell>
          <cell r="B1627" t="str">
            <v>AA</v>
          </cell>
          <cell r="C1627" t="str">
            <v>7000002636</v>
          </cell>
          <cell r="D1627" t="str">
            <v/>
          </cell>
          <cell r="E1627" t="str">
            <v/>
          </cell>
          <cell r="F1627" t="str">
            <v>Trasf. da Conbipel a BIM per scissione</v>
          </cell>
          <cell r="G1627" t="str">
            <v/>
          </cell>
          <cell r="H1627">
            <v>38656</v>
          </cell>
          <cell r="I1627">
            <v>38656</v>
          </cell>
          <cell r="J1627">
            <v>-9800</v>
          </cell>
          <cell r="K1627" t="str">
            <v>EUR</v>
          </cell>
        </row>
        <row r="1628">
          <cell r="A1628" t="str">
            <v>@01\QReg.@</v>
          </cell>
          <cell r="B1628" t="str">
            <v>AA</v>
          </cell>
          <cell r="C1628" t="str">
            <v>7000002637</v>
          </cell>
          <cell r="D1628" t="str">
            <v/>
          </cell>
          <cell r="E1628" t="str">
            <v/>
          </cell>
          <cell r="F1628" t="str">
            <v>Trasf. da Conbipel a BIM per scissione</v>
          </cell>
          <cell r="G1628" t="str">
            <v/>
          </cell>
          <cell r="H1628">
            <v>38656</v>
          </cell>
          <cell r="I1628">
            <v>38656</v>
          </cell>
          <cell r="J1628">
            <v>-2000</v>
          </cell>
          <cell r="K1628" t="str">
            <v>EUR</v>
          </cell>
        </row>
        <row r="1629">
          <cell r="A1629" t="str">
            <v>@01\QReg.@</v>
          </cell>
          <cell r="B1629" t="str">
            <v>AA</v>
          </cell>
          <cell r="C1629" t="str">
            <v>7000002638</v>
          </cell>
          <cell r="D1629" t="str">
            <v/>
          </cell>
          <cell r="E1629" t="str">
            <v/>
          </cell>
          <cell r="F1629" t="str">
            <v>Trasf. da Conbipel a BIM per scissione</v>
          </cell>
          <cell r="G1629" t="str">
            <v/>
          </cell>
          <cell r="H1629">
            <v>38656</v>
          </cell>
          <cell r="I1629">
            <v>38656</v>
          </cell>
          <cell r="J1629">
            <v>-2475</v>
          </cell>
          <cell r="K1629" t="str">
            <v>EUR</v>
          </cell>
        </row>
        <row r="1630">
          <cell r="A1630" t="str">
            <v>@01\QReg.@</v>
          </cell>
          <cell r="B1630" t="str">
            <v>AA</v>
          </cell>
          <cell r="C1630" t="str">
            <v>7000002639</v>
          </cell>
          <cell r="D1630" t="str">
            <v/>
          </cell>
          <cell r="E1630" t="str">
            <v/>
          </cell>
          <cell r="F1630" t="str">
            <v>Trasf. da Conbipel a BIM per scissione</v>
          </cell>
          <cell r="G1630" t="str">
            <v/>
          </cell>
          <cell r="H1630">
            <v>38656</v>
          </cell>
          <cell r="I1630">
            <v>38656</v>
          </cell>
          <cell r="J1630">
            <v>-2200</v>
          </cell>
          <cell r="K1630" t="str">
            <v>EUR</v>
          </cell>
        </row>
        <row r="1631">
          <cell r="A1631" t="str">
            <v>@01\QReg.@</v>
          </cell>
          <cell r="B1631" t="str">
            <v>AA</v>
          </cell>
          <cell r="C1631" t="str">
            <v>7000002640</v>
          </cell>
          <cell r="D1631" t="str">
            <v/>
          </cell>
          <cell r="E1631" t="str">
            <v/>
          </cell>
          <cell r="F1631" t="str">
            <v>Trasf. da Conbipel a BIM per scissione</v>
          </cell>
          <cell r="G1631" t="str">
            <v/>
          </cell>
          <cell r="H1631">
            <v>38656</v>
          </cell>
          <cell r="I1631">
            <v>38656</v>
          </cell>
          <cell r="J1631">
            <v>-1899.39</v>
          </cell>
          <cell r="K1631" t="str">
            <v>EUR</v>
          </cell>
        </row>
        <row r="1632">
          <cell r="A1632" t="str">
            <v>@01\QReg.@</v>
          </cell>
          <cell r="B1632" t="str">
            <v>AA</v>
          </cell>
          <cell r="C1632" t="str">
            <v>7000002641</v>
          </cell>
          <cell r="D1632" t="str">
            <v/>
          </cell>
          <cell r="E1632" t="str">
            <v/>
          </cell>
          <cell r="F1632" t="str">
            <v>Trasf. da Conbipel a BIM per scissione</v>
          </cell>
          <cell r="G1632" t="str">
            <v/>
          </cell>
          <cell r="H1632">
            <v>38656</v>
          </cell>
          <cell r="I1632">
            <v>38656</v>
          </cell>
          <cell r="J1632">
            <v>-6240</v>
          </cell>
          <cell r="K1632" t="str">
            <v>EUR</v>
          </cell>
        </row>
        <row r="1633">
          <cell r="A1633" t="str">
            <v>@01\QReg.@</v>
          </cell>
          <cell r="B1633" t="str">
            <v>AA</v>
          </cell>
          <cell r="C1633" t="str">
            <v>7000002642</v>
          </cell>
          <cell r="D1633" t="str">
            <v/>
          </cell>
          <cell r="E1633" t="str">
            <v/>
          </cell>
          <cell r="F1633" t="str">
            <v>Trasf. da Conbipel a BIM per scissione</v>
          </cell>
          <cell r="G1633" t="str">
            <v/>
          </cell>
          <cell r="H1633">
            <v>38656</v>
          </cell>
          <cell r="I1633">
            <v>38656</v>
          </cell>
          <cell r="J1633">
            <v>-5200</v>
          </cell>
          <cell r="K1633" t="str">
            <v>EUR</v>
          </cell>
        </row>
        <row r="1634">
          <cell r="J1634">
            <v>-36795284.279999994</v>
          </cell>
        </row>
        <row r="1635">
          <cell r="A1635" t="str">
            <v>@01\QReg.@</v>
          </cell>
          <cell r="B1635" t="str">
            <v>AA</v>
          </cell>
          <cell r="C1635" t="str">
            <v>7000003008</v>
          </cell>
          <cell r="D1635" t="str">
            <v/>
          </cell>
          <cell r="E1635" t="str">
            <v/>
          </cell>
          <cell r="F1635" t="str">
            <v>ORD 100300</v>
          </cell>
          <cell r="G1635" t="str">
            <v/>
          </cell>
          <cell r="H1635">
            <v>38807</v>
          </cell>
          <cell r="I1635">
            <v>38854</v>
          </cell>
          <cell r="J1635">
            <v>1500</v>
          </cell>
          <cell r="K1635" t="str">
            <v>EUR</v>
          </cell>
        </row>
        <row r="1636">
          <cell r="A1636" t="str">
            <v>@01\QReg.@</v>
          </cell>
          <cell r="B1636" t="str">
            <v>AA</v>
          </cell>
          <cell r="C1636" t="str">
            <v>7000003008</v>
          </cell>
          <cell r="D1636" t="str">
            <v/>
          </cell>
          <cell r="E1636" t="str">
            <v/>
          </cell>
          <cell r="F1636" t="str">
            <v>ORD 100300</v>
          </cell>
          <cell r="G1636" t="str">
            <v/>
          </cell>
          <cell r="H1636">
            <v>38807</v>
          </cell>
          <cell r="I1636">
            <v>38854</v>
          </cell>
          <cell r="J1636">
            <v>600</v>
          </cell>
          <cell r="K1636" t="str">
            <v>EUR</v>
          </cell>
        </row>
        <row r="1637">
          <cell r="A1637" t="str">
            <v>@01\QReg.@</v>
          </cell>
          <cell r="B1637" t="str">
            <v>AA</v>
          </cell>
          <cell r="C1637" t="str">
            <v>7000003008</v>
          </cell>
          <cell r="D1637" t="str">
            <v/>
          </cell>
          <cell r="E1637" t="str">
            <v/>
          </cell>
          <cell r="F1637" t="str">
            <v>ORD 100300</v>
          </cell>
          <cell r="G1637" t="str">
            <v/>
          </cell>
          <cell r="H1637">
            <v>38807</v>
          </cell>
          <cell r="I1637">
            <v>38854</v>
          </cell>
          <cell r="J1637">
            <v>6000</v>
          </cell>
          <cell r="K1637" t="str">
            <v>EUR</v>
          </cell>
        </row>
        <row r="1638">
          <cell r="A1638" t="str">
            <v>@01\QReg.@</v>
          </cell>
          <cell r="B1638" t="str">
            <v>AA</v>
          </cell>
          <cell r="C1638" t="str">
            <v>7000003008</v>
          </cell>
          <cell r="D1638" t="str">
            <v/>
          </cell>
          <cell r="E1638" t="str">
            <v/>
          </cell>
          <cell r="F1638" t="str">
            <v>ORD 100300</v>
          </cell>
          <cell r="G1638" t="str">
            <v/>
          </cell>
          <cell r="H1638">
            <v>38807</v>
          </cell>
          <cell r="I1638">
            <v>38854</v>
          </cell>
          <cell r="J1638">
            <v>1422.35</v>
          </cell>
          <cell r="K1638" t="str">
            <v>EUR</v>
          </cell>
        </row>
        <row r="1639">
          <cell r="A1639" t="str">
            <v>@01\QReg.@</v>
          </cell>
          <cell r="B1639" t="str">
            <v>AA</v>
          </cell>
          <cell r="C1639" t="str">
            <v>7000003008</v>
          </cell>
          <cell r="D1639" t="str">
            <v/>
          </cell>
          <cell r="E1639" t="str">
            <v/>
          </cell>
          <cell r="F1639" t="str">
            <v>ORD 100300</v>
          </cell>
          <cell r="G1639" t="str">
            <v/>
          </cell>
          <cell r="H1639">
            <v>38807</v>
          </cell>
          <cell r="I1639">
            <v>38854</v>
          </cell>
          <cell r="J1639">
            <v>18000</v>
          </cell>
          <cell r="K1639" t="str">
            <v>EUR</v>
          </cell>
        </row>
        <row r="1640">
          <cell r="A1640" t="str">
            <v>@01\QReg.@</v>
          </cell>
          <cell r="B1640" t="str">
            <v>AA</v>
          </cell>
          <cell r="C1640" t="str">
            <v>7000003008</v>
          </cell>
          <cell r="D1640" t="str">
            <v/>
          </cell>
          <cell r="E1640" t="str">
            <v/>
          </cell>
          <cell r="F1640" t="str">
            <v>ORD 100300</v>
          </cell>
          <cell r="G1640" t="str">
            <v/>
          </cell>
          <cell r="H1640">
            <v>38807</v>
          </cell>
          <cell r="I1640">
            <v>38854</v>
          </cell>
          <cell r="J1640">
            <v>12000</v>
          </cell>
          <cell r="K1640" t="str">
            <v>EUR</v>
          </cell>
        </row>
        <row r="1641">
          <cell r="A1641" t="str">
            <v>@01\QReg.@</v>
          </cell>
          <cell r="B1641" t="str">
            <v>AA</v>
          </cell>
          <cell r="C1641" t="str">
            <v>7000003008</v>
          </cell>
          <cell r="D1641" t="str">
            <v/>
          </cell>
          <cell r="E1641" t="str">
            <v/>
          </cell>
          <cell r="F1641" t="str">
            <v>ORD 100300</v>
          </cell>
          <cell r="G1641" t="str">
            <v/>
          </cell>
          <cell r="H1641">
            <v>38807</v>
          </cell>
          <cell r="I1641">
            <v>38854</v>
          </cell>
          <cell r="J1641">
            <v>512.25</v>
          </cell>
          <cell r="K1641" t="str">
            <v>EUR</v>
          </cell>
        </row>
        <row r="1642">
          <cell r="A1642" t="str">
            <v>@01\QReg.@</v>
          </cell>
          <cell r="B1642" t="str">
            <v>AA</v>
          </cell>
          <cell r="C1642" t="str">
            <v>7000003008</v>
          </cell>
          <cell r="D1642" t="str">
            <v/>
          </cell>
          <cell r="E1642" t="str">
            <v/>
          </cell>
          <cell r="F1642" t="str">
            <v>ORD 100300</v>
          </cell>
          <cell r="G1642" t="str">
            <v/>
          </cell>
          <cell r="H1642">
            <v>38807</v>
          </cell>
          <cell r="I1642">
            <v>38854</v>
          </cell>
          <cell r="J1642">
            <v>128429</v>
          </cell>
          <cell r="K1642" t="str">
            <v>EUR</v>
          </cell>
        </row>
        <row r="1643">
          <cell r="A1643" t="str">
            <v>@01\QReg.@</v>
          </cell>
          <cell r="B1643" t="str">
            <v>AA</v>
          </cell>
          <cell r="C1643" t="str">
            <v>7000003008</v>
          </cell>
          <cell r="D1643" t="str">
            <v/>
          </cell>
          <cell r="E1643" t="str">
            <v/>
          </cell>
          <cell r="F1643" t="str">
            <v>ORD 100300</v>
          </cell>
          <cell r="G1643" t="str">
            <v/>
          </cell>
          <cell r="H1643">
            <v>38807</v>
          </cell>
          <cell r="I1643">
            <v>38854</v>
          </cell>
          <cell r="J1643">
            <v>31571</v>
          </cell>
          <cell r="K1643" t="str">
            <v>EUR</v>
          </cell>
        </row>
        <row r="1644">
          <cell r="A1644" t="str">
            <v>@01\QReg.@</v>
          </cell>
          <cell r="B1644" t="str">
            <v>AA</v>
          </cell>
          <cell r="C1644" t="str">
            <v>7000003008</v>
          </cell>
          <cell r="D1644" t="str">
            <v/>
          </cell>
          <cell r="E1644" t="str">
            <v/>
          </cell>
          <cell r="F1644" t="str">
            <v>ORD 100300</v>
          </cell>
          <cell r="G1644" t="str">
            <v/>
          </cell>
          <cell r="H1644">
            <v>38807</v>
          </cell>
          <cell r="I1644">
            <v>38854</v>
          </cell>
          <cell r="J1644">
            <v>44392</v>
          </cell>
          <cell r="K1644" t="str">
            <v>EUR</v>
          </cell>
        </row>
        <row r="1645">
          <cell r="A1645" t="str">
            <v>@01\QReg.@</v>
          </cell>
          <cell r="B1645" t="str">
            <v>AA</v>
          </cell>
          <cell r="C1645" t="str">
            <v>7000003008</v>
          </cell>
          <cell r="D1645" t="str">
            <v/>
          </cell>
          <cell r="E1645" t="str">
            <v/>
          </cell>
          <cell r="F1645" t="str">
            <v>ORD 100300</v>
          </cell>
          <cell r="G1645" t="str">
            <v/>
          </cell>
          <cell r="H1645">
            <v>38807</v>
          </cell>
          <cell r="I1645">
            <v>38854</v>
          </cell>
          <cell r="J1645">
            <v>2974.2</v>
          </cell>
          <cell r="K1645" t="str">
            <v>EUR</v>
          </cell>
        </row>
        <row r="1646">
          <cell r="A1646" t="str">
            <v>@01\QReg.@</v>
          </cell>
          <cell r="B1646" t="str">
            <v>AA</v>
          </cell>
          <cell r="C1646" t="str">
            <v>7000003008</v>
          </cell>
          <cell r="D1646" t="str">
            <v/>
          </cell>
          <cell r="E1646" t="str">
            <v/>
          </cell>
          <cell r="F1646" t="str">
            <v>ORD 100300</v>
          </cell>
          <cell r="G1646" t="str">
            <v/>
          </cell>
          <cell r="H1646">
            <v>38807</v>
          </cell>
          <cell r="I1646">
            <v>38854</v>
          </cell>
          <cell r="J1646">
            <v>33800</v>
          </cell>
          <cell r="K1646" t="str">
            <v>EUR</v>
          </cell>
        </row>
        <row r="1647">
          <cell r="A1647" t="str">
            <v>@01\QReg.@</v>
          </cell>
          <cell r="B1647" t="str">
            <v>AA</v>
          </cell>
          <cell r="C1647" t="str">
            <v>7000003008</v>
          </cell>
          <cell r="D1647" t="str">
            <v/>
          </cell>
          <cell r="E1647" t="str">
            <v/>
          </cell>
          <cell r="F1647" t="str">
            <v>ORD 100300</v>
          </cell>
          <cell r="G1647" t="str">
            <v/>
          </cell>
          <cell r="H1647">
            <v>38807</v>
          </cell>
          <cell r="I1647">
            <v>38854</v>
          </cell>
          <cell r="J1647">
            <v>30000</v>
          </cell>
          <cell r="K1647" t="str">
            <v>EUR</v>
          </cell>
        </row>
        <row r="1648">
          <cell r="A1648" t="str">
            <v>@01\QReg.@</v>
          </cell>
          <cell r="B1648" t="str">
            <v>AA</v>
          </cell>
          <cell r="C1648" t="str">
            <v>7000003008</v>
          </cell>
          <cell r="D1648" t="str">
            <v/>
          </cell>
          <cell r="E1648" t="str">
            <v/>
          </cell>
          <cell r="F1648" t="str">
            <v>ORD 100300</v>
          </cell>
          <cell r="G1648" t="str">
            <v/>
          </cell>
          <cell r="H1648">
            <v>38807</v>
          </cell>
          <cell r="I1648">
            <v>38854</v>
          </cell>
          <cell r="J1648">
            <v>20400</v>
          </cell>
          <cell r="K1648" t="str">
            <v>EUR</v>
          </cell>
        </row>
        <row r="1649">
          <cell r="A1649" t="str">
            <v>@01\QReg.@</v>
          </cell>
          <cell r="B1649" t="str">
            <v>AA</v>
          </cell>
          <cell r="C1649" t="str">
            <v>7000003008</v>
          </cell>
          <cell r="D1649" t="str">
            <v/>
          </cell>
          <cell r="E1649" t="str">
            <v/>
          </cell>
          <cell r="F1649" t="str">
            <v>ORD 100300</v>
          </cell>
          <cell r="G1649" t="str">
            <v/>
          </cell>
          <cell r="H1649">
            <v>38807</v>
          </cell>
          <cell r="I1649">
            <v>38854</v>
          </cell>
          <cell r="J1649">
            <v>2350.5300000000002</v>
          </cell>
          <cell r="K1649" t="str">
            <v>EUR</v>
          </cell>
        </row>
        <row r="1650">
          <cell r="A1650" t="str">
            <v>@01\QReg.@</v>
          </cell>
          <cell r="B1650" t="str">
            <v>AA</v>
          </cell>
          <cell r="C1650" t="str">
            <v>7000003008</v>
          </cell>
          <cell r="D1650" t="str">
            <v/>
          </cell>
          <cell r="E1650" t="str">
            <v/>
          </cell>
          <cell r="F1650" t="str">
            <v>ORD 100300</v>
          </cell>
          <cell r="G1650" t="str">
            <v/>
          </cell>
          <cell r="H1650">
            <v>38807</v>
          </cell>
          <cell r="I1650">
            <v>38854</v>
          </cell>
          <cell r="J1650">
            <v>44134.54</v>
          </cell>
          <cell r="K1650" t="str">
            <v>EUR</v>
          </cell>
        </row>
        <row r="1651">
          <cell r="A1651" t="str">
            <v>@01\QReg.@</v>
          </cell>
          <cell r="B1651" t="str">
            <v>AA</v>
          </cell>
          <cell r="C1651" t="str">
            <v>7000003008</v>
          </cell>
          <cell r="D1651" t="str">
            <v/>
          </cell>
          <cell r="E1651" t="str">
            <v/>
          </cell>
          <cell r="F1651" t="str">
            <v>ORD 100300</v>
          </cell>
          <cell r="G1651" t="str">
            <v/>
          </cell>
          <cell r="H1651">
            <v>38807</v>
          </cell>
          <cell r="I1651">
            <v>38854</v>
          </cell>
          <cell r="J1651">
            <v>4028363.32</v>
          </cell>
          <cell r="K1651" t="str">
            <v>EUR</v>
          </cell>
        </row>
        <row r="1652">
          <cell r="A1652" t="str">
            <v>@01\QReg.@</v>
          </cell>
          <cell r="B1652" t="str">
            <v>AA</v>
          </cell>
          <cell r="C1652" t="str">
            <v>7000003008</v>
          </cell>
          <cell r="D1652" t="str">
            <v/>
          </cell>
          <cell r="E1652" t="str">
            <v/>
          </cell>
          <cell r="F1652" t="str">
            <v>ORD 100300</v>
          </cell>
          <cell r="G1652" t="str">
            <v/>
          </cell>
          <cell r="H1652">
            <v>38807</v>
          </cell>
          <cell r="I1652">
            <v>38854</v>
          </cell>
          <cell r="J1652">
            <v>40283.64</v>
          </cell>
          <cell r="K1652" t="str">
            <v>EUR</v>
          </cell>
        </row>
        <row r="1653">
          <cell r="A1653" t="str">
            <v>@01\QReg.@</v>
          </cell>
          <cell r="B1653" t="str">
            <v>AA</v>
          </cell>
          <cell r="C1653" t="str">
            <v>7000003008</v>
          </cell>
          <cell r="D1653" t="str">
            <v/>
          </cell>
          <cell r="E1653" t="str">
            <v/>
          </cell>
          <cell r="F1653" t="str">
            <v>ORD 100300</v>
          </cell>
          <cell r="G1653" t="str">
            <v/>
          </cell>
          <cell r="H1653">
            <v>38807</v>
          </cell>
          <cell r="I1653">
            <v>38854</v>
          </cell>
          <cell r="J1653">
            <v>12475.53</v>
          </cell>
          <cell r="K1653" t="str">
            <v>EUR</v>
          </cell>
        </row>
        <row r="1654">
          <cell r="A1654" t="str">
            <v>@01\QReg.@</v>
          </cell>
          <cell r="B1654" t="str">
            <v>AA</v>
          </cell>
          <cell r="C1654" t="str">
            <v>7000003008</v>
          </cell>
          <cell r="D1654" t="str">
            <v/>
          </cell>
          <cell r="E1654" t="str">
            <v/>
          </cell>
          <cell r="F1654" t="str">
            <v>ORD 100300</v>
          </cell>
          <cell r="G1654" t="str">
            <v/>
          </cell>
          <cell r="H1654">
            <v>38807</v>
          </cell>
          <cell r="I1654">
            <v>38854</v>
          </cell>
          <cell r="J1654">
            <v>27242.07</v>
          </cell>
          <cell r="K1654" t="str">
            <v>EUR</v>
          </cell>
        </row>
        <row r="1655">
          <cell r="A1655" t="str">
            <v>@01\QReg.@</v>
          </cell>
          <cell r="B1655" t="str">
            <v>AA</v>
          </cell>
          <cell r="C1655" t="str">
            <v>7000003008</v>
          </cell>
          <cell r="D1655" t="str">
            <v/>
          </cell>
          <cell r="E1655" t="str">
            <v/>
          </cell>
          <cell r="F1655" t="str">
            <v>ORD 100300</v>
          </cell>
          <cell r="G1655" t="str">
            <v/>
          </cell>
          <cell r="H1655">
            <v>38807</v>
          </cell>
          <cell r="I1655">
            <v>38854</v>
          </cell>
          <cell r="J1655">
            <v>2238.37</v>
          </cell>
          <cell r="K1655" t="str">
            <v>EUR</v>
          </cell>
        </row>
        <row r="1656">
          <cell r="A1656" t="str">
            <v>@01\QReg.@</v>
          </cell>
          <cell r="B1656" t="str">
            <v>AA</v>
          </cell>
          <cell r="C1656" t="str">
            <v>7000003008</v>
          </cell>
          <cell r="D1656" t="str">
            <v/>
          </cell>
          <cell r="E1656" t="str">
            <v/>
          </cell>
          <cell r="F1656" t="str">
            <v>ORD 100300</v>
          </cell>
          <cell r="G1656" t="str">
            <v/>
          </cell>
          <cell r="H1656">
            <v>38807</v>
          </cell>
          <cell r="I1656">
            <v>38854</v>
          </cell>
          <cell r="J1656">
            <v>5100</v>
          </cell>
          <cell r="K1656" t="str">
            <v>EUR</v>
          </cell>
        </row>
        <row r="1657">
          <cell r="A1657" t="str">
            <v>@01\QReg.@</v>
          </cell>
          <cell r="B1657" t="str">
            <v>AA</v>
          </cell>
          <cell r="C1657" t="str">
            <v>7000003008</v>
          </cell>
          <cell r="D1657" t="str">
            <v/>
          </cell>
          <cell r="E1657" t="str">
            <v/>
          </cell>
          <cell r="F1657" t="str">
            <v>ORD 100300</v>
          </cell>
          <cell r="G1657" t="str">
            <v/>
          </cell>
          <cell r="H1657">
            <v>38807</v>
          </cell>
          <cell r="I1657">
            <v>38854</v>
          </cell>
          <cell r="J1657">
            <v>210750</v>
          </cell>
          <cell r="K1657" t="str">
            <v>EUR</v>
          </cell>
        </row>
        <row r="1658">
          <cell r="A1658" t="str">
            <v>@01\QReg.@</v>
          </cell>
          <cell r="B1658" t="str">
            <v>AA</v>
          </cell>
          <cell r="C1658" t="str">
            <v>7000003008</v>
          </cell>
          <cell r="D1658" t="str">
            <v/>
          </cell>
          <cell r="E1658" t="str">
            <v/>
          </cell>
          <cell r="F1658" t="str">
            <v>ORD 100300</v>
          </cell>
          <cell r="G1658" t="str">
            <v/>
          </cell>
          <cell r="H1658">
            <v>38807</v>
          </cell>
          <cell r="I1658">
            <v>38854</v>
          </cell>
          <cell r="J1658">
            <v>41864</v>
          </cell>
          <cell r="K1658" t="str">
            <v>EUR</v>
          </cell>
        </row>
        <row r="1659">
          <cell r="A1659" t="str">
            <v>@01\QReg.@</v>
          </cell>
          <cell r="B1659" t="str">
            <v>AA</v>
          </cell>
          <cell r="C1659" t="str">
            <v>7000003008</v>
          </cell>
          <cell r="D1659" t="str">
            <v/>
          </cell>
          <cell r="E1659" t="str">
            <v/>
          </cell>
          <cell r="F1659" t="str">
            <v>ORD 100300</v>
          </cell>
          <cell r="G1659" t="str">
            <v/>
          </cell>
          <cell r="H1659">
            <v>38807</v>
          </cell>
          <cell r="I1659">
            <v>38854</v>
          </cell>
          <cell r="J1659">
            <v>71872.740000000005</v>
          </cell>
          <cell r="K1659" t="str">
            <v>EUR</v>
          </cell>
        </row>
        <row r="1660">
          <cell r="A1660" t="str">
            <v>@01\QReg.@</v>
          </cell>
          <cell r="B1660" t="str">
            <v>AA</v>
          </cell>
          <cell r="C1660" t="str">
            <v>7000003008</v>
          </cell>
          <cell r="D1660" t="str">
            <v/>
          </cell>
          <cell r="E1660" t="str">
            <v/>
          </cell>
          <cell r="F1660" t="str">
            <v>ORD 100300</v>
          </cell>
          <cell r="G1660" t="str">
            <v/>
          </cell>
          <cell r="H1660">
            <v>38807</v>
          </cell>
          <cell r="I1660">
            <v>38854</v>
          </cell>
          <cell r="J1660">
            <v>1754.4</v>
          </cell>
          <cell r="K1660" t="str">
            <v>EUR</v>
          </cell>
        </row>
        <row r="1661">
          <cell r="A1661" t="str">
            <v>@01\QReg.@</v>
          </cell>
          <cell r="B1661" t="str">
            <v>AA</v>
          </cell>
          <cell r="C1661" t="str">
            <v>7000003014</v>
          </cell>
          <cell r="D1661" t="str">
            <v/>
          </cell>
          <cell r="E1661" t="str">
            <v/>
          </cell>
          <cell r="F1661" t="str">
            <v>ORD 100300</v>
          </cell>
          <cell r="G1661" t="str">
            <v/>
          </cell>
          <cell r="H1661">
            <v>38807</v>
          </cell>
          <cell r="I1661">
            <v>38854</v>
          </cell>
          <cell r="J1661">
            <v>3000</v>
          </cell>
          <cell r="K1661" t="str">
            <v>EUR</v>
          </cell>
        </row>
      </sheetData>
      <sheetData sheetId="15" refreshError="1">
        <row r="2">
          <cell r="A2" t="str">
            <v>70</v>
          </cell>
          <cell r="B2" t="str">
            <v>S</v>
          </cell>
          <cell r="C2" t="str">
            <v>21100002</v>
          </cell>
          <cell r="D2" t="str">
            <v>RIPRESA SALDI</v>
          </cell>
          <cell r="E2" t="str">
            <v/>
          </cell>
          <cell r="F2">
            <v>38443</v>
          </cell>
          <cell r="G2">
            <v>21195548.870000001</v>
          </cell>
        </row>
        <row r="3">
          <cell r="A3" t="str">
            <v>70</v>
          </cell>
          <cell r="B3" t="str">
            <v>K</v>
          </cell>
          <cell r="C3" t="str">
            <v>10005388</v>
          </cell>
          <cell r="D3" t="str">
            <v>LINOLEUM Snc di Grassi</v>
          </cell>
          <cell r="E3" t="str">
            <v/>
          </cell>
          <cell r="F3">
            <v>38513</v>
          </cell>
          <cell r="G3">
            <v>6550</v>
          </cell>
        </row>
        <row r="4">
          <cell r="A4" t="str">
            <v>70</v>
          </cell>
          <cell r="B4" t="str">
            <v>K</v>
          </cell>
          <cell r="C4" t="str">
            <v>10001382</v>
          </cell>
          <cell r="D4" t="str">
            <v>FRASSA MICHELE</v>
          </cell>
          <cell r="E4" t="str">
            <v/>
          </cell>
          <cell r="F4">
            <v>38566</v>
          </cell>
          <cell r="G4">
            <v>30000</v>
          </cell>
        </row>
        <row r="5">
          <cell r="A5" t="str">
            <v>70</v>
          </cell>
          <cell r="B5" t="str">
            <v>S</v>
          </cell>
          <cell r="C5" t="str">
            <v>12510004</v>
          </cell>
          <cell r="D5" t="str">
            <v/>
          </cell>
          <cell r="E5" t="str">
            <v/>
          </cell>
          <cell r="F5">
            <v>38566</v>
          </cell>
          <cell r="G5">
            <v>5990</v>
          </cell>
        </row>
        <row r="6">
          <cell r="A6" t="str">
            <v>70</v>
          </cell>
          <cell r="B6" t="str">
            <v>S</v>
          </cell>
          <cell r="C6" t="str">
            <v>12510004</v>
          </cell>
          <cell r="D6" t="str">
            <v/>
          </cell>
          <cell r="E6" t="str">
            <v/>
          </cell>
          <cell r="F6">
            <v>38625</v>
          </cell>
          <cell r="G6">
            <v>6240</v>
          </cell>
        </row>
        <row r="7">
          <cell r="A7" t="str">
            <v>70</v>
          </cell>
          <cell r="B7" t="str">
            <v>K</v>
          </cell>
          <cell r="C7" t="str">
            <v>10001382</v>
          </cell>
          <cell r="D7" t="str">
            <v>FRASSA MICHELE</v>
          </cell>
          <cell r="E7" t="str">
            <v/>
          </cell>
          <cell r="F7">
            <v>38635</v>
          </cell>
          <cell r="G7">
            <v>40000</v>
          </cell>
        </row>
        <row r="8">
          <cell r="A8" t="str">
            <v>70</v>
          </cell>
          <cell r="B8" t="str">
            <v>S</v>
          </cell>
          <cell r="C8" t="str">
            <v>12510004</v>
          </cell>
          <cell r="D8" t="str">
            <v/>
          </cell>
          <cell r="E8" t="str">
            <v/>
          </cell>
          <cell r="F8">
            <v>38649</v>
          </cell>
          <cell r="G8">
            <v>1260</v>
          </cell>
        </row>
        <row r="9">
          <cell r="A9" t="str">
            <v>70</v>
          </cell>
          <cell r="B9" t="str">
            <v>K</v>
          </cell>
          <cell r="C9" t="str">
            <v>10002430</v>
          </cell>
          <cell r="D9" t="str">
            <v>TECNOPAL S.R.L.</v>
          </cell>
          <cell r="E9" t="str">
            <v/>
          </cell>
          <cell r="F9">
            <v>38656</v>
          </cell>
          <cell r="G9">
            <v>12726.39</v>
          </cell>
        </row>
        <row r="10">
          <cell r="A10" t="str">
            <v>70</v>
          </cell>
          <cell r="B10" t="str">
            <v>S</v>
          </cell>
          <cell r="C10" t="str">
            <v>12510004</v>
          </cell>
          <cell r="D10" t="str">
            <v/>
          </cell>
          <cell r="E10" t="str">
            <v/>
          </cell>
          <cell r="F10">
            <v>38666</v>
          </cell>
          <cell r="G10">
            <v>6200</v>
          </cell>
        </row>
        <row r="11">
          <cell r="A11" t="str">
            <v>70</v>
          </cell>
          <cell r="B11" t="str">
            <v>S</v>
          </cell>
          <cell r="C11" t="str">
            <v>13500017</v>
          </cell>
          <cell r="D11" t="str">
            <v/>
          </cell>
          <cell r="E11" t="str">
            <v/>
          </cell>
          <cell r="F11">
            <v>38706</v>
          </cell>
          <cell r="G11">
            <v>258079.87</v>
          </cell>
        </row>
        <row r="12">
          <cell r="A12" t="str">
            <v>70</v>
          </cell>
          <cell r="B12" t="str">
            <v>S</v>
          </cell>
          <cell r="C12" t="str">
            <v>12510004</v>
          </cell>
          <cell r="D12" t="str">
            <v/>
          </cell>
          <cell r="E12" t="str">
            <v/>
          </cell>
          <cell r="F12">
            <v>38807</v>
          </cell>
          <cell r="G12">
            <v>1700</v>
          </cell>
        </row>
        <row r="13">
          <cell r="G13">
            <v>368746.26</v>
          </cell>
        </row>
        <row r="14">
          <cell r="A14" t="str">
            <v>70</v>
          </cell>
          <cell r="B14" t="str">
            <v>K</v>
          </cell>
          <cell r="C14" t="str">
            <v>10000633</v>
          </cell>
          <cell r="D14" t="str">
            <v>FABBRINI EMILIO</v>
          </cell>
          <cell r="E14" t="str">
            <v/>
          </cell>
          <cell r="F14">
            <v>38519</v>
          </cell>
          <cell r="G14">
            <v>3000</v>
          </cell>
        </row>
        <row r="15">
          <cell r="A15" t="str">
            <v>70</v>
          </cell>
          <cell r="B15" t="str">
            <v>K</v>
          </cell>
          <cell r="C15" t="str">
            <v>10000633</v>
          </cell>
          <cell r="D15" t="str">
            <v>FABBRINI EMILIO</v>
          </cell>
          <cell r="E15" t="str">
            <v/>
          </cell>
          <cell r="F15">
            <v>38519</v>
          </cell>
          <cell r="G15">
            <v>5495</v>
          </cell>
        </row>
        <row r="16">
          <cell r="A16" t="str">
            <v>70</v>
          </cell>
          <cell r="B16" t="str">
            <v>S</v>
          </cell>
          <cell r="C16" t="str">
            <v>12510004</v>
          </cell>
          <cell r="D16" t="str">
            <v/>
          </cell>
          <cell r="E16" t="str">
            <v/>
          </cell>
          <cell r="F16">
            <v>38541</v>
          </cell>
          <cell r="G16">
            <v>50223</v>
          </cell>
        </row>
        <row r="17">
          <cell r="A17" t="str">
            <v>70</v>
          </cell>
          <cell r="B17" t="str">
            <v>K</v>
          </cell>
          <cell r="C17" t="str">
            <v>10002868</v>
          </cell>
          <cell r="D17" t="str">
            <v>ASTRA SIST. ANTINCENDIO S.R.L.</v>
          </cell>
          <cell r="E17" t="str">
            <v/>
          </cell>
          <cell r="F17">
            <v>38566</v>
          </cell>
          <cell r="G17">
            <v>19700</v>
          </cell>
        </row>
        <row r="18">
          <cell r="A18" t="str">
            <v>70</v>
          </cell>
          <cell r="B18" t="str">
            <v>S</v>
          </cell>
          <cell r="C18" t="str">
            <v>12510004</v>
          </cell>
          <cell r="D18" t="str">
            <v/>
          </cell>
          <cell r="E18" t="str">
            <v/>
          </cell>
          <cell r="F18">
            <v>38574</v>
          </cell>
          <cell r="G18">
            <v>12492</v>
          </cell>
        </row>
        <row r="19">
          <cell r="A19" t="str">
            <v>70</v>
          </cell>
          <cell r="B19" t="str">
            <v>S</v>
          </cell>
          <cell r="C19" t="str">
            <v>12510004</v>
          </cell>
          <cell r="D19" t="str">
            <v/>
          </cell>
          <cell r="E19" t="str">
            <v/>
          </cell>
          <cell r="F19">
            <v>38628</v>
          </cell>
          <cell r="G19">
            <v>1650</v>
          </cell>
        </row>
        <row r="20">
          <cell r="A20" t="str">
            <v>70</v>
          </cell>
          <cell r="B20" t="str">
            <v>S</v>
          </cell>
          <cell r="C20" t="str">
            <v>12510004</v>
          </cell>
          <cell r="D20" t="str">
            <v/>
          </cell>
          <cell r="E20" t="str">
            <v/>
          </cell>
          <cell r="F20">
            <v>38628</v>
          </cell>
          <cell r="G20">
            <v>2000</v>
          </cell>
        </row>
        <row r="21">
          <cell r="A21" t="str">
            <v>70</v>
          </cell>
          <cell r="B21" t="str">
            <v>S</v>
          </cell>
          <cell r="C21" t="str">
            <v>12510004</v>
          </cell>
          <cell r="D21" t="str">
            <v>OCCHIVILLAVECCHIA FT.43.05 DEL 17/10/2005</v>
          </cell>
          <cell r="E21" t="str">
            <v/>
          </cell>
          <cell r="F21">
            <v>38649</v>
          </cell>
          <cell r="G21">
            <v>8670</v>
          </cell>
        </row>
        <row r="22">
          <cell r="A22" t="str">
            <v>70</v>
          </cell>
          <cell r="B22" t="str">
            <v>S</v>
          </cell>
          <cell r="C22" t="str">
            <v>12510004</v>
          </cell>
          <cell r="D22" t="str">
            <v/>
          </cell>
          <cell r="E22" t="str">
            <v/>
          </cell>
          <cell r="F22">
            <v>38686</v>
          </cell>
          <cell r="G22">
            <v>21000</v>
          </cell>
        </row>
        <row r="23">
          <cell r="A23" t="str">
            <v>70</v>
          </cell>
          <cell r="B23" t="str">
            <v>K</v>
          </cell>
          <cell r="C23" t="str">
            <v>10001526</v>
          </cell>
          <cell r="D23" t="str">
            <v>TOSATTO S.R.L.</v>
          </cell>
          <cell r="E23" t="str">
            <v/>
          </cell>
          <cell r="F23">
            <v>38519</v>
          </cell>
          <cell r="G23">
            <v>13209.21</v>
          </cell>
        </row>
      </sheetData>
      <sheetData sheetId="16"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AV000"/>
      <sheetName val="SPS DETAIL"/>
      <sheetName val="SERVICES"/>
      <sheetName val="SPS SUMMARY"/>
      <sheetName val="Price&amp;Cost"/>
      <sheetName val="Traffic Model"/>
      <sheetName val="Units Deployed"/>
      <sheetName val="INM Solution"/>
      <sheetName val="A0744339"/>
      <sheetName val="Index"/>
      <sheetName val="factor_sheet"/>
      <sheetName val="AP"/>
      <sheetName val="Chennai"/>
      <sheetName val="Delhi"/>
      <sheetName val="Gujarat"/>
      <sheetName val="Haryana"/>
      <sheetName val="HP"/>
      <sheetName val="Kerala"/>
      <sheetName val="Kk"/>
      <sheetName val="Kolkata"/>
      <sheetName val="Maharashtra"/>
      <sheetName val="MP"/>
      <sheetName val="Mumbai"/>
      <sheetName val="Punjab"/>
      <sheetName val="TN"/>
      <sheetName val="UPWest"/>
      <sheetName val="final sheet "/>
      <sheetName val="Total Haryana POs AMC Sheet 3%"/>
      <sheetName val="delhi 03-04AMC @ 3%"/>
      <sheetName val="itemsdetails"/>
      <sheetName val="Input"/>
      <sheetName val="calc"/>
      <sheetName val="#REF"/>
      <sheetName val="Sheet1"/>
      <sheetName val="Prod ver 2.0&amp;2.1"/>
      <sheetName val="HLR_low"/>
      <sheetName val="Memory"/>
      <sheetName val="Calculation"/>
      <sheetName val="Sheet2 (2)"/>
      <sheetName val="MSC_stat"/>
      <sheetName val="offered"/>
      <sheetName val="DEL"/>
      <sheetName val="VendRat-No"/>
      <sheetName val="SC-E-02-03"/>
      <sheetName val="TB-JUNE-2003-18.7.03"/>
      <sheetName val="Factors"/>
      <sheetName val="Site wise NADs"/>
      <sheetName val="Sheet4"/>
      <sheetName val="Sheet3"/>
      <sheetName val="Sheet2"/>
      <sheetName val="Profile"/>
      <sheetName val="Network Opex Sheet"/>
      <sheetName val="Insurance charges - Network"/>
      <sheetName val="AMC "/>
      <sheetName val="AMC  (IRU)"/>
      <sheetName val="Port Charges"/>
      <sheetName val="Repair &amp; Maintenance"/>
      <sheetName val="overseas pop"/>
      <sheetName val="Bandwidth charges"/>
      <sheetName val="NW RTU"/>
      <sheetName val="SPS_DETAIL"/>
      <sheetName val="SPS_SUMMARY"/>
      <sheetName val="Traffic_Model"/>
      <sheetName val="Units_Deployed"/>
      <sheetName val="INM_Solution"/>
      <sheetName val="final_sheet_"/>
      <sheetName val="Total_Haryana_POs_AMC_Sheet_3%"/>
      <sheetName val="delhi_03-04AMC_@_3%"/>
      <sheetName val="Prod_ver_2_0&amp;2_1"/>
      <sheetName val="Sheet2_(2)"/>
      <sheetName val="TB-JUNE-2003-18_7_03"/>
      <sheetName val="Site_wise_NADs"/>
      <sheetName val="Network_Opex_Sheet"/>
      <sheetName val="Insurance_charges_-_Network"/>
      <sheetName val="AMC_"/>
      <sheetName val="AMC__(IRU)"/>
      <sheetName val="Port_Charges"/>
      <sheetName val="Repair_&amp;_Maintenance"/>
      <sheetName val="overseas_pop"/>
      <sheetName val="Bandwidth_charges"/>
      <sheetName val="NW_RTU"/>
      <sheetName val="Formulae"/>
      <sheetName val="asumption"/>
      <sheetName val="E&amp;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voro"/>
      <sheetName val="Foglio1"/>
    </sheetNames>
    <sheetDataSet>
      <sheetData sheetId="0"/>
      <sheetData sheetId="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base"/>
      <sheetName val="ERX_for Chennai_Scenario A"/>
      <sheetName val="ERX_for Chennai_Scenario B"/>
      <sheetName val="assumptions"/>
      <sheetName val="Factor_Sheet"/>
      <sheetName val="currency (2)"/>
      <sheetName val="ecommerce"/>
      <sheetName val="currency"/>
      <sheetName val="Pub Rts 1.5 Standalone"/>
      <sheetName val="CRITERIA4"/>
      <sheetName val="Summary_Local"/>
      <sheetName val="Inter connect Revenue"/>
      <sheetName val="Index"/>
      <sheetName val="Computer HW"/>
      <sheetName val="Lease Improvment "/>
      <sheetName val="Plant &amp; Machinery"/>
      <sheetName val="Office Equipment"/>
      <sheetName val="Furniture &amp; Fixture "/>
      <sheetName val="Capital Advance"/>
      <sheetName val="Conversion rate"/>
      <sheetName val="CRITERIA1"/>
      <sheetName val="FIXED COST"/>
      <sheetName val="Factors"/>
      <sheetName val="cover for tax"/>
      <sheetName val="Input"/>
      <sheetName val="Calculation"/>
      <sheetName val="Switch costs lookup"/>
      <sheetName val="Capex - Hry"/>
      <sheetName val="FA Leadsheet &amp; Movement"/>
      <sheetName val="Sheet1"/>
      <sheetName val="TB"/>
      <sheetName val="DISCOUNT"/>
      <sheetName val="Cabinet details"/>
      <sheetName val="currency _2_"/>
      <sheetName val="database-NO"/>
      <sheetName val="Edge_Multiservice"/>
      <sheetName val="ERX_for_Chennai_Scenario_A"/>
      <sheetName val="ERX_for_Chennai_Scenario_B"/>
      <sheetName val="currency_(2)"/>
      <sheetName val="Input_Schluessel"/>
      <sheetName val="FF-3"/>
      <sheetName val="Eqpmnt Plng"/>
      <sheetName val="Pub_Rts_1_5_Standalone"/>
      <sheetName val="Inter_connect_Revenue"/>
      <sheetName val="Computer_HW"/>
      <sheetName val="Lease_Improvment_"/>
      <sheetName val="Plant_&amp;_Machinery"/>
      <sheetName val="Office_Equipment"/>
      <sheetName val="Furniture_&amp;_Fixture_"/>
      <sheetName val="Capital_Advance"/>
      <sheetName val="Conversion_rate"/>
      <sheetName val="FIXED_COST"/>
      <sheetName val="cover_for_tax"/>
      <sheetName val="Capex_-_Hry"/>
      <sheetName val="Switch_costs_lookup"/>
      <sheetName val="FA_Leadsheet_&amp;_Movement"/>
      <sheetName val="Cabinet_details"/>
      <sheetName val="currency__2_"/>
      <sheetName val="factor"/>
      <sheetName val="Expansion"/>
      <sheetName val="TRX ADDITION"/>
      <sheetName val="Outgoing"/>
      <sheetName val="Incoming"/>
      <sheetName val="LANGUAGE"/>
      <sheetName val="Site config"/>
      <sheetName val="Phase1"/>
      <sheetName val="Defaults"/>
      <sheetName val="Menu"/>
      <sheetName val="Exp."/>
      <sheetName val="Profit and loss account"/>
      <sheetName val="Branch"/>
      <sheetName val="Opening"/>
      <sheetName val="DepRate"/>
    </sheetNames>
    <sheetDataSet>
      <sheetData sheetId="0" refreshError="1"/>
      <sheetData sheetId="1" refreshError="1"/>
      <sheetData sheetId="2" refreshError="1"/>
      <sheetData sheetId="3" refreshError="1"/>
      <sheetData sheetId="4" refreshError="1">
        <row r="4">
          <cell r="D4">
            <v>0.6</v>
          </cell>
        </row>
        <row r="6">
          <cell r="D6">
            <v>0.02</v>
          </cell>
        </row>
        <row r="10">
          <cell r="D10">
            <v>1.04</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ster data-Clinics"/>
      <sheetName val="P&amp;L"/>
      <sheetName val="Revenue Trends Summary"/>
      <sheetName val="Revenue Summary by doctors"/>
      <sheetName val="Al Rafa"/>
      <sheetName val="Balance sheet"/>
      <sheetName val="Cashflow"/>
    </sheetNames>
    <sheetDataSet>
      <sheetData sheetId="0"/>
      <sheetData sheetId="1"/>
      <sheetData sheetId="2"/>
      <sheetData sheetId="3"/>
      <sheetData sheetId="4"/>
      <sheetData sheetId="5"/>
      <sheetData sheetId="6"/>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al model"/>
      <sheetName val="Earnings model"/>
      <sheetName val="Questions"/>
      <sheetName val="Halfye"/>
      <sheetName val="Sugar"/>
      <sheetName val="Text"/>
      <sheetName val="Ins Erection"/>
      <sheetName val="Accounts"/>
      <sheetName val="TRIAL BALANCE"/>
      <sheetName val="Tangibles-Ind AS"/>
      <sheetName val="Intangible-Ind AS"/>
      <sheetName val="csd2"/>
      <sheetName val="csd1"/>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arnings model"/>
      <sheetName val="QTRFinal model "/>
      <sheetName val="Halfye"/>
      <sheetName val="Colgate"/>
      <sheetName val="quest"/>
      <sheetName val="Text"/>
      <sheetName val="Final model"/>
      <sheetName val="Qly_flash"/>
      <sheetName val="Q1_pre"/>
      <sheetName val="other Qly_pre"/>
      <sheetName val="other Qly_rev"/>
      <sheetName val="Q1_rev"/>
      <sheetName val="PROFILE"/>
      <sheetName val="SEGMENT"/>
      <sheetName val="DILUTION"/>
      <sheetName val="PRIMARY"/>
      <sheetName val="P&amp;L"/>
      <sheetName val="BSHEET"/>
      <sheetName val="CFLOW"/>
      <sheetName val="RATIOS"/>
      <sheetName val="SUMMARY"/>
      <sheetName val="Preview"/>
      <sheetName val="Flash"/>
      <sheetName val="Earnings Guide"/>
      <sheetName val="Ins Erection"/>
      <sheetName val="Maruti Suzuki"/>
      <sheetName val="Qtrly"/>
      <sheetName val="Master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MAR"/>
    </sheetNames>
    <sheetDataSet>
      <sheetData sheetId="0"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ctors"/>
      <sheetName val="factor sheet"/>
      <sheetName val="CLvsIN-SAG(C+F)"/>
      <sheetName val="CLASSICAL-SUMMARY"/>
      <sheetName val="CLASSICAl"/>
      <sheetName val="INNOV-SUMMARY"/>
      <sheetName val="INNOVATION"/>
      <sheetName val="NetM"/>
      <sheetName val="NetM_Summary"/>
      <sheetName val="DLC lookups"/>
      <sheetName val="B'Sheet"/>
      <sheetName val="Asmp"/>
      <sheetName val="class &amp; category"/>
      <sheetName val="code Control Sheet"/>
      <sheetName val="Indirect expenses"/>
      <sheetName val="AS"/>
      <sheetName val="Name Range"/>
      <sheetName val="#REF"/>
      <sheetName val="Calcns FDB"/>
      <sheetName val="Assns FDB"/>
      <sheetName val="CALCULATIONS"/>
      <sheetName val="hr"/>
      <sheetName val="Site config"/>
      <sheetName val="Phase1"/>
      <sheetName val="Capex Util"/>
      <sheetName val="Capex &amp; Opex"/>
      <sheetName val="DSL-S"/>
      <sheetName val="LA- lookups"/>
      <sheetName val="Other assumptions"/>
      <sheetName val="CONTROL"/>
      <sheetName val="BCL-Barclays"/>
      <sheetName val="Cashflows"/>
      <sheetName val="P&amp;L"/>
      <sheetName val="FEB"/>
      <sheetName val="Customize Your Invoice"/>
      <sheetName val="Main"/>
      <sheetName val="DDETABLE "/>
      <sheetName val="Hyp-mstr"/>
      <sheetName val="factor_sheet"/>
      <sheetName val="Calcns_FDB"/>
      <sheetName val="Assns_FDB"/>
      <sheetName val="DLC_lookups"/>
      <sheetName val="Site_config"/>
      <sheetName val="Capex_Util"/>
      <sheetName val="Capex_&amp;_Opex"/>
      <sheetName val="LA-_lookups"/>
      <sheetName val="Other_assumptions"/>
      <sheetName val="Indirect_expenses"/>
      <sheetName val="Customize_Your_Invoice"/>
      <sheetName val="DDETABLE_"/>
      <sheetName val="factor"/>
      <sheetName val="RSU lookups"/>
      <sheetName val="DLC sites"/>
      <sheetName val="Switch costs lookup"/>
      <sheetName val="Profile"/>
      <sheetName val="Data Validation Sheet"/>
      <sheetName val="Summary"/>
      <sheetName val="Equipment List"/>
      <sheetName val="Apparel"/>
      <sheetName val="Bodega"/>
      <sheetName val="CCA"/>
      <sheetName val="CashNCarry"/>
      <sheetName val="Membership"/>
      <sheetName val="SoftDiscount"/>
      <sheetName val="Balance Sheet"/>
      <sheetName val="Costa_Rica"/>
      <sheetName val="DC"/>
      <sheetName val="El_Salvador"/>
      <sheetName val="GM"/>
      <sheetName val="Guatemala"/>
      <sheetName val="HomeOffice"/>
      <sheetName val="Honduras"/>
      <sheetName val="Hypermarket"/>
      <sheetName val="Others"/>
      <sheetName val="Restaurant"/>
      <sheetName val="Supermarket"/>
      <sheetName val="ROI"/>
      <sheetName val="Nicaragua"/>
      <sheetName val="roi_pull"/>
      <sheetName val="MODEL"/>
      <sheetName val="Market Share"/>
      <sheetName val="data"/>
      <sheetName val="factor_sheet1"/>
      <sheetName val="DLC_lookups1"/>
      <sheetName val="Calcns_FDB1"/>
      <sheetName val="Assns_FDB1"/>
      <sheetName val="Capex_Util1"/>
      <sheetName val="Capex_&amp;_Opex1"/>
      <sheetName val="Site_config1"/>
      <sheetName val="LA-_lookups1"/>
      <sheetName val="Other_assumptions1"/>
      <sheetName val="Customize_Your_Invoice1"/>
      <sheetName val="DDETABLE_1"/>
      <sheetName val="RSU_lookups"/>
      <sheetName val="DLC_sites"/>
      <sheetName val="Switch_costs_lookup"/>
      <sheetName val="Data_Validation_Sheet"/>
      <sheetName val="Indirect_expenses1"/>
      <sheetName val="Market_Share"/>
      <sheetName val="discounts_XP140"/>
      <sheetName val="Assumptions"/>
      <sheetName val="KPIs"/>
      <sheetName val="Balance_Sheet"/>
      <sheetName val="CapEx"/>
      <sheetName val="Sheet1"/>
      <sheetName val="Sheet2"/>
      <sheetName val="factor_sheet2"/>
      <sheetName val="DLC_lookups2"/>
      <sheetName val="Calcns_FDB2"/>
      <sheetName val="Assns_FDB2"/>
      <sheetName val="Capex_Util2"/>
      <sheetName val="Capex_&amp;_Opex2"/>
      <sheetName val="Site_config2"/>
      <sheetName val="LA-_lookups2"/>
      <sheetName val="Other_assumptions2"/>
      <sheetName val="Customize_Your_Invoice2"/>
      <sheetName val="DDETABLE_2"/>
      <sheetName val="Indirect_expenses2"/>
      <sheetName val="RSU_lookups1"/>
      <sheetName val="DLC_sites1"/>
      <sheetName val="Switch_costs_lookup1"/>
      <sheetName val="Data_Validation_Sheet1"/>
      <sheetName val="Market_Share1"/>
      <sheetName val="NOIDA"/>
      <sheetName val="NC"/>
      <sheetName val="SPS DETAIL"/>
      <sheetName val="Assmpns"/>
      <sheetName val="Network Summary"/>
      <sheetName val="Prices"/>
      <sheetName val="Calc"/>
      <sheetName val="Network_Summary"/>
      <sheetName val="Sheet3"/>
      <sheetName val="WORKINGS"/>
      <sheetName val="due to from"/>
      <sheetName val="Input"/>
      <sheetName val="BdData"/>
      <sheetName val="CC_map"/>
      <sheetName val="Class_map"/>
      <sheetName val="cal"/>
      <sheetName val="90-120"/>
      <sheetName val="test"/>
      <sheetName val="Copper Requirement"/>
      <sheetName val="G1-C52 ATC"/>
      <sheetName val="G3-C47"/>
      <sheetName val="G5-C40"/>
      <sheetName val="G2-C49"/>
      <sheetName val="G4-C47"/>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ait"/>
      <sheetName val="Guidelines"/>
      <sheetName val="form26"/>
      <sheetName val="Challan"/>
      <sheetName val="deductee"/>
      <sheetName val="delays"/>
      <sheetName val="1"/>
    </sheetNames>
    <sheetDataSet>
      <sheetData sheetId="0"/>
      <sheetData sheetId="1"/>
      <sheetData sheetId="2"/>
      <sheetData sheetId="3"/>
      <sheetData sheetId="4"/>
      <sheetData sheetId="5"/>
      <sheetData sheetId="6"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Sheet3"/>
      <sheetName val="r&amp;d"/>
      <sheetName val="HO"/>
      <sheetName val="ahc"/>
      <sheetName val="dgn"/>
      <sheetName val="fine"/>
      <sheetName val="D"/>
      <sheetName val="Sheet1"/>
      <sheetName val="Sheet1 (2)"/>
      <sheetName val="E"/>
      <sheetName val="To Day's AR"/>
      <sheetName val="INCOME"/>
      <sheetName val="Cover Page"/>
      <sheetName val="Simulator Detail"/>
      <sheetName val="DF"/>
      <sheetName val="FINAL"/>
      <sheetName val="Challan"/>
      <sheetName val="pcQueryData"/>
      <sheetName val="Graph"/>
      <sheetName val="Sal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ldLinks"/>
      <sheetName val="Sheet1"/>
    </sheetNames>
    <sheetDataSet>
      <sheetData sheetId="0" refreshError="1"/>
      <sheetData sheetId="1"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RCINDEX"/>
      <sheetName val="CONTB"/>
      <sheetName val="SEGMENT"/>
      <sheetName val="PROFIT PLAN"/>
      <sheetName val="Sheet1"/>
      <sheetName val="REGPROF"/>
      <sheetName val="PRDVT"/>
      <sheetName val="RECEIVABLES"/>
      <sheetName val="WORCAP"/>
      <sheetName val="CASHFLOW"/>
      <sheetName val="bonfrs"/>
      <sheetName val="SANEXP"/>
      <sheetName val="STCKPROJ"/>
      <sheetName val="EXPENSES"/>
      <sheetName val="LETTER"/>
      <sheetName val="FLASH"/>
      <sheetName val="NFLASH"/>
      <sheetName val="DPCO"/>
      <sheetName val="EBT"/>
      <sheetName val="PROJEXP"/>
      <sheetName val="TREND"/>
      <sheetName val="TREND2"/>
      <sheetName val="CONT1"/>
      <sheetName val="CONT2"/>
      <sheetName val="SEGMENT1"/>
      <sheetName val="LNCH"/>
      <sheetName val="EBT1"/>
      <sheetName val="EXP"/>
      <sheetName val="BALS"/>
      <sheetName val="INDEX"/>
      <sheetName val="BACKUP"/>
      <sheetName val="BONUSOFFER"/>
      <sheetName val="EBTRECO"/>
      <sheetName val="RMPM"/>
      <sheetName val="Article"/>
      <sheetName val="A"/>
      <sheetName val="DF"/>
      <sheetName val="Balance Sheet "/>
      <sheetName val="Simulator Detail"/>
      <sheetName val="Cover Page"/>
      <sheetName val="PROFIT_PLAN"/>
      <sheetName val="Total by Function QSplit"/>
      <sheetName val="variables"/>
      <sheetName val="Cons P&amp;L"/>
      <sheetName val="Graph"/>
      <sheetName val="Sal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row r="31">
          <cell r="E31">
            <v>55.33</v>
          </cell>
          <cell r="F31">
            <v>51.54</v>
          </cell>
          <cell r="G31">
            <v>69.540000000000006</v>
          </cell>
          <cell r="H31">
            <v>62.71</v>
          </cell>
          <cell r="I31">
            <v>52.49</v>
          </cell>
          <cell r="J31">
            <v>81.569999999999993</v>
          </cell>
          <cell r="K31">
            <v>95.98</v>
          </cell>
          <cell r="L31">
            <v>76.17</v>
          </cell>
        </row>
        <row r="33">
          <cell r="E33">
            <v>1.89</v>
          </cell>
          <cell r="F33">
            <v>1.94</v>
          </cell>
          <cell r="G33">
            <v>1.26</v>
          </cell>
          <cell r="H33">
            <v>2.31</v>
          </cell>
          <cell r="I33">
            <v>1.21</v>
          </cell>
          <cell r="J33">
            <v>1.38</v>
          </cell>
          <cell r="K33">
            <v>2.5</v>
          </cell>
          <cell r="L33">
            <v>3.34</v>
          </cell>
        </row>
        <row r="64">
          <cell r="E64">
            <v>114</v>
          </cell>
          <cell r="F64">
            <v>98</v>
          </cell>
          <cell r="G64">
            <v>58</v>
          </cell>
          <cell r="H64">
            <v>51</v>
          </cell>
          <cell r="I64">
            <v>50</v>
          </cell>
          <cell r="J64">
            <v>41</v>
          </cell>
          <cell r="K64">
            <v>52</v>
          </cell>
          <cell r="L64">
            <v>63</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ibution"/>
      <sheetName val="Profit Plan"/>
      <sheetName val="C"/>
      <sheetName val="Receivable"/>
      <sheetName val="RECANALY"/>
      <sheetName val="EBTreco"/>
      <sheetName val="H"/>
    </sheetNames>
    <sheetDataSet>
      <sheetData sheetId="0"/>
      <sheetData sheetId="1"/>
      <sheetData sheetId="2" refreshError="1"/>
      <sheetData sheetId="3"/>
      <sheetData sheetId="4" refreshError="1"/>
      <sheetData sheetId="5" refreshError="1"/>
      <sheetData sheetId="6" refreshError="1">
        <row r="67">
          <cell r="L67">
            <v>75.013999999999996</v>
          </cell>
          <cell r="M67">
            <v>110.49</v>
          </cell>
          <cell r="N67">
            <v>111.66</v>
          </cell>
          <cell r="O67">
            <v>57.14</v>
          </cell>
          <cell r="P67">
            <v>78.14</v>
          </cell>
          <cell r="Q67">
            <v>100</v>
          </cell>
          <cell r="R67">
            <v>42.56</v>
          </cell>
          <cell r="S67">
            <v>80.27</v>
          </cell>
          <cell r="T67">
            <v>110.04</v>
          </cell>
          <cell r="U67">
            <v>100.51</v>
          </cell>
          <cell r="V67">
            <v>140.57000000000002</v>
          </cell>
        </row>
      </sheetData>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Sheet3"/>
      <sheetName val="r&amp;d"/>
      <sheetName val="HO"/>
      <sheetName val="ahc"/>
      <sheetName val="dgn"/>
      <sheetName val="fine"/>
      <sheetName val="D"/>
      <sheetName val="Sheet1"/>
      <sheetName val="Sheet1 (2)"/>
      <sheetName val="E"/>
      <sheetName val="FINAL"/>
      <sheetName val="H"/>
      <sheetName val="Cover Page"/>
      <sheetName val="Lists"/>
      <sheetName val="Balance Sheet "/>
      <sheetName val="To Day's AR"/>
      <sheetName val="Challan"/>
    </sheetNames>
    <sheetDataSet>
      <sheetData sheetId="0"/>
      <sheetData sheetId="1"/>
      <sheetData sheetId="2"/>
      <sheetData sheetId="3"/>
      <sheetData sheetId="4"/>
      <sheetData sheetId="5"/>
      <sheetData sheetId="6">
        <row r="2">
          <cell r="B2" t="str">
            <v>RANBAXY FINE CHEMICALS LTD.</v>
          </cell>
        </row>
      </sheetData>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ance Sheet_US$"/>
      <sheetName val="Balance Sheet_LC"/>
      <sheetName val="P &amp; L US$"/>
      <sheetName val="P &amp; L LC"/>
      <sheetName val="Cash Flow US$"/>
      <sheetName val="Cash Flow LC"/>
      <sheetName val="CTA Check"/>
      <sheetName val="PVALID Check 1"/>
      <sheetName val="PVALID Check 2"/>
      <sheetName val="Balance Sheet_US_"/>
      <sheetName val="Sheet1"/>
      <sheetName val=" Assump 98-99"/>
      <sheetName val="Category Of Expense"/>
      <sheetName val="Balance_Sheet_US$"/>
      <sheetName val="Balance_Sheet_LC"/>
      <sheetName val="P_&amp;_L_US$"/>
      <sheetName val="P_&amp;_L_LC"/>
      <sheetName val="Cash_Flow_US$"/>
      <sheetName val="Cash_Flow_LC"/>
      <sheetName val="CTA_Check"/>
      <sheetName val="PVALID_Check_1"/>
      <sheetName val="PVALID_Check_2"/>
      <sheetName val="Balance_Sheet_US_"/>
      <sheetName val="PA- Consutant "/>
      <sheetName val="CF"/>
      <sheetName val="Sheet5"/>
      <sheetName val="Advance to Supplier Sep 14"/>
      <sheetName val="RPT 71-VOLUME DATA-PCI "/>
      <sheetName val="207_"/>
      <sheetName val="COMMERCIAL+stores"/>
      <sheetName val="ENGG_"/>
      <sheetName val="LCV_MCV_HCV"/>
      <sheetName val="HRD"/>
      <sheetName val="MARKETING+bonded"/>
      <sheetName val="QP&amp;S_"/>
      <sheetName val="SAFARI"/>
      <sheetName val="MAINT"/>
      <sheetName val="SUMMARY_REPORT"/>
      <sheetName val="Hyp-mstr"/>
      <sheetName val="BS_ABRIDGED"/>
      <sheetName val="96MOH"/>
      <sheetName val="????&lt;?&g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ibution"/>
      <sheetName val="Profit Plan"/>
      <sheetName val="C"/>
      <sheetName val="Receivable"/>
      <sheetName val="RECANALY"/>
      <sheetName val="EBTreco"/>
      <sheetName val="H"/>
      <sheetName val="Other notes"/>
      <sheetName val="A"/>
      <sheetName val="Cover Page"/>
      <sheetName val="Financial Synopsis"/>
    </sheetNames>
    <sheetDataSet>
      <sheetData sheetId="0"/>
      <sheetData sheetId="1"/>
      <sheetData sheetId="2" refreshError="1"/>
      <sheetData sheetId="3" refreshError="1"/>
      <sheetData sheetId="4" refreshError="1"/>
      <sheetData sheetId="5" refreshError="1"/>
      <sheetData sheetId="6" refreshError="1">
        <row r="52">
          <cell r="L52">
            <v>43</v>
          </cell>
          <cell r="M52">
            <v>39</v>
          </cell>
          <cell r="N52">
            <v>39</v>
          </cell>
          <cell r="O52">
            <v>47</v>
          </cell>
          <cell r="P52">
            <v>51</v>
          </cell>
          <cell r="Q52">
            <v>51</v>
          </cell>
          <cell r="R52">
            <v>55</v>
          </cell>
          <cell r="S52">
            <v>63</v>
          </cell>
          <cell r="T52">
            <v>47</v>
          </cell>
          <cell r="U52">
            <v>47</v>
          </cell>
          <cell r="V52">
            <v>46</v>
          </cell>
        </row>
        <row r="88">
          <cell r="L88">
            <v>6.14</v>
          </cell>
          <cell r="M88">
            <v>5.14</v>
          </cell>
          <cell r="N88">
            <v>5.75</v>
          </cell>
          <cell r="O88">
            <v>5.67</v>
          </cell>
          <cell r="P88">
            <v>5.61</v>
          </cell>
          <cell r="Q88">
            <v>5.83</v>
          </cell>
          <cell r="R88">
            <v>14.14</v>
          </cell>
          <cell r="S88">
            <v>10.709999999999999</v>
          </cell>
          <cell r="T88">
            <v>9.9600000000000009</v>
          </cell>
          <cell r="U88">
            <v>12.81</v>
          </cell>
          <cell r="V88">
            <v>9.35</v>
          </cell>
        </row>
      </sheetData>
      <sheetData sheetId="7" refreshError="1"/>
      <sheetData sheetId="8" refreshError="1"/>
      <sheetData sheetId="9" refreshError="1"/>
      <sheetData sheetId="10"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b Grp"/>
    </sheetNames>
    <sheetDataSet>
      <sheetData sheetId="0"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2004Colaw"/>
      <sheetName val="2002-2003"/>
      <sheetName val="sum"/>
    </sheetNames>
    <sheetDataSet>
      <sheetData sheetId="0"/>
      <sheetData sheetId="1"/>
      <sheetData sheetId="2"/>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r'03 corporate global DRC-mai"/>
      <sheetName val="#REF"/>
      <sheetName val="Data Entry"/>
      <sheetName val="Summary"/>
      <sheetName val="Collection"/>
      <sheetName val="Glo_Sales"/>
      <sheetName val="mktgwise"/>
      <sheetName val="PBCMemberwise"/>
      <sheetName val="Global"/>
      <sheetName val="Strt Archi"/>
      <sheetName val="d_mktgwise"/>
      <sheetName val="mktgwise(2)"/>
      <sheetName val="Global mt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ote NA"/>
      <sheetName val="Quote Cala"/>
      <sheetName val="Quote EU"/>
      <sheetName val="B Form NA"/>
      <sheetName val="B Form Cala"/>
      <sheetName val="B Form EU"/>
      <sheetName val="Equipment List"/>
      <sheetName val="Requirements"/>
      <sheetName val="Storage"/>
      <sheetName val="Financial"/>
      <sheetName val="A0744339"/>
      <sheetName val="CONTROL"/>
      <sheetName val="MSU"/>
      <sheetName val="Quote_NA"/>
      <sheetName val="Quote_Cala"/>
      <sheetName val="Quote_EU"/>
      <sheetName val="B_Form_NA"/>
      <sheetName val="B_Form_Cala"/>
      <sheetName val="B_Form_EU"/>
      <sheetName val="Equipment_List"/>
      <sheetName val="Apparel"/>
      <sheetName val="Bodega"/>
      <sheetName val="CCA"/>
      <sheetName val="CashNCarry"/>
      <sheetName val="Membership"/>
      <sheetName val="SoftDiscount"/>
      <sheetName val="INFO"/>
      <sheetName val="DLC_sites"/>
      <sheetName val="SDH_COST"/>
      <sheetName val="LANGUAGE"/>
      <sheetName val="Site_wise_NADs"/>
      <sheetName val="currency"/>
      <sheetName val="factor"/>
      <sheetName val="MAIN_LATEST"/>
      <sheetName val="Sheet_Index"/>
      <sheetName val="#REF"/>
      <sheetName val="Asmp"/>
      <sheetName val="FORM-16"/>
      <sheetName val="Sheet1"/>
      <sheetName val="SC-E-02-03"/>
      <sheetName val="Sheet2"/>
      <sheetName val="Sheet4"/>
      <sheetName val="Cover_"/>
      <sheetName val="final_sheet_"/>
      <sheetName val="Final"/>
      <sheetName val="Balance_Sheet"/>
      <sheetName val="discounts_XP140"/>
      <sheetName val="Other_assumptions"/>
      <sheetName val="BBH"/>
      <sheetName val="Scenarios"/>
      <sheetName val="Factors"/>
      <sheetName val="RSU_lookups"/>
      <sheetName val="BCL-Barclays"/>
      <sheetName val="CALCULATIONS"/>
      <sheetName val="Input_Sheet"/>
      <sheetName val="NOTES_"/>
      <sheetName val="Cabinet_details"/>
      <sheetName val="BCL-EKN_(3)"/>
      <sheetName val="BCL-_Citibank_Rs__900_Mn"/>
      <sheetName val="Profile"/>
      <sheetName val="DATA_CH__281"/>
      <sheetName val="Costa_Rica"/>
      <sheetName val="Lists"/>
      <sheetName val="Sheet3"/>
      <sheetName val="Capex_-_Hry"/>
      <sheetName val="CRITERIA4"/>
      <sheetName val="DC"/>
      <sheetName val="Assumptions"/>
      <sheetName val="RSU_sites"/>
      <sheetName val="cover_for_tax"/>
      <sheetName val="Factor_Sheet"/>
      <sheetName val="AN_2000"/>
      <sheetName val="Ref"/>
      <sheetName val="Switch_costs_lookup"/>
      <sheetName val="IRR_Gaming"/>
      <sheetName val="El_Salvador"/>
      <sheetName val="Expansion_needed"/>
      <sheetName val="hr"/>
      <sheetName val="GM"/>
      <sheetName val="Form"/>
      <sheetName val="Guatemala"/>
      <sheetName val="Summary-Price_New"/>
      <sheetName val="HomeOffice"/>
      <sheetName val="Honduras"/>
      <sheetName val="Hypermarket"/>
      <sheetName val="Others"/>
      <sheetName val="Restaurant"/>
      <sheetName val="Supermarket"/>
      <sheetName val="Form_16"/>
      <sheetName val="Parameters"/>
      <sheetName val="L_L_Rates"/>
      <sheetName val="LA-_lookups"/>
      <sheetName val="Sheet2_(2)"/>
      <sheetName val="ROI"/>
      <sheetName val="Nicaragua"/>
      <sheetName val="Formulae"/>
      <sheetName val="Component_Pricing,_Costs"/>
      <sheetName val="POI_MASTER_1"/>
      <sheetName val="Dels"/>
      <sheetName val="Query_Results_ALL"/>
      <sheetName val="Cover"/>
      <sheetName val="Conditions"/>
      <sheetName val="roi_pull"/>
      <sheetName val="Utilization"/>
      <sheetName val="Challan"/>
      <sheetName val="CRITERIA1"/>
      <sheetName val="Summary"/>
      <sheetName val="syndicate_codes"/>
      <sheetName val="TB-JUNE-2003-18_7_03"/>
      <sheetName val="AR"/>
      <sheetName val="BTVL-IL&amp;FS-50_Cr"/>
      <sheetName val="BTVL-ABN_Tranche_I"/>
      <sheetName val="ecommerce"/>
      <sheetName val="Liability_Mgmt"/>
      <sheetName val="AN-2K"/>
      <sheetName val="InputVariables"/>
      <sheetName val="Switch_V16"/>
      <sheetName val="P&amp;L_breakup"/>
      <sheetName val="comp_"/>
      <sheetName val="Main Equ. List"/>
      <sheetName val="currency (2)"/>
      <sheetName val="Vat_Return"/>
      <sheetName val="AV"/>
      <sheetName val="GENERAL"/>
      <sheetName val="DDT_TDS_TCS"/>
      <sheetName val="NATUREOFBUSINESS"/>
      <sheetName val="GENERAL2"/>
      <sheetName val="SUBSIDIARY_DETAILS"/>
      <sheetName val="TRANS_FROM_chennai"/>
      <sheetName val="Variables"/>
      <sheetName val="old_serial_no_"/>
      <sheetName val="PART_C"/>
      <sheetName val="B4000_Ytd"/>
      <sheetName val="Period_I"/>
      <sheetName val="Delhi"/>
      <sheetName val="Part_A_General"/>
      <sheetName val="sales_tax_"/>
      <sheetName val="tot_ass_9697"/>
      <sheetName val="2000"/>
      <sheetName val="KPIs"/>
      <sheetName val="SR-Dom"/>
      <sheetName val="Page1"/>
      <sheetName val="comp_1"/>
      <sheetName val="Quote_NA1"/>
      <sheetName val="Quote_Cala1"/>
      <sheetName val="Quote_EU1"/>
      <sheetName val="B_Form_NA1"/>
      <sheetName val="B_Form_Cala1"/>
      <sheetName val="B_Form_EU1"/>
      <sheetName val="Equipment_List1"/>
      <sheetName val="Main_Equ__List"/>
      <sheetName val="New sites performances"/>
      <sheetName val="F 4.2"/>
      <sheetName val="P&amp;L- LC "/>
      <sheetName val="Admin Summ"/>
      <sheetName val="KPIs LC"/>
      <sheetName val="BS - LC"/>
      <sheetName val="P&amp;L- USD "/>
      <sheetName val="Head count"/>
      <sheetName val="Quote_NA2"/>
      <sheetName val="Quote_Cala2"/>
      <sheetName val="Quote_EU2"/>
      <sheetName val="B_Form_NA2"/>
      <sheetName val="B_Form_Cala2"/>
      <sheetName val="B_Form_EU2"/>
      <sheetName val="Equipment_List2"/>
      <sheetName val="Main_Equ__List1"/>
      <sheetName val="currency_(2)"/>
      <sheetName val="New_sites_performances"/>
      <sheetName val="F_4_2"/>
      <sheetName val="P&amp;L-_LC_"/>
      <sheetName val="Admin_Summ"/>
      <sheetName val="KPIs_LC"/>
      <sheetName val="BS_-_LC"/>
      <sheetName val="P&amp;L-_USD_"/>
      <sheetName val="Head_count"/>
      <sheetName val="Quote_NA3"/>
      <sheetName val="Quote_Cala3"/>
      <sheetName val="Quote_EU3"/>
      <sheetName val="B_Form_NA3"/>
      <sheetName val="B_Form_Cala3"/>
      <sheetName val="B_Form_EU3"/>
      <sheetName val="Equipment_Lis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6MOH"/>
    </sheetNames>
    <sheetDataSet>
      <sheetData sheetId="0"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1"/>
      <sheetName val="1.1"/>
      <sheetName val="1.2"/>
      <sheetName val="1.3"/>
      <sheetName val="2"/>
      <sheetName val="2.1"/>
      <sheetName val="2.2"/>
      <sheetName val="2.3"/>
      <sheetName val="3"/>
      <sheetName val="4"/>
      <sheetName val="5"/>
      <sheetName val="5.1"/>
      <sheetName val="5.2"/>
      <sheetName val="5.3"/>
      <sheetName val="5.4"/>
      <sheetName val="5.5"/>
      <sheetName val="5.6"/>
      <sheetName val="5.7"/>
      <sheetName val="6"/>
      <sheetName val="7"/>
      <sheetName val="8"/>
      <sheetName val="8.1"/>
      <sheetName val="8.2"/>
      <sheetName val="8.3"/>
      <sheetName val="8.4"/>
      <sheetName val="9"/>
      <sheetName val="10"/>
      <sheetName val="11"/>
      <sheetName val="12"/>
      <sheetName val="13"/>
      <sheetName val="P&amp;L"/>
      <sheetName val="P&amp;L An"/>
      <sheetName val="P&amp;L (2)"/>
      <sheetName val="CM (int)"/>
      <sheetName val="tagli"/>
      <sheetName val="scost"/>
      <sheetName val="Foglio3"/>
      <sheetName val="BS"/>
      <sheetName val="BS An"/>
      <sheetName val="Ratios"/>
      <sheetName val="LIN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row r="1">
          <cell r="B1" t="str">
            <v>Carrozzeria Moderna</v>
          </cell>
        </row>
      </sheetData>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1"/>
      <sheetName val="1.1"/>
      <sheetName val="1.2"/>
      <sheetName val="1.3"/>
      <sheetName val="2"/>
      <sheetName val="2.1"/>
      <sheetName val="2.2"/>
      <sheetName val="2.3"/>
      <sheetName val="3"/>
      <sheetName val="4"/>
      <sheetName val="4 (2)"/>
      <sheetName val="5"/>
      <sheetName val="5.1"/>
      <sheetName val="5.2"/>
      <sheetName val="5.3"/>
      <sheetName val="5.4"/>
      <sheetName val="5.5"/>
      <sheetName val="5.6"/>
      <sheetName val="5.7"/>
      <sheetName val="6"/>
      <sheetName val="7"/>
      <sheetName val="8"/>
      <sheetName val="8.1"/>
      <sheetName val="8.2"/>
      <sheetName val="8.3"/>
      <sheetName val="8.4"/>
      <sheetName val="9"/>
      <sheetName val="10"/>
      <sheetName val="11"/>
      <sheetName val="12"/>
      <sheetName val="13"/>
      <sheetName val="P&amp;L"/>
      <sheetName val="BS"/>
      <sheetName val="Ratios"/>
      <sheetName val="P&amp;L An"/>
      <sheetName val="LINK"/>
      <sheetName val="P&amp;L mt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row r="1">
          <cell r="B1" t="str">
            <v>OMB Brescia Produttiva</v>
          </cell>
        </row>
      </sheetData>
      <sheetData sheetId="37"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1"/>
      <sheetName val="1.1"/>
      <sheetName val="1.2"/>
      <sheetName val="2"/>
      <sheetName val="3"/>
      <sheetName val="4"/>
      <sheetName val="5"/>
      <sheetName val="6"/>
      <sheetName val="6.1"/>
      <sheetName val="6.2"/>
      <sheetName val="6.3"/>
      <sheetName val="7"/>
      <sheetName val="7.1"/>
      <sheetName val="7.2"/>
      <sheetName val="8"/>
      <sheetName val="9"/>
      <sheetName val="9.1"/>
      <sheetName val="9.2"/>
      <sheetName val="9.3"/>
      <sheetName val="9.4"/>
      <sheetName val="9.5"/>
      <sheetName val="9.6"/>
      <sheetName val="9.7"/>
      <sheetName val="9.8"/>
      <sheetName val="10"/>
      <sheetName val="11"/>
      <sheetName val="12"/>
      <sheetName val="12.1"/>
      <sheetName val="12.2"/>
      <sheetName val="12.3"/>
      <sheetName val="12.4"/>
      <sheetName val="13"/>
      <sheetName val="14"/>
      <sheetName val="15"/>
      <sheetName val="16"/>
      <sheetName val="17"/>
      <sheetName val="18"/>
      <sheetName val="P&amp;L"/>
      <sheetName val="BS"/>
      <sheetName val="Ratios"/>
      <sheetName val="PIVOT"/>
      <sheetName val="PIVOT BDG"/>
      <sheetName val="LIN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row r="1">
          <cell r="A1">
            <v>1</v>
          </cell>
          <cell r="B1">
            <v>2</v>
          </cell>
          <cell r="C1">
            <v>3</v>
          </cell>
          <cell r="D1">
            <v>4</v>
          </cell>
          <cell r="E1">
            <v>5</v>
          </cell>
          <cell r="F1">
            <v>6</v>
          </cell>
          <cell r="G1">
            <v>7</v>
          </cell>
          <cell r="H1">
            <v>8</v>
          </cell>
          <cell r="I1">
            <v>9</v>
          </cell>
          <cell r="J1">
            <v>10</v>
          </cell>
          <cell r="K1">
            <v>11</v>
          </cell>
          <cell r="L1">
            <v>12</v>
          </cell>
          <cell r="M1">
            <v>13</v>
          </cell>
          <cell r="N1">
            <v>14</v>
          </cell>
          <cell r="O1">
            <v>15</v>
          </cell>
          <cell r="P1">
            <v>16</v>
          </cell>
          <cell r="Q1">
            <v>17</v>
          </cell>
          <cell r="R1">
            <v>18</v>
          </cell>
          <cell r="S1">
            <v>19</v>
          </cell>
          <cell r="T1">
            <v>20</v>
          </cell>
          <cell r="U1">
            <v>21</v>
          </cell>
          <cell r="V1">
            <v>22</v>
          </cell>
          <cell r="W1">
            <v>23</v>
          </cell>
          <cell r="X1">
            <v>24</v>
          </cell>
          <cell r="Y1">
            <v>25</v>
          </cell>
          <cell r="Z1">
            <v>26</v>
          </cell>
          <cell r="AA1">
            <v>27</v>
          </cell>
          <cell r="AB1">
            <v>28</v>
          </cell>
          <cell r="AC1">
            <v>29</v>
          </cell>
          <cell r="AD1">
            <v>30</v>
          </cell>
          <cell r="AE1">
            <v>31</v>
          </cell>
          <cell r="AF1">
            <v>32</v>
          </cell>
          <cell r="AG1">
            <v>33</v>
          </cell>
          <cell r="AH1">
            <v>34</v>
          </cell>
          <cell r="AI1">
            <v>35</v>
          </cell>
          <cell r="AJ1">
            <v>36</v>
          </cell>
          <cell r="AK1">
            <v>37</v>
          </cell>
          <cell r="AL1">
            <v>38</v>
          </cell>
          <cell r="AM1">
            <v>39</v>
          </cell>
          <cell r="AN1">
            <v>40</v>
          </cell>
          <cell r="AO1">
            <v>41</v>
          </cell>
          <cell r="AP1">
            <v>42</v>
          </cell>
          <cell r="AQ1">
            <v>43</v>
          </cell>
          <cell r="AR1">
            <v>44</v>
          </cell>
          <cell r="AS1">
            <v>45</v>
          </cell>
          <cell r="AT1">
            <v>46</v>
          </cell>
          <cell r="AU1">
            <v>47</v>
          </cell>
          <cell r="AV1">
            <v>48</v>
          </cell>
          <cell r="AW1">
            <v>49</v>
          </cell>
        </row>
        <row r="2">
          <cell r="A2" t="str">
            <v>Rep</v>
          </cell>
          <cell r="B2" t="str">
            <v>(Tutto)</v>
          </cell>
        </row>
        <row r="3">
          <cell r="A3" t="str">
            <v>Società</v>
          </cell>
          <cell r="B3" t="str">
            <v>OII</v>
          </cell>
          <cell r="C3" t="str">
            <v>Carrozzeria Moderna</v>
          </cell>
        </row>
        <row r="5">
          <cell r="B5" t="str">
            <v>Dati</v>
          </cell>
        </row>
        <row r="6">
          <cell r="A6" t="str">
            <v>Reporting</v>
          </cell>
          <cell r="B6" t="str">
            <v>Somma di JAN</v>
          </cell>
          <cell r="C6" t="str">
            <v>Somma di FEB</v>
          </cell>
          <cell r="D6" t="str">
            <v>Somma di MAR</v>
          </cell>
          <cell r="E6" t="str">
            <v>Somma di APR</v>
          </cell>
          <cell r="F6" t="str">
            <v>Somma di MAY</v>
          </cell>
          <cell r="G6" t="str">
            <v>Somma di JUN</v>
          </cell>
          <cell r="H6" t="str">
            <v>Somma di JUL</v>
          </cell>
          <cell r="I6" t="str">
            <v>Somma di AUG</v>
          </cell>
          <cell r="J6" t="str">
            <v>Somma di SEP</v>
          </cell>
          <cell r="K6" t="str">
            <v>Somma di OCT</v>
          </cell>
          <cell r="L6" t="str">
            <v>Somma di NOV</v>
          </cell>
          <cell r="M6" t="str">
            <v>Somma di DEC</v>
          </cell>
          <cell r="N6" t="str">
            <v>Somma di JANYTD</v>
          </cell>
          <cell r="O6" t="str">
            <v>Somma di FEBYTD</v>
          </cell>
          <cell r="P6" t="str">
            <v>Somma di MARYTD</v>
          </cell>
          <cell r="Q6" t="str">
            <v>Somma di APRYTD</v>
          </cell>
          <cell r="R6" t="str">
            <v>Somma di MAYYTD</v>
          </cell>
          <cell r="S6" t="str">
            <v>Somma di JUNYTD</v>
          </cell>
          <cell r="T6" t="str">
            <v>Somma di JULYTD</v>
          </cell>
          <cell r="U6" t="str">
            <v>Somma di AUGYTD</v>
          </cell>
          <cell r="V6" t="str">
            <v>Somma di SEPYTD</v>
          </cell>
          <cell r="W6" t="str">
            <v>Somma di OCTYTD</v>
          </cell>
          <cell r="X6" t="str">
            <v>Somma di NOVYTD</v>
          </cell>
          <cell r="Y6" t="str">
            <v>Somma di DECYTD</v>
          </cell>
          <cell r="Z6" t="str">
            <v>Somma di 01</v>
          </cell>
          <cell r="AA6" t="str">
            <v>Somma di 02</v>
          </cell>
          <cell r="AB6" t="str">
            <v>Somma di 03</v>
          </cell>
          <cell r="AC6" t="str">
            <v>Somma di 04</v>
          </cell>
          <cell r="AD6" t="str">
            <v>Somma di 05</v>
          </cell>
          <cell r="AE6" t="str">
            <v>Somma di 06</v>
          </cell>
          <cell r="AF6" t="str">
            <v>Somma di 07</v>
          </cell>
          <cell r="AG6" t="str">
            <v>Somma di 08</v>
          </cell>
          <cell r="AH6" t="str">
            <v>Somma di 09</v>
          </cell>
          <cell r="AI6" t="str">
            <v>Somma di 10</v>
          </cell>
          <cell r="AJ6" t="str">
            <v>Somma di 11</v>
          </cell>
          <cell r="AK6" t="str">
            <v>Somma di 12</v>
          </cell>
          <cell r="AL6" t="str">
            <v>Somma di 01YTD</v>
          </cell>
          <cell r="AM6" t="str">
            <v>Somma di 02YTD</v>
          </cell>
          <cell r="AN6" t="str">
            <v>Somma di 03YTD</v>
          </cell>
          <cell r="AO6" t="str">
            <v>Somma di 04YTD</v>
          </cell>
          <cell r="AP6" t="str">
            <v>Somma di 05YTD</v>
          </cell>
          <cell r="AQ6" t="str">
            <v>Somma di 06YTD</v>
          </cell>
          <cell r="AR6" t="str">
            <v>Somma di 07YTD</v>
          </cell>
          <cell r="AS6" t="str">
            <v>Somma di 08YTD</v>
          </cell>
          <cell r="AT6" t="str">
            <v>Somma di 09YTD</v>
          </cell>
          <cell r="AU6" t="str">
            <v>Somma di 10YTD</v>
          </cell>
          <cell r="AV6" t="str">
            <v>Somma di 11YTD</v>
          </cell>
          <cell r="AW6" t="str">
            <v>Somma di 12YTD</v>
          </cell>
        </row>
        <row r="7">
          <cell r="A7" t="str">
            <v>50010000010104</v>
          </cell>
          <cell r="B7">
            <v>115</v>
          </cell>
          <cell r="C7">
            <v>0</v>
          </cell>
          <cell r="D7">
            <v>0</v>
          </cell>
          <cell r="E7">
            <v>0</v>
          </cell>
          <cell r="F7">
            <v>0</v>
          </cell>
          <cell r="G7">
            <v>0</v>
          </cell>
          <cell r="H7">
            <v>0</v>
          </cell>
          <cell r="I7">
            <v>0</v>
          </cell>
          <cell r="J7">
            <v>-115</v>
          </cell>
          <cell r="K7">
            <v>0</v>
          </cell>
          <cell r="L7">
            <v>0</v>
          </cell>
          <cell r="M7">
            <v>0</v>
          </cell>
          <cell r="N7">
            <v>115</v>
          </cell>
          <cell r="O7">
            <v>115</v>
          </cell>
          <cell r="P7">
            <v>115</v>
          </cell>
          <cell r="Q7">
            <v>115</v>
          </cell>
          <cell r="R7">
            <v>115</v>
          </cell>
          <cell r="S7">
            <v>115</v>
          </cell>
          <cell r="T7">
            <v>115</v>
          </cell>
          <cell r="U7">
            <v>115</v>
          </cell>
          <cell r="V7">
            <v>256</v>
          </cell>
          <cell r="W7">
            <v>2258</v>
          </cell>
          <cell r="X7">
            <v>4272</v>
          </cell>
          <cell r="Y7">
            <v>30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22</v>
          </cell>
          <cell r="AT7">
            <v>2</v>
          </cell>
          <cell r="AU7">
            <v>26</v>
          </cell>
        </row>
        <row r="8">
          <cell r="A8" t="str">
            <v>50010000010107</v>
          </cell>
          <cell r="B8">
            <v>272</v>
          </cell>
          <cell r="C8">
            <v>-1</v>
          </cell>
          <cell r="D8">
            <v>655</v>
          </cell>
          <cell r="E8">
            <v>227</v>
          </cell>
          <cell r="F8">
            <v>494</v>
          </cell>
          <cell r="G8">
            <v>838</v>
          </cell>
          <cell r="H8">
            <v>411</v>
          </cell>
          <cell r="I8">
            <v>257</v>
          </cell>
          <cell r="J8">
            <v>-3153</v>
          </cell>
          <cell r="K8">
            <v>0</v>
          </cell>
          <cell r="L8">
            <v>0</v>
          </cell>
          <cell r="M8">
            <v>0</v>
          </cell>
          <cell r="N8">
            <v>272</v>
          </cell>
          <cell r="O8">
            <v>271</v>
          </cell>
          <cell r="P8">
            <v>926</v>
          </cell>
          <cell r="Q8">
            <v>1153</v>
          </cell>
          <cell r="R8">
            <v>1647</v>
          </cell>
          <cell r="S8">
            <v>2485</v>
          </cell>
          <cell r="T8">
            <v>2896</v>
          </cell>
          <cell r="U8">
            <v>3153</v>
          </cell>
          <cell r="V8">
            <v>3271</v>
          </cell>
          <cell r="W8">
            <v>55</v>
          </cell>
          <cell r="X8">
            <v>669</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1</v>
          </cell>
          <cell r="AT8">
            <v>39</v>
          </cell>
          <cell r="AU8">
            <v>1</v>
          </cell>
        </row>
        <row r="9">
          <cell r="A9" t="str">
            <v>50010000010201</v>
          </cell>
          <cell r="B9">
            <v>0</v>
          </cell>
          <cell r="C9">
            <v>21</v>
          </cell>
          <cell r="D9">
            <v>37</v>
          </cell>
          <cell r="E9">
            <v>18</v>
          </cell>
          <cell r="F9">
            <v>15</v>
          </cell>
          <cell r="G9">
            <v>51</v>
          </cell>
          <cell r="H9">
            <v>17</v>
          </cell>
          <cell r="I9">
            <v>0</v>
          </cell>
          <cell r="J9">
            <v>-159</v>
          </cell>
          <cell r="K9">
            <v>0</v>
          </cell>
          <cell r="L9">
            <v>0</v>
          </cell>
          <cell r="M9">
            <v>0</v>
          </cell>
          <cell r="N9">
            <v>0</v>
          </cell>
          <cell r="O9">
            <v>21</v>
          </cell>
          <cell r="P9">
            <v>58</v>
          </cell>
          <cell r="Q9">
            <v>76</v>
          </cell>
          <cell r="R9">
            <v>91</v>
          </cell>
          <cell r="S9">
            <v>142</v>
          </cell>
          <cell r="T9">
            <v>159</v>
          </cell>
          <cell r="U9">
            <v>159</v>
          </cell>
          <cell r="V9">
            <v>174</v>
          </cell>
          <cell r="W9">
            <v>109</v>
          </cell>
          <cell r="X9">
            <v>2</v>
          </cell>
          <cell r="Y9">
            <v>23</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2</v>
          </cell>
          <cell r="AT9">
            <v>9</v>
          </cell>
          <cell r="AU9">
            <v>2</v>
          </cell>
        </row>
        <row r="10">
          <cell r="A10" t="str">
            <v>50010000010205</v>
          </cell>
          <cell r="B10">
            <v>0</v>
          </cell>
          <cell r="C10">
            <v>0</v>
          </cell>
          <cell r="D10">
            <v>0</v>
          </cell>
          <cell r="E10">
            <v>144</v>
          </cell>
          <cell r="F10">
            <v>97</v>
          </cell>
          <cell r="G10">
            <v>43</v>
          </cell>
          <cell r="H10">
            <v>35</v>
          </cell>
          <cell r="I10">
            <v>44</v>
          </cell>
          <cell r="J10">
            <v>-363</v>
          </cell>
          <cell r="K10">
            <v>0</v>
          </cell>
          <cell r="L10">
            <v>0</v>
          </cell>
          <cell r="M10">
            <v>0</v>
          </cell>
          <cell r="N10">
            <v>0</v>
          </cell>
          <cell r="O10">
            <v>0</v>
          </cell>
          <cell r="P10">
            <v>0</v>
          </cell>
          <cell r="Q10">
            <v>144</v>
          </cell>
          <cell r="R10">
            <v>241</v>
          </cell>
          <cell r="S10">
            <v>284</v>
          </cell>
          <cell r="T10">
            <v>319</v>
          </cell>
          <cell r="U10">
            <v>363</v>
          </cell>
          <cell r="V10">
            <v>363</v>
          </cell>
          <cell r="W10">
            <v>1740</v>
          </cell>
          <cell r="X10">
            <v>501</v>
          </cell>
          <cell r="Y10">
            <v>29</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1853</v>
          </cell>
          <cell r="AT10">
            <v>9</v>
          </cell>
          <cell r="AU10">
            <v>1883</v>
          </cell>
        </row>
        <row r="11">
          <cell r="A11" t="str">
            <v>50010000010206</v>
          </cell>
          <cell r="B11">
            <v>0</v>
          </cell>
          <cell r="C11">
            <v>0</v>
          </cell>
          <cell r="D11">
            <v>150</v>
          </cell>
          <cell r="E11">
            <v>31</v>
          </cell>
          <cell r="F11">
            <v>0</v>
          </cell>
          <cell r="G11">
            <v>0</v>
          </cell>
          <cell r="H11">
            <v>69</v>
          </cell>
          <cell r="I11">
            <v>57</v>
          </cell>
          <cell r="J11">
            <v>-307</v>
          </cell>
          <cell r="K11">
            <v>0</v>
          </cell>
          <cell r="L11">
            <v>0</v>
          </cell>
          <cell r="M11">
            <v>0</v>
          </cell>
          <cell r="N11">
            <v>0</v>
          </cell>
          <cell r="O11">
            <v>0</v>
          </cell>
          <cell r="P11">
            <v>150</v>
          </cell>
          <cell r="Q11">
            <v>181</v>
          </cell>
          <cell r="R11">
            <v>181</v>
          </cell>
          <cell r="S11">
            <v>181</v>
          </cell>
          <cell r="T11">
            <v>250</v>
          </cell>
          <cell r="U11">
            <v>307</v>
          </cell>
          <cell r="V11">
            <v>307</v>
          </cell>
          <cell r="W11">
            <v>1737</v>
          </cell>
          <cell r="X11">
            <v>29</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2041</v>
          </cell>
          <cell r="AT11">
            <v>8</v>
          </cell>
          <cell r="AU11">
            <v>2131</v>
          </cell>
        </row>
        <row r="12">
          <cell r="A12" t="str">
            <v>50010000010401</v>
          </cell>
          <cell r="B12">
            <v>9</v>
          </cell>
          <cell r="C12">
            <v>-1</v>
          </cell>
          <cell r="D12">
            <v>12</v>
          </cell>
          <cell r="E12">
            <v>85</v>
          </cell>
          <cell r="F12">
            <v>9</v>
          </cell>
          <cell r="G12">
            <v>19</v>
          </cell>
          <cell r="H12">
            <v>62</v>
          </cell>
          <cell r="I12">
            <v>53</v>
          </cell>
          <cell r="J12">
            <v>-248</v>
          </cell>
          <cell r="K12">
            <v>0</v>
          </cell>
          <cell r="L12">
            <v>0</v>
          </cell>
          <cell r="M12">
            <v>0</v>
          </cell>
          <cell r="N12">
            <v>9</v>
          </cell>
          <cell r="O12">
            <v>8</v>
          </cell>
          <cell r="P12">
            <v>20</v>
          </cell>
          <cell r="Q12">
            <v>105</v>
          </cell>
          <cell r="R12">
            <v>114</v>
          </cell>
          <cell r="S12">
            <v>133</v>
          </cell>
          <cell r="T12">
            <v>195</v>
          </cell>
          <cell r="U12">
            <v>248</v>
          </cell>
          <cell r="V12">
            <v>268</v>
          </cell>
          <cell r="W12">
            <v>799</v>
          </cell>
          <cell r="X12">
            <v>2</v>
          </cell>
          <cell r="Y12">
            <v>21</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640</v>
          </cell>
          <cell r="AT12">
            <v>41</v>
          </cell>
          <cell r="AU12">
            <v>805</v>
          </cell>
        </row>
        <row r="13">
          <cell r="A13" t="str">
            <v>50010000010402</v>
          </cell>
          <cell r="B13">
            <v>0</v>
          </cell>
          <cell r="C13">
            <v>13</v>
          </cell>
          <cell r="D13">
            <v>56</v>
          </cell>
          <cell r="E13">
            <v>32</v>
          </cell>
          <cell r="F13">
            <v>18</v>
          </cell>
          <cell r="G13">
            <v>10</v>
          </cell>
          <cell r="H13">
            <v>9</v>
          </cell>
          <cell r="I13">
            <v>0</v>
          </cell>
          <cell r="J13">
            <v>-138</v>
          </cell>
          <cell r="K13">
            <v>0</v>
          </cell>
          <cell r="L13">
            <v>0</v>
          </cell>
          <cell r="M13">
            <v>0</v>
          </cell>
          <cell r="N13">
            <v>0</v>
          </cell>
          <cell r="O13">
            <v>13</v>
          </cell>
          <cell r="P13">
            <v>69</v>
          </cell>
          <cell r="Q13">
            <v>101</v>
          </cell>
          <cell r="R13">
            <v>119</v>
          </cell>
          <cell r="S13">
            <v>129</v>
          </cell>
          <cell r="T13">
            <v>138</v>
          </cell>
          <cell r="U13">
            <v>138</v>
          </cell>
          <cell r="V13">
            <v>138</v>
          </cell>
          <cell r="W13">
            <v>613</v>
          </cell>
          <cell r="X13">
            <v>14</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639</v>
          </cell>
          <cell r="AT13">
            <v>55</v>
          </cell>
          <cell r="AU13">
            <v>689</v>
          </cell>
        </row>
        <row r="14">
          <cell r="A14" t="str">
            <v>50010000010403</v>
          </cell>
          <cell r="B14">
            <v>0</v>
          </cell>
          <cell r="C14">
            <v>48</v>
          </cell>
          <cell r="D14">
            <v>-18</v>
          </cell>
          <cell r="E14">
            <v>24</v>
          </cell>
          <cell r="F14">
            <v>24</v>
          </cell>
          <cell r="G14">
            <v>8</v>
          </cell>
          <cell r="H14">
            <v>17</v>
          </cell>
          <cell r="I14">
            <v>0</v>
          </cell>
          <cell r="J14">
            <v>-103</v>
          </cell>
          <cell r="K14">
            <v>0</v>
          </cell>
          <cell r="L14">
            <v>0</v>
          </cell>
          <cell r="M14">
            <v>0</v>
          </cell>
          <cell r="N14">
            <v>0</v>
          </cell>
          <cell r="O14">
            <v>48</v>
          </cell>
          <cell r="P14">
            <v>30</v>
          </cell>
          <cell r="Q14">
            <v>54</v>
          </cell>
          <cell r="R14">
            <v>78</v>
          </cell>
          <cell r="S14">
            <v>86</v>
          </cell>
          <cell r="T14">
            <v>103</v>
          </cell>
          <cell r="U14">
            <v>103</v>
          </cell>
          <cell r="V14">
            <v>121</v>
          </cell>
          <cell r="W14">
            <v>327</v>
          </cell>
          <cell r="X14">
            <v>671</v>
          </cell>
          <cell r="Y14">
            <v>12</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335</v>
          </cell>
          <cell r="AT14">
            <v>14</v>
          </cell>
          <cell r="AU14">
            <v>443</v>
          </cell>
        </row>
        <row r="15">
          <cell r="A15" t="str">
            <v>50010000010501</v>
          </cell>
          <cell r="B15">
            <v>367</v>
          </cell>
          <cell r="C15">
            <v>214</v>
          </cell>
          <cell r="D15">
            <v>57</v>
          </cell>
          <cell r="E15">
            <v>36</v>
          </cell>
          <cell r="F15">
            <v>93</v>
          </cell>
          <cell r="G15">
            <v>494</v>
          </cell>
          <cell r="H15">
            <v>105</v>
          </cell>
          <cell r="I15">
            <v>181</v>
          </cell>
          <cell r="J15">
            <v>-1547</v>
          </cell>
          <cell r="K15">
            <v>0</v>
          </cell>
          <cell r="L15">
            <v>0</v>
          </cell>
          <cell r="M15">
            <v>0</v>
          </cell>
          <cell r="N15">
            <v>367</v>
          </cell>
          <cell r="O15">
            <v>581</v>
          </cell>
          <cell r="P15">
            <v>638</v>
          </cell>
          <cell r="Q15">
            <v>674</v>
          </cell>
          <cell r="R15">
            <v>767</v>
          </cell>
          <cell r="S15">
            <v>1261</v>
          </cell>
          <cell r="T15">
            <v>1366</v>
          </cell>
          <cell r="U15">
            <v>1547</v>
          </cell>
          <cell r="V15">
            <v>1859</v>
          </cell>
          <cell r="W15">
            <v>17</v>
          </cell>
          <cell r="X15">
            <v>2150</v>
          </cell>
          <cell r="Y15">
            <v>8</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20</v>
          </cell>
          <cell r="AT15">
            <v>3096</v>
          </cell>
          <cell r="AU15">
            <v>20</v>
          </cell>
        </row>
        <row r="16">
          <cell r="A16" t="str">
            <v>50010000010502</v>
          </cell>
          <cell r="B16">
            <v>409</v>
          </cell>
          <cell r="C16">
            <v>358</v>
          </cell>
          <cell r="D16">
            <v>100</v>
          </cell>
          <cell r="E16">
            <v>70</v>
          </cell>
          <cell r="F16">
            <v>94</v>
          </cell>
          <cell r="G16">
            <v>607</v>
          </cell>
          <cell r="H16">
            <v>342</v>
          </cell>
          <cell r="I16">
            <v>284</v>
          </cell>
          <cell r="J16">
            <v>-2264</v>
          </cell>
          <cell r="K16">
            <v>0</v>
          </cell>
          <cell r="L16">
            <v>0</v>
          </cell>
          <cell r="M16">
            <v>0</v>
          </cell>
          <cell r="N16">
            <v>409</v>
          </cell>
          <cell r="O16">
            <v>767</v>
          </cell>
          <cell r="P16">
            <v>867</v>
          </cell>
          <cell r="Q16">
            <v>937</v>
          </cell>
          <cell r="R16">
            <v>1031</v>
          </cell>
          <cell r="S16">
            <v>1638</v>
          </cell>
          <cell r="T16">
            <v>1980</v>
          </cell>
          <cell r="U16">
            <v>2264</v>
          </cell>
          <cell r="V16">
            <v>2678</v>
          </cell>
          <cell r="W16">
            <v>86</v>
          </cell>
          <cell r="X16">
            <v>2</v>
          </cell>
          <cell r="Y16">
            <v>13</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1</v>
          </cell>
          <cell r="AT16">
            <v>4370</v>
          </cell>
          <cell r="AU16">
            <v>1</v>
          </cell>
        </row>
        <row r="17">
          <cell r="A17" t="str">
            <v>50010000010503</v>
          </cell>
          <cell r="B17">
            <v>20</v>
          </cell>
          <cell r="C17">
            <v>292</v>
          </cell>
          <cell r="D17">
            <v>57</v>
          </cell>
          <cell r="E17">
            <v>39</v>
          </cell>
          <cell r="F17">
            <v>160</v>
          </cell>
          <cell r="G17">
            <v>71</v>
          </cell>
          <cell r="H17">
            <v>98</v>
          </cell>
          <cell r="I17">
            <v>64</v>
          </cell>
          <cell r="J17">
            <v>-801</v>
          </cell>
          <cell r="K17">
            <v>0</v>
          </cell>
          <cell r="L17">
            <v>0</v>
          </cell>
          <cell r="M17">
            <v>0</v>
          </cell>
          <cell r="N17">
            <v>20</v>
          </cell>
          <cell r="O17">
            <v>312</v>
          </cell>
          <cell r="P17">
            <v>369</v>
          </cell>
          <cell r="Q17">
            <v>408</v>
          </cell>
          <cell r="R17">
            <v>568</v>
          </cell>
          <cell r="S17">
            <v>639</v>
          </cell>
          <cell r="T17">
            <v>737</v>
          </cell>
          <cell r="U17">
            <v>801</v>
          </cell>
          <cell r="V17">
            <v>1004</v>
          </cell>
          <cell r="W17">
            <v>295</v>
          </cell>
          <cell r="X17">
            <v>0</v>
          </cell>
          <cell r="Y17">
            <v>68</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1571</v>
          </cell>
          <cell r="AU17">
            <v>14</v>
          </cell>
        </row>
        <row r="18">
          <cell r="A18" t="str">
            <v>50010000010504</v>
          </cell>
          <cell r="B18">
            <v>55</v>
          </cell>
          <cell r="C18">
            <v>63</v>
          </cell>
          <cell r="D18">
            <v>223</v>
          </cell>
          <cell r="E18">
            <v>54</v>
          </cell>
          <cell r="F18">
            <v>52</v>
          </cell>
          <cell r="G18">
            <v>388</v>
          </cell>
          <cell r="H18">
            <v>31</v>
          </cell>
          <cell r="I18">
            <v>0</v>
          </cell>
          <cell r="J18">
            <v>-866</v>
          </cell>
          <cell r="K18">
            <v>0</v>
          </cell>
          <cell r="L18">
            <v>0</v>
          </cell>
          <cell r="M18">
            <v>0</v>
          </cell>
          <cell r="N18">
            <v>55</v>
          </cell>
          <cell r="O18">
            <v>118</v>
          </cell>
          <cell r="P18">
            <v>341</v>
          </cell>
          <cell r="Q18">
            <v>395</v>
          </cell>
          <cell r="R18">
            <v>447</v>
          </cell>
          <cell r="S18">
            <v>835</v>
          </cell>
          <cell r="T18">
            <v>866</v>
          </cell>
          <cell r="U18">
            <v>866</v>
          </cell>
          <cell r="V18">
            <v>889</v>
          </cell>
          <cell r="W18">
            <v>30</v>
          </cell>
          <cell r="X18">
            <v>500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1</v>
          </cell>
          <cell r="AT18">
            <v>1141</v>
          </cell>
          <cell r="AU18">
            <v>1</v>
          </cell>
        </row>
        <row r="19">
          <cell r="A19" t="str">
            <v>50010000010507</v>
          </cell>
          <cell r="B19">
            <v>0</v>
          </cell>
          <cell r="C19">
            <v>56</v>
          </cell>
          <cell r="D19">
            <v>1</v>
          </cell>
          <cell r="E19">
            <v>-1</v>
          </cell>
          <cell r="F19">
            <v>3</v>
          </cell>
          <cell r="G19">
            <v>0</v>
          </cell>
          <cell r="H19">
            <v>0</v>
          </cell>
          <cell r="I19">
            <v>0</v>
          </cell>
          <cell r="J19">
            <v>-59</v>
          </cell>
          <cell r="K19">
            <v>0</v>
          </cell>
          <cell r="L19">
            <v>0</v>
          </cell>
          <cell r="M19">
            <v>0</v>
          </cell>
          <cell r="N19">
            <v>0</v>
          </cell>
          <cell r="O19">
            <v>56</v>
          </cell>
          <cell r="P19">
            <v>57</v>
          </cell>
          <cell r="Q19">
            <v>56</v>
          </cell>
          <cell r="R19">
            <v>59</v>
          </cell>
          <cell r="S19">
            <v>59</v>
          </cell>
          <cell r="T19">
            <v>59</v>
          </cell>
          <cell r="U19">
            <v>59</v>
          </cell>
          <cell r="V19">
            <v>79</v>
          </cell>
          <cell r="W19">
            <v>17</v>
          </cell>
          <cell r="X19">
            <v>-453</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1</v>
          </cell>
          <cell r="AT19">
            <v>145</v>
          </cell>
          <cell r="AU19">
            <v>1</v>
          </cell>
        </row>
        <row r="20">
          <cell r="A20" t="str">
            <v>50010000010508</v>
          </cell>
          <cell r="B20">
            <v>0</v>
          </cell>
          <cell r="C20">
            <v>0</v>
          </cell>
          <cell r="D20">
            <v>50</v>
          </cell>
          <cell r="E20">
            <v>1</v>
          </cell>
          <cell r="F20">
            <v>0</v>
          </cell>
          <cell r="G20">
            <v>0</v>
          </cell>
          <cell r="H20">
            <v>0</v>
          </cell>
          <cell r="I20">
            <v>0</v>
          </cell>
          <cell r="J20">
            <v>-51</v>
          </cell>
          <cell r="K20">
            <v>0</v>
          </cell>
          <cell r="L20">
            <v>0</v>
          </cell>
          <cell r="M20">
            <v>0</v>
          </cell>
          <cell r="N20">
            <v>0</v>
          </cell>
          <cell r="O20">
            <v>0</v>
          </cell>
          <cell r="P20">
            <v>50</v>
          </cell>
          <cell r="Q20">
            <v>51</v>
          </cell>
          <cell r="R20">
            <v>51</v>
          </cell>
          <cell r="S20">
            <v>51</v>
          </cell>
          <cell r="T20">
            <v>51</v>
          </cell>
          <cell r="U20">
            <v>51</v>
          </cell>
          <cell r="V20">
            <v>51</v>
          </cell>
          <cell r="W20">
            <v>1</v>
          </cell>
          <cell r="X20">
            <v>686</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99</v>
          </cell>
          <cell r="AU20">
            <v>0</v>
          </cell>
        </row>
        <row r="21">
          <cell r="A21" t="str">
            <v>50010000010601</v>
          </cell>
          <cell r="B21">
            <v>28</v>
          </cell>
          <cell r="C21">
            <v>3</v>
          </cell>
          <cell r="D21">
            <v>-1</v>
          </cell>
          <cell r="E21">
            <v>1</v>
          </cell>
          <cell r="F21">
            <v>3</v>
          </cell>
          <cell r="G21">
            <v>0</v>
          </cell>
          <cell r="H21">
            <v>7</v>
          </cell>
          <cell r="I21">
            <v>0</v>
          </cell>
          <cell r="J21">
            <v>-41</v>
          </cell>
          <cell r="K21">
            <v>0</v>
          </cell>
          <cell r="L21">
            <v>0</v>
          </cell>
          <cell r="M21">
            <v>0</v>
          </cell>
          <cell r="N21">
            <v>28</v>
          </cell>
          <cell r="O21">
            <v>31</v>
          </cell>
          <cell r="P21">
            <v>30</v>
          </cell>
          <cell r="Q21">
            <v>31</v>
          </cell>
          <cell r="R21">
            <v>34</v>
          </cell>
          <cell r="S21">
            <v>34</v>
          </cell>
          <cell r="T21">
            <v>41</v>
          </cell>
          <cell r="U21">
            <v>41</v>
          </cell>
          <cell r="V21">
            <v>41</v>
          </cell>
          <cell r="W21">
            <v>0</v>
          </cell>
          <cell r="X21">
            <v>0</v>
          </cell>
          <cell r="Y21">
            <v>411</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1</v>
          </cell>
          <cell r="AT21">
            <v>220</v>
          </cell>
          <cell r="AU21">
            <v>0</v>
          </cell>
        </row>
        <row r="22">
          <cell r="A22" t="str">
            <v>50010000010602</v>
          </cell>
          <cell r="B22">
            <v>0</v>
          </cell>
          <cell r="C22">
            <v>1</v>
          </cell>
          <cell r="D22">
            <v>0</v>
          </cell>
          <cell r="E22">
            <v>2</v>
          </cell>
          <cell r="F22">
            <v>-2</v>
          </cell>
          <cell r="G22">
            <v>2</v>
          </cell>
          <cell r="H22">
            <v>0</v>
          </cell>
          <cell r="I22">
            <v>0</v>
          </cell>
          <cell r="J22">
            <v>-3</v>
          </cell>
          <cell r="K22">
            <v>0</v>
          </cell>
          <cell r="L22">
            <v>0</v>
          </cell>
          <cell r="M22">
            <v>0</v>
          </cell>
          <cell r="N22">
            <v>0</v>
          </cell>
          <cell r="O22">
            <v>1</v>
          </cell>
          <cell r="P22">
            <v>1</v>
          </cell>
          <cell r="Q22">
            <v>3</v>
          </cell>
          <cell r="R22">
            <v>1</v>
          </cell>
          <cell r="S22">
            <v>3</v>
          </cell>
          <cell r="T22">
            <v>3</v>
          </cell>
          <cell r="U22">
            <v>3</v>
          </cell>
          <cell r="V22">
            <v>4</v>
          </cell>
          <cell r="W22">
            <v>0</v>
          </cell>
          <cell r="X22">
            <v>1514</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1</v>
          </cell>
          <cell r="AT22">
            <v>24</v>
          </cell>
          <cell r="AU22">
            <v>0</v>
          </cell>
        </row>
        <row r="23">
          <cell r="A23" t="str">
            <v>50010000010604</v>
          </cell>
          <cell r="B23">
            <v>0</v>
          </cell>
          <cell r="C23">
            <v>0</v>
          </cell>
          <cell r="D23">
            <v>0</v>
          </cell>
          <cell r="E23">
            <v>0</v>
          </cell>
          <cell r="F23">
            <v>1</v>
          </cell>
          <cell r="G23">
            <v>18</v>
          </cell>
          <cell r="H23">
            <v>0</v>
          </cell>
          <cell r="I23">
            <v>0</v>
          </cell>
          <cell r="J23">
            <v>-19</v>
          </cell>
          <cell r="K23">
            <v>0</v>
          </cell>
          <cell r="L23">
            <v>0</v>
          </cell>
          <cell r="M23">
            <v>0</v>
          </cell>
          <cell r="N23">
            <v>0</v>
          </cell>
          <cell r="O23">
            <v>0</v>
          </cell>
          <cell r="P23">
            <v>0</v>
          </cell>
          <cell r="Q23">
            <v>0</v>
          </cell>
          <cell r="R23">
            <v>1</v>
          </cell>
          <cell r="S23">
            <v>19</v>
          </cell>
          <cell r="T23">
            <v>19</v>
          </cell>
          <cell r="U23">
            <v>19</v>
          </cell>
          <cell r="V23">
            <v>19</v>
          </cell>
          <cell r="W23">
            <v>0</v>
          </cell>
          <cell r="X23">
            <v>2299</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5</v>
          </cell>
          <cell r="AT23">
            <v>110</v>
          </cell>
          <cell r="AU23">
            <v>0</v>
          </cell>
        </row>
        <row r="24">
          <cell r="A24" t="str">
            <v>50010000010605</v>
          </cell>
          <cell r="B24">
            <v>1</v>
          </cell>
          <cell r="C24">
            <v>1</v>
          </cell>
          <cell r="D24">
            <v>4</v>
          </cell>
          <cell r="E24">
            <v>0</v>
          </cell>
          <cell r="F24">
            <v>1</v>
          </cell>
          <cell r="G24">
            <v>1</v>
          </cell>
          <cell r="H24">
            <v>0</v>
          </cell>
          <cell r="I24">
            <v>0</v>
          </cell>
          <cell r="J24">
            <v>-8</v>
          </cell>
          <cell r="K24">
            <v>0</v>
          </cell>
          <cell r="L24">
            <v>0</v>
          </cell>
          <cell r="M24">
            <v>0</v>
          </cell>
          <cell r="N24">
            <v>1</v>
          </cell>
          <cell r="O24">
            <v>2</v>
          </cell>
          <cell r="P24">
            <v>6</v>
          </cell>
          <cell r="Q24">
            <v>6</v>
          </cell>
          <cell r="R24">
            <v>7</v>
          </cell>
          <cell r="S24">
            <v>8</v>
          </cell>
          <cell r="T24">
            <v>8</v>
          </cell>
          <cell r="U24">
            <v>8</v>
          </cell>
          <cell r="V24">
            <v>8</v>
          </cell>
          <cell r="W24">
            <v>0</v>
          </cell>
          <cell r="X24">
            <v>30</v>
          </cell>
          <cell r="Y24">
            <v>68</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1</v>
          </cell>
          <cell r="AT24">
            <v>36</v>
          </cell>
          <cell r="AU24">
            <v>0</v>
          </cell>
        </row>
        <row r="25">
          <cell r="A25" t="str">
            <v>50010000010606</v>
          </cell>
          <cell r="B25">
            <v>5</v>
          </cell>
          <cell r="C25">
            <v>0</v>
          </cell>
          <cell r="D25">
            <v>0</v>
          </cell>
          <cell r="E25">
            <v>0</v>
          </cell>
          <cell r="F25">
            <v>0</v>
          </cell>
          <cell r="G25">
            <v>0</v>
          </cell>
          <cell r="H25">
            <v>0</v>
          </cell>
          <cell r="I25">
            <v>0</v>
          </cell>
          <cell r="J25">
            <v>-5</v>
          </cell>
          <cell r="K25">
            <v>0</v>
          </cell>
          <cell r="L25">
            <v>0</v>
          </cell>
          <cell r="M25">
            <v>0</v>
          </cell>
          <cell r="N25">
            <v>5</v>
          </cell>
          <cell r="O25">
            <v>5</v>
          </cell>
          <cell r="P25">
            <v>5</v>
          </cell>
          <cell r="Q25">
            <v>5</v>
          </cell>
          <cell r="R25">
            <v>5</v>
          </cell>
          <cell r="S25">
            <v>5</v>
          </cell>
          <cell r="T25">
            <v>5</v>
          </cell>
          <cell r="U25">
            <v>5</v>
          </cell>
          <cell r="V25">
            <v>5</v>
          </cell>
          <cell r="W25">
            <v>0</v>
          </cell>
          <cell r="X25">
            <v>130</v>
          </cell>
          <cell r="Y25">
            <v>3</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140</v>
          </cell>
          <cell r="AT25">
            <v>16</v>
          </cell>
          <cell r="AU25">
            <v>0</v>
          </cell>
        </row>
        <row r="26">
          <cell r="A26" t="str">
            <v>50010000010607</v>
          </cell>
          <cell r="B26">
            <v>0</v>
          </cell>
          <cell r="C26">
            <v>0</v>
          </cell>
          <cell r="D26">
            <v>0</v>
          </cell>
          <cell r="E26">
            <v>0</v>
          </cell>
          <cell r="F26">
            <v>1</v>
          </cell>
          <cell r="G26">
            <v>0</v>
          </cell>
          <cell r="H26">
            <v>0</v>
          </cell>
          <cell r="I26">
            <v>0</v>
          </cell>
          <cell r="J26">
            <v>-1</v>
          </cell>
          <cell r="K26">
            <v>0</v>
          </cell>
          <cell r="L26">
            <v>0</v>
          </cell>
          <cell r="M26">
            <v>0</v>
          </cell>
          <cell r="N26">
            <v>0</v>
          </cell>
          <cell r="O26">
            <v>0</v>
          </cell>
          <cell r="P26">
            <v>0</v>
          </cell>
          <cell r="Q26">
            <v>0</v>
          </cell>
          <cell r="R26">
            <v>1</v>
          </cell>
          <cell r="S26">
            <v>1</v>
          </cell>
          <cell r="T26">
            <v>1</v>
          </cell>
          <cell r="U26">
            <v>1</v>
          </cell>
          <cell r="V26">
            <v>1</v>
          </cell>
          <cell r="W26">
            <v>0</v>
          </cell>
          <cell r="X26">
            <v>14</v>
          </cell>
          <cell r="Y26">
            <v>4</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503</v>
          </cell>
          <cell r="AT26">
            <v>2</v>
          </cell>
          <cell r="AU26">
            <v>0</v>
          </cell>
        </row>
        <row r="27">
          <cell r="A27" t="str">
            <v>50010000010608</v>
          </cell>
          <cell r="B27">
            <v>3</v>
          </cell>
          <cell r="C27">
            <v>0</v>
          </cell>
          <cell r="D27">
            <v>5</v>
          </cell>
          <cell r="E27">
            <v>0</v>
          </cell>
          <cell r="F27">
            <v>0</v>
          </cell>
          <cell r="G27">
            <v>0</v>
          </cell>
          <cell r="H27">
            <v>1</v>
          </cell>
          <cell r="I27">
            <v>0</v>
          </cell>
          <cell r="J27">
            <v>-9</v>
          </cell>
          <cell r="K27">
            <v>0</v>
          </cell>
          <cell r="L27">
            <v>0</v>
          </cell>
          <cell r="M27">
            <v>0</v>
          </cell>
          <cell r="N27">
            <v>3</v>
          </cell>
          <cell r="O27">
            <v>3</v>
          </cell>
          <cell r="P27">
            <v>8</v>
          </cell>
          <cell r="Q27">
            <v>8</v>
          </cell>
          <cell r="R27">
            <v>8</v>
          </cell>
          <cell r="S27">
            <v>8</v>
          </cell>
          <cell r="T27">
            <v>9</v>
          </cell>
          <cell r="U27">
            <v>9</v>
          </cell>
          <cell r="V27">
            <v>9</v>
          </cell>
          <cell r="W27">
            <v>0</v>
          </cell>
          <cell r="X27">
            <v>686</v>
          </cell>
          <cell r="Y27">
            <v>23</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22</v>
          </cell>
          <cell r="AT27">
            <v>42</v>
          </cell>
          <cell r="AU27">
            <v>0</v>
          </cell>
        </row>
        <row r="28">
          <cell r="A28" t="str">
            <v>50010000010809</v>
          </cell>
          <cell r="B28">
            <v>388</v>
          </cell>
          <cell r="C28">
            <v>313</v>
          </cell>
          <cell r="D28">
            <v>494</v>
          </cell>
          <cell r="E28">
            <v>669</v>
          </cell>
          <cell r="F28">
            <v>848</v>
          </cell>
          <cell r="G28">
            <v>1151</v>
          </cell>
          <cell r="H28">
            <v>559</v>
          </cell>
          <cell r="I28">
            <v>323</v>
          </cell>
          <cell r="J28">
            <v>-4745</v>
          </cell>
          <cell r="K28">
            <v>0</v>
          </cell>
          <cell r="L28">
            <v>0</v>
          </cell>
          <cell r="M28">
            <v>0</v>
          </cell>
          <cell r="N28">
            <v>388</v>
          </cell>
          <cell r="O28">
            <v>701</v>
          </cell>
          <cell r="P28">
            <v>1195</v>
          </cell>
          <cell r="Q28">
            <v>1864</v>
          </cell>
          <cell r="R28">
            <v>2712</v>
          </cell>
          <cell r="S28">
            <v>3863</v>
          </cell>
          <cell r="T28">
            <v>4422</v>
          </cell>
          <cell r="U28">
            <v>4745</v>
          </cell>
          <cell r="V28">
            <v>4936</v>
          </cell>
          <cell r="W28">
            <v>1606</v>
          </cell>
          <cell r="X28">
            <v>88</v>
          </cell>
          <cell r="Y28">
            <v>-331</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17</v>
          </cell>
          <cell r="AT28">
            <v>181</v>
          </cell>
          <cell r="AU28">
            <v>22</v>
          </cell>
        </row>
        <row r="29">
          <cell r="A29" t="str">
            <v>50010000010810</v>
          </cell>
          <cell r="B29">
            <v>11</v>
          </cell>
          <cell r="C29">
            <v>13</v>
          </cell>
          <cell r="D29">
            <v>29</v>
          </cell>
          <cell r="E29">
            <v>80</v>
          </cell>
          <cell r="F29">
            <v>37</v>
          </cell>
          <cell r="G29">
            <v>53</v>
          </cell>
          <cell r="H29">
            <v>27</v>
          </cell>
          <cell r="I29">
            <v>-1</v>
          </cell>
          <cell r="J29">
            <v>-249</v>
          </cell>
          <cell r="K29">
            <v>0</v>
          </cell>
          <cell r="L29">
            <v>0</v>
          </cell>
          <cell r="M29">
            <v>0</v>
          </cell>
          <cell r="N29">
            <v>11</v>
          </cell>
          <cell r="O29">
            <v>24</v>
          </cell>
          <cell r="P29">
            <v>53</v>
          </cell>
          <cell r="Q29">
            <v>133</v>
          </cell>
          <cell r="R29">
            <v>170</v>
          </cell>
          <cell r="S29">
            <v>223</v>
          </cell>
          <cell r="T29">
            <v>250</v>
          </cell>
          <cell r="U29">
            <v>249</v>
          </cell>
          <cell r="V29">
            <v>249</v>
          </cell>
          <cell r="W29">
            <v>86</v>
          </cell>
          <cell r="X29">
            <v>250</v>
          </cell>
          <cell r="Y29">
            <v>1</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6</v>
          </cell>
          <cell r="AT29">
            <v>18</v>
          </cell>
          <cell r="AU29">
            <v>6</v>
          </cell>
        </row>
        <row r="30">
          <cell r="A30" t="str">
            <v>50010000011000</v>
          </cell>
          <cell r="B30">
            <v>45</v>
          </cell>
          <cell r="C30">
            <v>0</v>
          </cell>
          <cell r="D30">
            <v>149</v>
          </cell>
          <cell r="E30">
            <v>3</v>
          </cell>
          <cell r="F30">
            <v>0</v>
          </cell>
          <cell r="G30">
            <v>18</v>
          </cell>
          <cell r="H30">
            <v>-18</v>
          </cell>
          <cell r="I30">
            <v>1</v>
          </cell>
          <cell r="J30">
            <v>-198</v>
          </cell>
          <cell r="K30">
            <v>0</v>
          </cell>
          <cell r="L30">
            <v>0</v>
          </cell>
          <cell r="M30">
            <v>0</v>
          </cell>
          <cell r="N30">
            <v>45</v>
          </cell>
          <cell r="O30">
            <v>45</v>
          </cell>
          <cell r="P30">
            <v>194</v>
          </cell>
          <cell r="Q30">
            <v>197</v>
          </cell>
          <cell r="R30">
            <v>197</v>
          </cell>
          <cell r="S30">
            <v>215</v>
          </cell>
          <cell r="T30">
            <v>197</v>
          </cell>
          <cell r="U30">
            <v>198</v>
          </cell>
          <cell r="V30">
            <v>198</v>
          </cell>
          <cell r="W30">
            <v>39</v>
          </cell>
          <cell r="X30">
            <v>3134</v>
          </cell>
          <cell r="Y30">
            <v>67</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2</v>
          </cell>
          <cell r="AT30">
            <v>35</v>
          </cell>
          <cell r="AU30">
            <v>2</v>
          </cell>
        </row>
        <row r="31">
          <cell r="A31" t="str">
            <v>50020000010104</v>
          </cell>
          <cell r="B31">
            <v>0</v>
          </cell>
          <cell r="C31">
            <v>0</v>
          </cell>
          <cell r="D31">
            <v>0</v>
          </cell>
          <cell r="E31">
            <v>84</v>
          </cell>
          <cell r="F31">
            <v>0</v>
          </cell>
          <cell r="G31">
            <v>0</v>
          </cell>
          <cell r="H31">
            <v>0</v>
          </cell>
          <cell r="I31">
            <v>0</v>
          </cell>
          <cell r="J31">
            <v>-84</v>
          </cell>
          <cell r="K31">
            <v>0</v>
          </cell>
          <cell r="L31">
            <v>0</v>
          </cell>
          <cell r="M31">
            <v>0</v>
          </cell>
          <cell r="N31">
            <v>0</v>
          </cell>
          <cell r="O31">
            <v>0</v>
          </cell>
          <cell r="P31">
            <v>0</v>
          </cell>
          <cell r="Q31">
            <v>84</v>
          </cell>
          <cell r="R31">
            <v>84</v>
          </cell>
          <cell r="S31">
            <v>84</v>
          </cell>
          <cell r="T31">
            <v>84</v>
          </cell>
          <cell r="U31">
            <v>84</v>
          </cell>
          <cell r="V31">
            <v>84</v>
          </cell>
          <cell r="W31">
            <v>32</v>
          </cell>
          <cell r="X31">
            <v>107</v>
          </cell>
          <cell r="Y31">
            <v>6</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1</v>
          </cell>
          <cell r="AT31">
            <v>1</v>
          </cell>
          <cell r="AU31">
            <v>1</v>
          </cell>
        </row>
        <row r="32">
          <cell r="A32" t="str">
            <v>50020000010107</v>
          </cell>
          <cell r="B32">
            <v>72</v>
          </cell>
          <cell r="C32">
            <v>299</v>
          </cell>
          <cell r="D32">
            <v>0</v>
          </cell>
          <cell r="E32">
            <v>204</v>
          </cell>
          <cell r="F32">
            <v>216</v>
          </cell>
          <cell r="G32">
            <v>80</v>
          </cell>
          <cell r="H32">
            <v>289</v>
          </cell>
          <cell r="I32">
            <v>0</v>
          </cell>
          <cell r="J32">
            <v>-1160</v>
          </cell>
          <cell r="K32">
            <v>0</v>
          </cell>
          <cell r="L32">
            <v>0</v>
          </cell>
          <cell r="M32">
            <v>0</v>
          </cell>
          <cell r="N32">
            <v>72</v>
          </cell>
          <cell r="O32">
            <v>371</v>
          </cell>
          <cell r="P32">
            <v>371</v>
          </cell>
          <cell r="Q32">
            <v>575</v>
          </cell>
          <cell r="R32">
            <v>791</v>
          </cell>
          <cell r="S32">
            <v>871</v>
          </cell>
          <cell r="T32">
            <v>1160</v>
          </cell>
          <cell r="U32">
            <v>1160</v>
          </cell>
          <cell r="V32">
            <v>1160</v>
          </cell>
          <cell r="W32">
            <v>1451</v>
          </cell>
          <cell r="X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2211</v>
          </cell>
          <cell r="AT32">
            <v>16</v>
          </cell>
          <cell r="AU32">
            <v>2435</v>
          </cell>
        </row>
        <row r="33">
          <cell r="A33" t="str">
            <v>50020000010201</v>
          </cell>
          <cell r="B33">
            <v>0</v>
          </cell>
          <cell r="C33">
            <v>0</v>
          </cell>
          <cell r="D33">
            <v>0</v>
          </cell>
          <cell r="E33">
            <v>33</v>
          </cell>
          <cell r="F33">
            <v>0</v>
          </cell>
          <cell r="G33">
            <v>0</v>
          </cell>
          <cell r="H33">
            <v>0</v>
          </cell>
          <cell r="I33">
            <v>0</v>
          </cell>
          <cell r="J33">
            <v>-33</v>
          </cell>
          <cell r="K33">
            <v>0</v>
          </cell>
          <cell r="L33">
            <v>0</v>
          </cell>
          <cell r="M33">
            <v>0</v>
          </cell>
          <cell r="N33">
            <v>0</v>
          </cell>
          <cell r="O33">
            <v>0</v>
          </cell>
          <cell r="P33">
            <v>0</v>
          </cell>
          <cell r="Q33">
            <v>33</v>
          </cell>
          <cell r="R33">
            <v>33</v>
          </cell>
          <cell r="S33">
            <v>33</v>
          </cell>
          <cell r="T33">
            <v>33</v>
          </cell>
          <cell r="U33">
            <v>33</v>
          </cell>
          <cell r="V33">
            <v>33</v>
          </cell>
          <cell r="W33">
            <v>1246</v>
          </cell>
          <cell r="X33">
            <v>122</v>
          </cell>
          <cell r="Y33">
            <v>456</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1928</v>
          </cell>
          <cell r="AT33">
            <v>2</v>
          </cell>
          <cell r="AU33">
            <v>2247</v>
          </cell>
        </row>
        <row r="34">
          <cell r="A34" t="str">
            <v>50020000010202</v>
          </cell>
          <cell r="B34">
            <v>0</v>
          </cell>
          <cell r="C34">
            <v>0</v>
          </cell>
          <cell r="D34">
            <v>0</v>
          </cell>
          <cell r="E34">
            <v>38</v>
          </cell>
          <cell r="F34">
            <v>0</v>
          </cell>
          <cell r="G34">
            <v>0</v>
          </cell>
          <cell r="H34">
            <v>0</v>
          </cell>
          <cell r="I34">
            <v>0</v>
          </cell>
          <cell r="J34">
            <v>-38</v>
          </cell>
          <cell r="K34">
            <v>0</v>
          </cell>
          <cell r="L34">
            <v>0</v>
          </cell>
          <cell r="M34">
            <v>0</v>
          </cell>
          <cell r="N34">
            <v>0</v>
          </cell>
          <cell r="O34">
            <v>0</v>
          </cell>
          <cell r="P34">
            <v>0</v>
          </cell>
          <cell r="Q34">
            <v>38</v>
          </cell>
          <cell r="R34">
            <v>38</v>
          </cell>
          <cell r="S34">
            <v>38</v>
          </cell>
          <cell r="T34">
            <v>38</v>
          </cell>
          <cell r="U34">
            <v>38</v>
          </cell>
          <cell r="V34">
            <v>38</v>
          </cell>
          <cell r="W34">
            <v>475</v>
          </cell>
          <cell r="X34">
            <v>106</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2</v>
          </cell>
          <cell r="AU34">
            <v>816</v>
          </cell>
        </row>
        <row r="35">
          <cell r="A35" t="str">
            <v>50020000010205</v>
          </cell>
          <cell r="B35">
            <v>0</v>
          </cell>
          <cell r="C35">
            <v>0</v>
          </cell>
          <cell r="D35">
            <v>84</v>
          </cell>
          <cell r="E35">
            <v>33</v>
          </cell>
          <cell r="F35">
            <v>31</v>
          </cell>
          <cell r="G35">
            <v>0</v>
          </cell>
          <cell r="H35">
            <v>60</v>
          </cell>
          <cell r="I35">
            <v>30</v>
          </cell>
          <cell r="J35">
            <v>-238</v>
          </cell>
          <cell r="K35">
            <v>0</v>
          </cell>
          <cell r="L35">
            <v>0</v>
          </cell>
          <cell r="M35">
            <v>0</v>
          </cell>
          <cell r="N35">
            <v>0</v>
          </cell>
          <cell r="O35">
            <v>0</v>
          </cell>
          <cell r="P35">
            <v>84</v>
          </cell>
          <cell r="Q35">
            <v>117</v>
          </cell>
          <cell r="R35">
            <v>148</v>
          </cell>
          <cell r="S35">
            <v>148</v>
          </cell>
          <cell r="T35">
            <v>208</v>
          </cell>
          <cell r="U35">
            <v>238</v>
          </cell>
          <cell r="V35">
            <v>238</v>
          </cell>
          <cell r="W35">
            <v>412</v>
          </cell>
          <cell r="X35">
            <v>55</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639</v>
          </cell>
          <cell r="AT35">
            <v>8</v>
          </cell>
          <cell r="AU35">
            <v>683</v>
          </cell>
        </row>
        <row r="36">
          <cell r="A36" t="str">
            <v>50020000010206</v>
          </cell>
          <cell r="B36">
            <v>0</v>
          </cell>
          <cell r="C36">
            <v>0</v>
          </cell>
          <cell r="D36">
            <v>34</v>
          </cell>
          <cell r="E36">
            <v>68</v>
          </cell>
          <cell r="F36">
            <v>0</v>
          </cell>
          <cell r="G36">
            <v>33</v>
          </cell>
          <cell r="H36">
            <v>0</v>
          </cell>
          <cell r="I36">
            <v>0</v>
          </cell>
          <cell r="J36">
            <v>-135</v>
          </cell>
          <cell r="K36">
            <v>0</v>
          </cell>
          <cell r="L36">
            <v>0</v>
          </cell>
          <cell r="M36">
            <v>0</v>
          </cell>
          <cell r="N36">
            <v>0</v>
          </cell>
          <cell r="O36">
            <v>0</v>
          </cell>
          <cell r="P36">
            <v>34</v>
          </cell>
          <cell r="Q36">
            <v>102</v>
          </cell>
          <cell r="R36">
            <v>102</v>
          </cell>
          <cell r="S36">
            <v>135</v>
          </cell>
          <cell r="T36">
            <v>135</v>
          </cell>
          <cell r="U36">
            <v>135</v>
          </cell>
          <cell r="V36">
            <v>135</v>
          </cell>
          <cell r="W36">
            <v>4</v>
          </cell>
          <cell r="X36">
            <v>38</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25</v>
          </cell>
          <cell r="AT36">
            <v>4</v>
          </cell>
          <cell r="AU36">
            <v>25</v>
          </cell>
        </row>
        <row r="37">
          <cell r="A37" t="str">
            <v>50020000010212</v>
          </cell>
          <cell r="B37">
            <v>0</v>
          </cell>
          <cell r="C37">
            <v>0</v>
          </cell>
          <cell r="D37">
            <v>0</v>
          </cell>
          <cell r="E37">
            <v>0</v>
          </cell>
          <cell r="F37">
            <v>0</v>
          </cell>
          <cell r="G37">
            <v>0</v>
          </cell>
          <cell r="H37">
            <v>38</v>
          </cell>
          <cell r="I37">
            <v>0</v>
          </cell>
          <cell r="J37">
            <v>-38</v>
          </cell>
          <cell r="K37">
            <v>0</v>
          </cell>
          <cell r="L37">
            <v>0</v>
          </cell>
          <cell r="M37">
            <v>0</v>
          </cell>
          <cell r="N37">
            <v>0</v>
          </cell>
          <cell r="O37">
            <v>0</v>
          </cell>
          <cell r="P37">
            <v>0</v>
          </cell>
          <cell r="Q37">
            <v>0</v>
          </cell>
          <cell r="R37">
            <v>0</v>
          </cell>
          <cell r="S37">
            <v>0</v>
          </cell>
          <cell r="T37">
            <v>38</v>
          </cell>
          <cell r="U37">
            <v>38</v>
          </cell>
          <cell r="V37">
            <v>38</v>
          </cell>
          <cell r="W37">
            <v>155</v>
          </cell>
          <cell r="X37">
            <v>6</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4</v>
          </cell>
          <cell r="AT37">
            <v>1</v>
          </cell>
          <cell r="AU37">
            <v>5</v>
          </cell>
        </row>
        <row r="38">
          <cell r="A38" t="str">
            <v>50020000010401</v>
          </cell>
          <cell r="B38">
            <v>0</v>
          </cell>
          <cell r="C38">
            <v>0</v>
          </cell>
          <cell r="D38">
            <v>33</v>
          </cell>
          <cell r="E38">
            <v>-9</v>
          </cell>
          <cell r="F38">
            <v>4</v>
          </cell>
          <cell r="G38">
            <v>-4</v>
          </cell>
          <cell r="H38">
            <v>6</v>
          </cell>
          <cell r="I38">
            <v>0</v>
          </cell>
          <cell r="J38">
            <v>-30</v>
          </cell>
          <cell r="K38">
            <v>0</v>
          </cell>
          <cell r="L38">
            <v>0</v>
          </cell>
          <cell r="M38">
            <v>0</v>
          </cell>
          <cell r="N38">
            <v>0</v>
          </cell>
          <cell r="O38">
            <v>0</v>
          </cell>
          <cell r="P38">
            <v>33</v>
          </cell>
          <cell r="Q38">
            <v>24</v>
          </cell>
          <cell r="R38">
            <v>28</v>
          </cell>
          <cell r="S38">
            <v>24</v>
          </cell>
          <cell r="T38">
            <v>30</v>
          </cell>
          <cell r="U38">
            <v>30</v>
          </cell>
          <cell r="V38">
            <v>30</v>
          </cell>
          <cell r="W38">
            <v>0</v>
          </cell>
          <cell r="X38">
            <v>4</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5</v>
          </cell>
          <cell r="AU38">
            <v>0</v>
          </cell>
        </row>
        <row r="39">
          <cell r="A39" t="str">
            <v>50020000010402</v>
          </cell>
          <cell r="B39">
            <v>0</v>
          </cell>
          <cell r="C39">
            <v>0</v>
          </cell>
          <cell r="D39">
            <v>0</v>
          </cell>
          <cell r="E39">
            <v>8</v>
          </cell>
          <cell r="F39">
            <v>6</v>
          </cell>
          <cell r="G39">
            <v>-6</v>
          </cell>
          <cell r="H39">
            <v>0</v>
          </cell>
          <cell r="I39">
            <v>0</v>
          </cell>
          <cell r="J39">
            <v>-8</v>
          </cell>
          <cell r="K39">
            <v>0</v>
          </cell>
          <cell r="L39">
            <v>0</v>
          </cell>
          <cell r="M39">
            <v>0</v>
          </cell>
          <cell r="N39">
            <v>0</v>
          </cell>
          <cell r="O39">
            <v>0</v>
          </cell>
          <cell r="P39">
            <v>0</v>
          </cell>
          <cell r="Q39">
            <v>8</v>
          </cell>
          <cell r="R39">
            <v>14</v>
          </cell>
          <cell r="S39">
            <v>8</v>
          </cell>
          <cell r="T39">
            <v>8</v>
          </cell>
          <cell r="U39">
            <v>8</v>
          </cell>
          <cell r="V39">
            <v>8</v>
          </cell>
          <cell r="W39">
            <v>17</v>
          </cell>
          <cell r="X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2</v>
          </cell>
          <cell r="AU39">
            <v>0</v>
          </cell>
        </row>
        <row r="40">
          <cell r="A40" t="str">
            <v>50020000010403</v>
          </cell>
          <cell r="B40">
            <v>0</v>
          </cell>
          <cell r="C40">
            <v>0</v>
          </cell>
          <cell r="D40">
            <v>14</v>
          </cell>
          <cell r="E40">
            <v>8</v>
          </cell>
          <cell r="F40">
            <v>9</v>
          </cell>
          <cell r="G40">
            <v>0</v>
          </cell>
          <cell r="H40">
            <v>0</v>
          </cell>
          <cell r="I40">
            <v>0</v>
          </cell>
          <cell r="J40">
            <v>-31</v>
          </cell>
          <cell r="K40">
            <v>0</v>
          </cell>
          <cell r="L40">
            <v>0</v>
          </cell>
          <cell r="M40">
            <v>0</v>
          </cell>
          <cell r="N40">
            <v>0</v>
          </cell>
          <cell r="O40">
            <v>0</v>
          </cell>
          <cell r="P40">
            <v>14</v>
          </cell>
          <cell r="Q40">
            <v>22</v>
          </cell>
          <cell r="R40">
            <v>31</v>
          </cell>
          <cell r="S40">
            <v>31</v>
          </cell>
          <cell r="T40">
            <v>31</v>
          </cell>
          <cell r="U40">
            <v>31</v>
          </cell>
          <cell r="V40">
            <v>31</v>
          </cell>
          <cell r="W40">
            <v>18</v>
          </cell>
          <cell r="X40">
            <v>363</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4</v>
          </cell>
          <cell r="AU40">
            <v>0</v>
          </cell>
          <cell r="AV40">
            <v>11</v>
          </cell>
        </row>
        <row r="41">
          <cell r="A41" t="str">
            <v>50020000010404</v>
          </cell>
          <cell r="B41">
            <v>8</v>
          </cell>
          <cell r="C41">
            <v>8</v>
          </cell>
          <cell r="D41">
            <v>0</v>
          </cell>
          <cell r="E41">
            <v>9</v>
          </cell>
          <cell r="F41">
            <v>0</v>
          </cell>
          <cell r="G41">
            <v>40</v>
          </cell>
          <cell r="H41">
            <v>0</v>
          </cell>
          <cell r="I41">
            <v>0</v>
          </cell>
          <cell r="J41">
            <v>-65</v>
          </cell>
          <cell r="K41">
            <v>0</v>
          </cell>
          <cell r="L41">
            <v>0</v>
          </cell>
          <cell r="M41">
            <v>0</v>
          </cell>
          <cell r="N41">
            <v>8</v>
          </cell>
          <cell r="O41">
            <v>16</v>
          </cell>
          <cell r="P41">
            <v>16</v>
          </cell>
          <cell r="Q41">
            <v>25</v>
          </cell>
          <cell r="R41">
            <v>25</v>
          </cell>
          <cell r="S41">
            <v>65</v>
          </cell>
          <cell r="T41">
            <v>65</v>
          </cell>
          <cell r="U41">
            <v>65</v>
          </cell>
          <cell r="V41">
            <v>65</v>
          </cell>
          <cell r="W41">
            <v>0</v>
          </cell>
          <cell r="X41">
            <v>111</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8</v>
          </cell>
          <cell r="AU41">
            <v>0</v>
          </cell>
          <cell r="AV41">
            <v>2</v>
          </cell>
        </row>
        <row r="42">
          <cell r="A42" t="str">
            <v>50020000010501</v>
          </cell>
          <cell r="B42">
            <v>4</v>
          </cell>
          <cell r="C42">
            <v>0</v>
          </cell>
          <cell r="D42">
            <v>12</v>
          </cell>
          <cell r="E42">
            <v>4</v>
          </cell>
          <cell r="F42">
            <v>0</v>
          </cell>
          <cell r="G42">
            <v>0</v>
          </cell>
          <cell r="H42">
            <v>28</v>
          </cell>
          <cell r="I42">
            <v>0</v>
          </cell>
          <cell r="J42">
            <v>-48</v>
          </cell>
          <cell r="K42">
            <v>0</v>
          </cell>
          <cell r="L42">
            <v>0</v>
          </cell>
          <cell r="M42">
            <v>0</v>
          </cell>
          <cell r="N42">
            <v>4</v>
          </cell>
          <cell r="O42">
            <v>4</v>
          </cell>
          <cell r="P42">
            <v>16</v>
          </cell>
          <cell r="Q42">
            <v>20</v>
          </cell>
          <cell r="R42">
            <v>20</v>
          </cell>
          <cell r="S42">
            <v>20</v>
          </cell>
          <cell r="T42">
            <v>48</v>
          </cell>
          <cell r="U42">
            <v>48</v>
          </cell>
          <cell r="V42">
            <v>71</v>
          </cell>
          <cell r="W42">
            <v>98</v>
          </cell>
          <cell r="X42">
            <v>2</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6061</v>
          </cell>
          <cell r="AT42">
            <v>119</v>
          </cell>
          <cell r="AU42">
            <v>0</v>
          </cell>
        </row>
        <row r="43">
          <cell r="A43" t="str">
            <v>50020000010502</v>
          </cell>
          <cell r="B43">
            <v>11</v>
          </cell>
          <cell r="C43">
            <v>4</v>
          </cell>
          <cell r="D43">
            <v>11</v>
          </cell>
          <cell r="E43">
            <v>39</v>
          </cell>
          <cell r="F43">
            <v>34</v>
          </cell>
          <cell r="G43">
            <v>45</v>
          </cell>
          <cell r="H43">
            <v>27</v>
          </cell>
          <cell r="I43">
            <v>0</v>
          </cell>
          <cell r="J43">
            <v>-171</v>
          </cell>
          <cell r="K43">
            <v>0</v>
          </cell>
          <cell r="L43">
            <v>0</v>
          </cell>
          <cell r="M43">
            <v>0</v>
          </cell>
          <cell r="N43">
            <v>11</v>
          </cell>
          <cell r="O43">
            <v>15</v>
          </cell>
          <cell r="P43">
            <v>26</v>
          </cell>
          <cell r="Q43">
            <v>65</v>
          </cell>
          <cell r="R43">
            <v>99</v>
          </cell>
          <cell r="S43">
            <v>144</v>
          </cell>
          <cell r="T43">
            <v>171</v>
          </cell>
          <cell r="U43">
            <v>171</v>
          </cell>
          <cell r="V43">
            <v>195</v>
          </cell>
          <cell r="W43">
            <v>1801</v>
          </cell>
          <cell r="X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364</v>
          </cell>
          <cell r="AU43">
            <v>6061</v>
          </cell>
        </row>
        <row r="44">
          <cell r="A44" t="str">
            <v>50020000010503</v>
          </cell>
          <cell r="B44">
            <v>0</v>
          </cell>
          <cell r="C44">
            <v>29</v>
          </cell>
          <cell r="D44">
            <v>127</v>
          </cell>
          <cell r="E44">
            <v>31</v>
          </cell>
          <cell r="F44">
            <v>1</v>
          </cell>
          <cell r="G44">
            <v>1</v>
          </cell>
          <cell r="H44">
            <v>-1</v>
          </cell>
          <cell r="I44">
            <v>0</v>
          </cell>
          <cell r="J44">
            <v>-188</v>
          </cell>
          <cell r="K44">
            <v>0</v>
          </cell>
          <cell r="L44">
            <v>0</v>
          </cell>
          <cell r="M44">
            <v>0</v>
          </cell>
          <cell r="N44">
            <v>0</v>
          </cell>
          <cell r="O44">
            <v>29</v>
          </cell>
          <cell r="P44">
            <v>156</v>
          </cell>
          <cell r="Q44">
            <v>187</v>
          </cell>
          <cell r="R44">
            <v>188</v>
          </cell>
          <cell r="S44">
            <v>189</v>
          </cell>
          <cell r="T44">
            <v>188</v>
          </cell>
          <cell r="U44">
            <v>188</v>
          </cell>
          <cell r="V44">
            <v>205</v>
          </cell>
          <cell r="W44">
            <v>1631</v>
          </cell>
          <cell r="X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2</v>
          </cell>
          <cell r="AT44">
            <v>322</v>
          </cell>
          <cell r="AU44">
            <v>0</v>
          </cell>
        </row>
        <row r="45">
          <cell r="A45" t="str">
            <v>50020000010507</v>
          </cell>
          <cell r="B45">
            <v>0</v>
          </cell>
          <cell r="C45">
            <v>0</v>
          </cell>
          <cell r="D45">
            <v>0</v>
          </cell>
          <cell r="E45">
            <v>8</v>
          </cell>
          <cell r="F45">
            <v>1</v>
          </cell>
          <cell r="G45">
            <v>0</v>
          </cell>
          <cell r="H45">
            <v>0</v>
          </cell>
          <cell r="I45">
            <v>0</v>
          </cell>
          <cell r="J45">
            <v>-9</v>
          </cell>
          <cell r="K45">
            <v>0</v>
          </cell>
          <cell r="L45">
            <v>0</v>
          </cell>
          <cell r="M45">
            <v>0</v>
          </cell>
          <cell r="N45">
            <v>0</v>
          </cell>
          <cell r="O45">
            <v>0</v>
          </cell>
          <cell r="P45">
            <v>0</v>
          </cell>
          <cell r="Q45">
            <v>8</v>
          </cell>
          <cell r="R45">
            <v>9</v>
          </cell>
          <cell r="S45">
            <v>9</v>
          </cell>
          <cell r="T45">
            <v>9</v>
          </cell>
          <cell r="U45">
            <v>9</v>
          </cell>
          <cell r="V45">
            <v>9</v>
          </cell>
          <cell r="W45">
            <v>216</v>
          </cell>
          <cell r="X45">
            <v>31</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1</v>
          </cell>
          <cell r="AT45">
            <v>18</v>
          </cell>
          <cell r="AU45">
            <v>2</v>
          </cell>
        </row>
        <row r="46">
          <cell r="A46" t="str">
            <v>50020000010602</v>
          </cell>
          <cell r="B46">
            <v>0</v>
          </cell>
          <cell r="C46">
            <v>0</v>
          </cell>
          <cell r="D46">
            <v>0</v>
          </cell>
          <cell r="E46">
            <v>1</v>
          </cell>
          <cell r="F46">
            <v>0</v>
          </cell>
          <cell r="G46">
            <v>0</v>
          </cell>
          <cell r="H46">
            <v>0</v>
          </cell>
          <cell r="I46">
            <v>0</v>
          </cell>
          <cell r="J46">
            <v>-1</v>
          </cell>
          <cell r="K46">
            <v>0</v>
          </cell>
          <cell r="L46">
            <v>0</v>
          </cell>
          <cell r="M46">
            <v>0</v>
          </cell>
          <cell r="N46">
            <v>0</v>
          </cell>
          <cell r="O46">
            <v>0</v>
          </cell>
          <cell r="P46">
            <v>0</v>
          </cell>
          <cell r="Q46">
            <v>1</v>
          </cell>
          <cell r="R46">
            <v>1</v>
          </cell>
          <cell r="S46">
            <v>1</v>
          </cell>
          <cell r="T46">
            <v>1</v>
          </cell>
          <cell r="U46">
            <v>1</v>
          </cell>
          <cell r="V46">
            <v>2</v>
          </cell>
          <cell r="W46">
            <v>75</v>
          </cell>
          <cell r="X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1</v>
          </cell>
          <cell r="AT46">
            <v>7</v>
          </cell>
          <cell r="AU46">
            <v>1</v>
          </cell>
        </row>
        <row r="47">
          <cell r="A47" t="str">
            <v>50020000010604</v>
          </cell>
          <cell r="B47">
            <v>0</v>
          </cell>
          <cell r="C47">
            <v>0</v>
          </cell>
          <cell r="D47">
            <v>0</v>
          </cell>
          <cell r="E47">
            <v>34</v>
          </cell>
          <cell r="F47">
            <v>1</v>
          </cell>
          <cell r="G47">
            <v>0</v>
          </cell>
          <cell r="H47">
            <v>0</v>
          </cell>
          <cell r="I47">
            <v>0</v>
          </cell>
          <cell r="J47">
            <v>-35</v>
          </cell>
          <cell r="K47">
            <v>0</v>
          </cell>
          <cell r="L47">
            <v>0</v>
          </cell>
          <cell r="M47">
            <v>0</v>
          </cell>
          <cell r="N47">
            <v>0</v>
          </cell>
          <cell r="O47">
            <v>0</v>
          </cell>
          <cell r="P47">
            <v>0</v>
          </cell>
          <cell r="Q47">
            <v>34</v>
          </cell>
          <cell r="R47">
            <v>35</v>
          </cell>
          <cell r="S47">
            <v>35</v>
          </cell>
          <cell r="T47">
            <v>35</v>
          </cell>
          <cell r="U47">
            <v>35</v>
          </cell>
          <cell r="V47">
            <v>35</v>
          </cell>
          <cell r="W47">
            <v>69</v>
          </cell>
          <cell r="X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2</v>
          </cell>
          <cell r="AT47">
            <v>201</v>
          </cell>
          <cell r="AU47">
            <v>2</v>
          </cell>
        </row>
        <row r="48">
          <cell r="A48" t="str">
            <v>50020000010605</v>
          </cell>
          <cell r="B48">
            <v>0</v>
          </cell>
          <cell r="C48">
            <v>0</v>
          </cell>
          <cell r="D48">
            <v>0</v>
          </cell>
          <cell r="E48">
            <v>0</v>
          </cell>
          <cell r="F48">
            <v>0</v>
          </cell>
          <cell r="G48">
            <v>0</v>
          </cell>
          <cell r="H48">
            <v>4</v>
          </cell>
          <cell r="I48">
            <v>0</v>
          </cell>
          <cell r="J48">
            <v>-4</v>
          </cell>
          <cell r="K48">
            <v>0</v>
          </cell>
          <cell r="L48">
            <v>0</v>
          </cell>
          <cell r="M48">
            <v>0</v>
          </cell>
          <cell r="N48">
            <v>0</v>
          </cell>
          <cell r="O48">
            <v>0</v>
          </cell>
          <cell r="P48">
            <v>0</v>
          </cell>
          <cell r="Q48">
            <v>0</v>
          </cell>
          <cell r="R48">
            <v>0</v>
          </cell>
          <cell r="S48">
            <v>0</v>
          </cell>
          <cell r="T48">
            <v>4</v>
          </cell>
          <cell r="U48">
            <v>4</v>
          </cell>
          <cell r="V48">
            <v>4</v>
          </cell>
          <cell r="W48">
            <v>154</v>
          </cell>
          <cell r="X48">
            <v>866</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4</v>
          </cell>
          <cell r="AT48">
            <v>20</v>
          </cell>
          <cell r="AU48">
            <v>2</v>
          </cell>
        </row>
        <row r="49">
          <cell r="A49" t="str">
            <v>50020000010606</v>
          </cell>
          <cell r="B49">
            <v>0</v>
          </cell>
          <cell r="C49">
            <v>0</v>
          </cell>
          <cell r="D49">
            <v>0</v>
          </cell>
          <cell r="E49">
            <v>0</v>
          </cell>
          <cell r="F49">
            <v>0</v>
          </cell>
          <cell r="G49">
            <v>10</v>
          </cell>
          <cell r="H49">
            <v>0</v>
          </cell>
          <cell r="I49">
            <v>0</v>
          </cell>
          <cell r="J49">
            <v>-10</v>
          </cell>
          <cell r="K49">
            <v>0</v>
          </cell>
          <cell r="L49">
            <v>0</v>
          </cell>
          <cell r="M49">
            <v>0</v>
          </cell>
          <cell r="N49">
            <v>0</v>
          </cell>
          <cell r="O49">
            <v>0</v>
          </cell>
          <cell r="P49">
            <v>0</v>
          </cell>
          <cell r="Q49">
            <v>0</v>
          </cell>
          <cell r="R49">
            <v>0</v>
          </cell>
          <cell r="S49">
            <v>10</v>
          </cell>
          <cell r="T49">
            <v>10</v>
          </cell>
          <cell r="U49">
            <v>10</v>
          </cell>
          <cell r="V49">
            <v>10</v>
          </cell>
          <cell r="W49">
            <v>45</v>
          </cell>
          <cell r="X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1</v>
          </cell>
          <cell r="AT49">
            <v>55</v>
          </cell>
          <cell r="AU49">
            <v>4</v>
          </cell>
        </row>
        <row r="50">
          <cell r="A50" t="str">
            <v>50020000010607</v>
          </cell>
          <cell r="B50">
            <v>0</v>
          </cell>
          <cell r="C50">
            <v>0</v>
          </cell>
          <cell r="D50">
            <v>0</v>
          </cell>
          <cell r="E50">
            <v>0</v>
          </cell>
          <cell r="F50">
            <v>0</v>
          </cell>
          <cell r="G50">
            <v>0</v>
          </cell>
          <cell r="H50">
            <v>4</v>
          </cell>
          <cell r="I50">
            <v>0</v>
          </cell>
          <cell r="J50">
            <v>-4</v>
          </cell>
          <cell r="K50">
            <v>0</v>
          </cell>
          <cell r="L50">
            <v>0</v>
          </cell>
          <cell r="M50">
            <v>0</v>
          </cell>
          <cell r="N50">
            <v>0</v>
          </cell>
          <cell r="O50">
            <v>0</v>
          </cell>
          <cell r="P50">
            <v>0</v>
          </cell>
          <cell r="Q50">
            <v>0</v>
          </cell>
          <cell r="R50">
            <v>0</v>
          </cell>
          <cell r="S50">
            <v>0</v>
          </cell>
          <cell r="T50">
            <v>4</v>
          </cell>
          <cell r="U50">
            <v>4</v>
          </cell>
          <cell r="V50">
            <v>4</v>
          </cell>
          <cell r="W50">
            <v>85</v>
          </cell>
          <cell r="X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20</v>
          </cell>
          <cell r="AU50">
            <v>1</v>
          </cell>
        </row>
        <row r="51">
          <cell r="A51" t="str">
            <v>50020000010608</v>
          </cell>
          <cell r="B51">
            <v>0</v>
          </cell>
          <cell r="C51">
            <v>0</v>
          </cell>
          <cell r="D51">
            <v>0</v>
          </cell>
          <cell r="E51">
            <v>0</v>
          </cell>
          <cell r="F51">
            <v>0</v>
          </cell>
          <cell r="G51">
            <v>0</v>
          </cell>
          <cell r="H51">
            <v>4</v>
          </cell>
          <cell r="I51">
            <v>0</v>
          </cell>
          <cell r="J51">
            <v>-4</v>
          </cell>
          <cell r="K51">
            <v>0</v>
          </cell>
          <cell r="L51">
            <v>0</v>
          </cell>
          <cell r="M51">
            <v>0</v>
          </cell>
          <cell r="N51">
            <v>0</v>
          </cell>
          <cell r="O51">
            <v>0</v>
          </cell>
          <cell r="P51">
            <v>0</v>
          </cell>
          <cell r="Q51">
            <v>0</v>
          </cell>
          <cell r="R51">
            <v>0</v>
          </cell>
          <cell r="S51">
            <v>0</v>
          </cell>
          <cell r="T51">
            <v>4</v>
          </cell>
          <cell r="U51">
            <v>4</v>
          </cell>
          <cell r="V51">
            <v>4</v>
          </cell>
          <cell r="W51">
            <v>0</v>
          </cell>
          <cell r="X51">
            <v>9</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20</v>
          </cell>
          <cell r="AU51">
            <v>0</v>
          </cell>
        </row>
        <row r="52">
          <cell r="A52" t="str">
            <v>50020000010809</v>
          </cell>
          <cell r="B52">
            <v>0</v>
          </cell>
          <cell r="C52">
            <v>240</v>
          </cell>
          <cell r="D52">
            <v>194</v>
          </cell>
          <cell r="E52">
            <v>328</v>
          </cell>
          <cell r="F52">
            <v>337</v>
          </cell>
          <cell r="G52">
            <v>74</v>
          </cell>
          <cell r="H52">
            <v>66</v>
          </cell>
          <cell r="I52">
            <v>39</v>
          </cell>
          <cell r="J52">
            <v>-1278</v>
          </cell>
          <cell r="K52">
            <v>0</v>
          </cell>
          <cell r="L52">
            <v>0</v>
          </cell>
          <cell r="M52">
            <v>0</v>
          </cell>
          <cell r="N52">
            <v>0</v>
          </cell>
          <cell r="O52">
            <v>240</v>
          </cell>
          <cell r="P52">
            <v>434</v>
          </cell>
          <cell r="Q52">
            <v>762</v>
          </cell>
          <cell r="R52">
            <v>1099</v>
          </cell>
          <cell r="S52">
            <v>1173</v>
          </cell>
          <cell r="T52">
            <v>1239</v>
          </cell>
          <cell r="U52">
            <v>1278</v>
          </cell>
          <cell r="V52">
            <v>1286</v>
          </cell>
          <cell r="W52">
            <v>0</v>
          </cell>
          <cell r="X52">
            <v>19010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35</v>
          </cell>
          <cell r="AU52">
            <v>0</v>
          </cell>
          <cell r="AV52">
            <v>13</v>
          </cell>
        </row>
        <row r="53">
          <cell r="A53" t="str">
            <v>50020000011000</v>
          </cell>
          <cell r="B53">
            <v>0</v>
          </cell>
          <cell r="C53">
            <v>0</v>
          </cell>
          <cell r="D53">
            <v>1</v>
          </cell>
          <cell r="E53">
            <v>0</v>
          </cell>
          <cell r="F53">
            <v>4</v>
          </cell>
          <cell r="G53">
            <v>0</v>
          </cell>
          <cell r="H53">
            <v>0</v>
          </cell>
          <cell r="I53">
            <v>0</v>
          </cell>
          <cell r="J53">
            <v>-5</v>
          </cell>
          <cell r="K53">
            <v>0</v>
          </cell>
          <cell r="L53">
            <v>0</v>
          </cell>
          <cell r="M53">
            <v>0</v>
          </cell>
          <cell r="N53">
            <v>0</v>
          </cell>
          <cell r="O53">
            <v>0</v>
          </cell>
          <cell r="P53">
            <v>1</v>
          </cell>
          <cell r="Q53">
            <v>1</v>
          </cell>
          <cell r="R53">
            <v>5</v>
          </cell>
          <cell r="S53">
            <v>5</v>
          </cell>
          <cell r="T53">
            <v>5</v>
          </cell>
          <cell r="U53">
            <v>5</v>
          </cell>
          <cell r="V53">
            <v>5</v>
          </cell>
          <cell r="W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3</v>
          </cell>
          <cell r="AU53">
            <v>0</v>
          </cell>
        </row>
        <row r="54">
          <cell r="A54" t="str">
            <v>56040000010215</v>
          </cell>
          <cell r="B54">
            <v>0</v>
          </cell>
          <cell r="C54">
            <v>0</v>
          </cell>
          <cell r="D54">
            <v>0</v>
          </cell>
          <cell r="E54">
            <v>57</v>
          </cell>
          <cell r="F54">
            <v>-57</v>
          </cell>
          <cell r="G54">
            <v>0</v>
          </cell>
          <cell r="H54">
            <v>0</v>
          </cell>
          <cell r="I54">
            <v>0</v>
          </cell>
          <cell r="J54">
            <v>0</v>
          </cell>
          <cell r="K54">
            <v>0</v>
          </cell>
          <cell r="L54">
            <v>0</v>
          </cell>
          <cell r="M54">
            <v>0</v>
          </cell>
          <cell r="N54">
            <v>0</v>
          </cell>
          <cell r="O54">
            <v>0</v>
          </cell>
          <cell r="P54">
            <v>0</v>
          </cell>
          <cell r="Q54">
            <v>57</v>
          </cell>
          <cell r="R54">
            <v>0</v>
          </cell>
          <cell r="S54">
            <v>0</v>
          </cell>
          <cell r="T54">
            <v>0</v>
          </cell>
          <cell r="U54">
            <v>0</v>
          </cell>
          <cell r="V54">
            <v>0</v>
          </cell>
          <cell r="W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row>
        <row r="55">
          <cell r="A55" t="str">
            <v>56040000010501</v>
          </cell>
          <cell r="B55">
            <v>0</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row>
        <row r="56">
          <cell r="A56" t="str">
            <v>56040000010502</v>
          </cell>
          <cell r="B56">
            <v>0</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row>
        <row r="57">
          <cell r="A57" t="str">
            <v>56040000010503</v>
          </cell>
          <cell r="B57">
            <v>0</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row>
        <row r="58">
          <cell r="A58" t="str">
            <v>56040000010809</v>
          </cell>
          <cell r="B58">
            <v>1311</v>
          </cell>
          <cell r="C58">
            <v>717</v>
          </cell>
          <cell r="D58">
            <v>182</v>
          </cell>
          <cell r="E58">
            <v>502</v>
          </cell>
          <cell r="F58">
            <v>-280</v>
          </cell>
          <cell r="G58">
            <v>-223</v>
          </cell>
          <cell r="H58">
            <v>-2209</v>
          </cell>
          <cell r="I58">
            <v>0</v>
          </cell>
          <cell r="J58">
            <v>0</v>
          </cell>
          <cell r="K58">
            <v>0</v>
          </cell>
          <cell r="L58">
            <v>0</v>
          </cell>
          <cell r="M58">
            <v>0</v>
          </cell>
          <cell r="N58">
            <v>1311</v>
          </cell>
          <cell r="O58">
            <v>2028</v>
          </cell>
          <cell r="P58">
            <v>2210</v>
          </cell>
          <cell r="Q58">
            <v>2712</v>
          </cell>
          <cell r="R58">
            <v>2432</v>
          </cell>
          <cell r="S58">
            <v>2209</v>
          </cell>
          <cell r="T58">
            <v>0</v>
          </cell>
          <cell r="U58">
            <v>0</v>
          </cell>
          <cell r="V58">
            <v>1987</v>
          </cell>
          <cell r="W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46</v>
          </cell>
          <cell r="AU58">
            <v>0</v>
          </cell>
        </row>
        <row r="59">
          <cell r="A59" t="str">
            <v>56040000010810</v>
          </cell>
          <cell r="B59">
            <v>683</v>
          </cell>
          <cell r="C59">
            <v>-12</v>
          </cell>
          <cell r="D59">
            <v>33</v>
          </cell>
          <cell r="E59">
            <v>-54</v>
          </cell>
          <cell r="F59">
            <v>-33</v>
          </cell>
          <cell r="G59">
            <v>-50</v>
          </cell>
          <cell r="H59">
            <v>-567</v>
          </cell>
          <cell r="I59">
            <v>0</v>
          </cell>
          <cell r="J59">
            <v>0</v>
          </cell>
          <cell r="K59">
            <v>0</v>
          </cell>
          <cell r="L59">
            <v>0</v>
          </cell>
          <cell r="M59">
            <v>0</v>
          </cell>
          <cell r="N59">
            <v>683</v>
          </cell>
          <cell r="O59">
            <v>671</v>
          </cell>
          <cell r="P59">
            <v>704</v>
          </cell>
          <cell r="Q59">
            <v>650</v>
          </cell>
          <cell r="R59">
            <v>617</v>
          </cell>
          <cell r="S59">
            <v>567</v>
          </cell>
          <cell r="T59">
            <v>0</v>
          </cell>
          <cell r="U59">
            <v>0</v>
          </cell>
          <cell r="V59">
            <v>542</v>
          </cell>
          <cell r="W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45</v>
          </cell>
          <cell r="AU59">
            <v>0</v>
          </cell>
        </row>
        <row r="60">
          <cell r="A60" t="str">
            <v>56040000011000</v>
          </cell>
          <cell r="B60">
            <v>2</v>
          </cell>
          <cell r="C60">
            <v>0</v>
          </cell>
          <cell r="D60">
            <v>-2</v>
          </cell>
          <cell r="E60">
            <v>2</v>
          </cell>
          <cell r="F60">
            <v>-1</v>
          </cell>
          <cell r="G60">
            <v>33</v>
          </cell>
          <cell r="H60">
            <v>-34</v>
          </cell>
          <cell r="I60">
            <v>0</v>
          </cell>
          <cell r="J60">
            <v>0</v>
          </cell>
          <cell r="K60">
            <v>0</v>
          </cell>
          <cell r="L60">
            <v>0</v>
          </cell>
          <cell r="M60">
            <v>0</v>
          </cell>
          <cell r="N60">
            <v>2</v>
          </cell>
          <cell r="O60">
            <v>2</v>
          </cell>
          <cell r="P60">
            <v>0</v>
          </cell>
          <cell r="Q60">
            <v>2</v>
          </cell>
          <cell r="R60">
            <v>1</v>
          </cell>
          <cell r="S60">
            <v>34</v>
          </cell>
          <cell r="T60">
            <v>0</v>
          </cell>
          <cell r="U60">
            <v>0</v>
          </cell>
          <cell r="V60">
            <v>0</v>
          </cell>
          <cell r="W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row>
        <row r="61">
          <cell r="A61" t="str">
            <v>60040000010809</v>
          </cell>
          <cell r="B61">
            <v>500</v>
          </cell>
          <cell r="C61">
            <v>0</v>
          </cell>
          <cell r="D61">
            <v>0</v>
          </cell>
          <cell r="E61">
            <v>0</v>
          </cell>
          <cell r="F61">
            <v>0</v>
          </cell>
          <cell r="G61">
            <v>0</v>
          </cell>
          <cell r="H61">
            <v>-500</v>
          </cell>
          <cell r="I61">
            <v>0</v>
          </cell>
          <cell r="J61">
            <v>0</v>
          </cell>
          <cell r="K61">
            <v>0</v>
          </cell>
          <cell r="L61">
            <v>0</v>
          </cell>
          <cell r="M61">
            <v>0</v>
          </cell>
          <cell r="N61">
            <v>500</v>
          </cell>
          <cell r="O61">
            <v>500</v>
          </cell>
          <cell r="P61">
            <v>500</v>
          </cell>
          <cell r="Q61">
            <v>500</v>
          </cell>
          <cell r="R61">
            <v>500</v>
          </cell>
          <cell r="S61">
            <v>500</v>
          </cell>
          <cell r="T61">
            <v>0</v>
          </cell>
          <cell r="U61">
            <v>0</v>
          </cell>
          <cell r="V61">
            <v>500</v>
          </cell>
          <cell r="W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20</v>
          </cell>
          <cell r="AU61">
            <v>0</v>
          </cell>
        </row>
        <row r="62">
          <cell r="A62" t="str">
            <v>60040000010810</v>
          </cell>
          <cell r="B62">
            <v>611</v>
          </cell>
          <cell r="C62">
            <v>0</v>
          </cell>
          <cell r="D62">
            <v>0</v>
          </cell>
          <cell r="E62">
            <v>0</v>
          </cell>
          <cell r="F62">
            <v>0</v>
          </cell>
          <cell r="G62">
            <v>0</v>
          </cell>
          <cell r="H62">
            <v>-611</v>
          </cell>
          <cell r="I62">
            <v>0</v>
          </cell>
          <cell r="J62">
            <v>0</v>
          </cell>
          <cell r="K62">
            <v>0</v>
          </cell>
          <cell r="L62">
            <v>0</v>
          </cell>
          <cell r="M62">
            <v>0</v>
          </cell>
          <cell r="N62">
            <v>611</v>
          </cell>
          <cell r="O62">
            <v>611</v>
          </cell>
          <cell r="P62">
            <v>611</v>
          </cell>
          <cell r="Q62">
            <v>611</v>
          </cell>
          <cell r="R62">
            <v>611</v>
          </cell>
          <cell r="S62">
            <v>611</v>
          </cell>
          <cell r="T62">
            <v>0</v>
          </cell>
          <cell r="U62">
            <v>0</v>
          </cell>
          <cell r="V62">
            <v>611</v>
          </cell>
          <cell r="W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50</v>
          </cell>
          <cell r="AU62">
            <v>0</v>
          </cell>
        </row>
        <row r="63">
          <cell r="A63" t="str">
            <v>60040000011000</v>
          </cell>
          <cell r="B63">
            <v>44</v>
          </cell>
          <cell r="C63">
            <v>0</v>
          </cell>
          <cell r="D63">
            <v>0</v>
          </cell>
          <cell r="E63">
            <v>0</v>
          </cell>
          <cell r="F63">
            <v>0</v>
          </cell>
          <cell r="G63">
            <v>0</v>
          </cell>
          <cell r="H63">
            <v>-44</v>
          </cell>
          <cell r="I63">
            <v>0</v>
          </cell>
          <cell r="J63">
            <v>0</v>
          </cell>
          <cell r="K63">
            <v>0</v>
          </cell>
          <cell r="L63">
            <v>0</v>
          </cell>
          <cell r="M63">
            <v>0</v>
          </cell>
          <cell r="N63">
            <v>44</v>
          </cell>
          <cell r="O63">
            <v>44</v>
          </cell>
          <cell r="P63">
            <v>44</v>
          </cell>
          <cell r="Q63">
            <v>44</v>
          </cell>
          <cell r="R63">
            <v>44</v>
          </cell>
          <cell r="S63">
            <v>44</v>
          </cell>
          <cell r="T63">
            <v>0</v>
          </cell>
          <cell r="U63">
            <v>0</v>
          </cell>
          <cell r="V63">
            <v>44</v>
          </cell>
          <cell r="W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4</v>
          </cell>
          <cell r="AU63">
            <v>0</v>
          </cell>
        </row>
        <row r="64">
          <cell r="A64" t="str">
            <v>61030000010104</v>
          </cell>
          <cell r="B64">
            <v>86</v>
          </cell>
          <cell r="C64">
            <v>0</v>
          </cell>
          <cell r="D64">
            <v>0</v>
          </cell>
          <cell r="E64">
            <v>83</v>
          </cell>
          <cell r="F64">
            <v>0</v>
          </cell>
          <cell r="G64">
            <v>3</v>
          </cell>
          <cell r="H64">
            <v>-172</v>
          </cell>
          <cell r="I64">
            <v>0</v>
          </cell>
          <cell r="J64">
            <v>0</v>
          </cell>
          <cell r="K64">
            <v>0</v>
          </cell>
          <cell r="L64">
            <v>0</v>
          </cell>
          <cell r="M64">
            <v>0</v>
          </cell>
          <cell r="N64">
            <v>86</v>
          </cell>
          <cell r="O64">
            <v>86</v>
          </cell>
          <cell r="P64">
            <v>86</v>
          </cell>
          <cell r="Q64">
            <v>169</v>
          </cell>
          <cell r="R64">
            <v>169</v>
          </cell>
          <cell r="S64">
            <v>172</v>
          </cell>
          <cell r="T64">
            <v>0</v>
          </cell>
          <cell r="U64">
            <v>0</v>
          </cell>
          <cell r="V64">
            <v>255</v>
          </cell>
          <cell r="W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3</v>
          </cell>
          <cell r="AU64">
            <v>0</v>
          </cell>
        </row>
        <row r="65">
          <cell r="A65" t="str">
            <v>61030000010107</v>
          </cell>
          <cell r="B65">
            <v>339</v>
          </cell>
          <cell r="C65">
            <v>268</v>
          </cell>
          <cell r="D65">
            <v>503</v>
          </cell>
          <cell r="E65">
            <v>414</v>
          </cell>
          <cell r="F65">
            <v>632</v>
          </cell>
          <cell r="G65">
            <v>820</v>
          </cell>
          <cell r="H65">
            <v>-2976</v>
          </cell>
          <cell r="I65">
            <v>0</v>
          </cell>
          <cell r="J65">
            <v>0</v>
          </cell>
          <cell r="K65">
            <v>0</v>
          </cell>
          <cell r="L65">
            <v>0</v>
          </cell>
          <cell r="M65">
            <v>0</v>
          </cell>
          <cell r="N65">
            <v>339</v>
          </cell>
          <cell r="O65">
            <v>607</v>
          </cell>
          <cell r="P65">
            <v>1110</v>
          </cell>
          <cell r="Q65">
            <v>1524</v>
          </cell>
          <cell r="R65">
            <v>2156</v>
          </cell>
          <cell r="S65">
            <v>2976</v>
          </cell>
          <cell r="T65">
            <v>0</v>
          </cell>
          <cell r="U65">
            <v>0</v>
          </cell>
          <cell r="V65">
            <v>3937</v>
          </cell>
          <cell r="W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55</v>
          </cell>
          <cell r="AU65">
            <v>0</v>
          </cell>
        </row>
        <row r="66">
          <cell r="A66" t="str">
            <v>61030000010201</v>
          </cell>
          <cell r="B66">
            <v>31</v>
          </cell>
          <cell r="C66">
            <v>15</v>
          </cell>
          <cell r="D66">
            <v>59</v>
          </cell>
          <cell r="E66">
            <v>0</v>
          </cell>
          <cell r="F66">
            <v>45</v>
          </cell>
          <cell r="G66">
            <v>30</v>
          </cell>
          <cell r="H66">
            <v>-180</v>
          </cell>
          <cell r="I66">
            <v>0</v>
          </cell>
          <cell r="J66">
            <v>0</v>
          </cell>
          <cell r="K66">
            <v>0</v>
          </cell>
          <cell r="L66">
            <v>0</v>
          </cell>
          <cell r="M66">
            <v>0</v>
          </cell>
          <cell r="N66">
            <v>31</v>
          </cell>
          <cell r="O66">
            <v>46</v>
          </cell>
          <cell r="P66">
            <v>105</v>
          </cell>
          <cell r="Q66">
            <v>105</v>
          </cell>
          <cell r="R66">
            <v>150</v>
          </cell>
          <cell r="S66">
            <v>180</v>
          </cell>
          <cell r="T66">
            <v>0</v>
          </cell>
          <cell r="U66">
            <v>0</v>
          </cell>
          <cell r="V66">
            <v>195</v>
          </cell>
          <cell r="W66">
            <v>1139</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13</v>
          </cell>
          <cell r="AU66">
            <v>0</v>
          </cell>
        </row>
        <row r="67">
          <cell r="A67" t="str">
            <v>61030000010202</v>
          </cell>
          <cell r="B67">
            <v>0</v>
          </cell>
          <cell r="C67">
            <v>45</v>
          </cell>
          <cell r="D67">
            <v>90</v>
          </cell>
          <cell r="E67">
            <v>0</v>
          </cell>
          <cell r="F67">
            <v>36</v>
          </cell>
          <cell r="G67">
            <v>0</v>
          </cell>
          <cell r="H67">
            <v>-171</v>
          </cell>
          <cell r="I67">
            <v>0</v>
          </cell>
          <cell r="J67">
            <v>0</v>
          </cell>
          <cell r="K67">
            <v>0</v>
          </cell>
          <cell r="L67">
            <v>0</v>
          </cell>
          <cell r="M67">
            <v>0</v>
          </cell>
          <cell r="N67">
            <v>0</v>
          </cell>
          <cell r="O67">
            <v>45</v>
          </cell>
          <cell r="P67">
            <v>135</v>
          </cell>
          <cell r="Q67">
            <v>135</v>
          </cell>
          <cell r="R67">
            <v>171</v>
          </cell>
          <cell r="S67">
            <v>171</v>
          </cell>
          <cell r="T67">
            <v>0</v>
          </cell>
          <cell r="U67">
            <v>0</v>
          </cell>
          <cell r="V67">
            <v>189</v>
          </cell>
          <cell r="W67">
            <v>172</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10</v>
          </cell>
          <cell r="AU67">
            <v>0</v>
          </cell>
        </row>
        <row r="68">
          <cell r="A68" t="str">
            <v>61030000010205</v>
          </cell>
          <cell r="B68">
            <v>155</v>
          </cell>
          <cell r="C68">
            <v>91</v>
          </cell>
          <cell r="D68">
            <v>69</v>
          </cell>
          <cell r="E68">
            <v>90</v>
          </cell>
          <cell r="F68">
            <v>0</v>
          </cell>
          <cell r="G68">
            <v>120</v>
          </cell>
          <cell r="H68">
            <v>-525</v>
          </cell>
          <cell r="I68">
            <v>0</v>
          </cell>
          <cell r="J68">
            <v>0</v>
          </cell>
          <cell r="K68">
            <v>0</v>
          </cell>
          <cell r="L68">
            <v>0</v>
          </cell>
          <cell r="M68">
            <v>0</v>
          </cell>
          <cell r="N68">
            <v>155</v>
          </cell>
          <cell r="O68">
            <v>246</v>
          </cell>
          <cell r="P68">
            <v>315</v>
          </cell>
          <cell r="Q68">
            <v>405</v>
          </cell>
          <cell r="R68">
            <v>405</v>
          </cell>
          <cell r="S68">
            <v>525</v>
          </cell>
          <cell r="T68">
            <v>0</v>
          </cell>
          <cell r="U68">
            <v>0</v>
          </cell>
          <cell r="V68">
            <v>528</v>
          </cell>
          <cell r="W68">
            <v>133</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17</v>
          </cell>
          <cell r="AU68">
            <v>0</v>
          </cell>
        </row>
        <row r="69">
          <cell r="A69" t="str">
            <v>61030000010206</v>
          </cell>
          <cell r="B69">
            <v>116</v>
          </cell>
          <cell r="C69">
            <v>34</v>
          </cell>
          <cell r="D69">
            <v>67</v>
          </cell>
          <cell r="E69">
            <v>35</v>
          </cell>
          <cell r="F69">
            <v>34</v>
          </cell>
          <cell r="G69">
            <v>71</v>
          </cell>
          <cell r="H69">
            <v>-357</v>
          </cell>
          <cell r="I69">
            <v>0</v>
          </cell>
          <cell r="J69">
            <v>0</v>
          </cell>
          <cell r="K69">
            <v>0</v>
          </cell>
          <cell r="L69">
            <v>0</v>
          </cell>
          <cell r="M69">
            <v>0</v>
          </cell>
          <cell r="N69">
            <v>116</v>
          </cell>
          <cell r="O69">
            <v>150</v>
          </cell>
          <cell r="P69">
            <v>217</v>
          </cell>
          <cell r="Q69">
            <v>252</v>
          </cell>
          <cell r="R69">
            <v>286</v>
          </cell>
          <cell r="S69">
            <v>357</v>
          </cell>
          <cell r="T69">
            <v>0</v>
          </cell>
          <cell r="U69">
            <v>0</v>
          </cell>
          <cell r="V69">
            <v>425</v>
          </cell>
          <cell r="W69">
            <v>114</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12</v>
          </cell>
          <cell r="AU69">
            <v>0</v>
          </cell>
        </row>
        <row r="70">
          <cell r="A70" t="str">
            <v>61030000010215</v>
          </cell>
          <cell r="B70">
            <v>0</v>
          </cell>
          <cell r="C70">
            <v>80</v>
          </cell>
          <cell r="D70">
            <v>85</v>
          </cell>
          <cell r="E70">
            <v>-80</v>
          </cell>
          <cell r="F70">
            <v>347</v>
          </cell>
          <cell r="G70">
            <v>54</v>
          </cell>
          <cell r="H70">
            <v>-486</v>
          </cell>
          <cell r="I70">
            <v>0</v>
          </cell>
          <cell r="J70">
            <v>0</v>
          </cell>
          <cell r="K70">
            <v>0</v>
          </cell>
          <cell r="L70">
            <v>0</v>
          </cell>
          <cell r="M70">
            <v>0</v>
          </cell>
          <cell r="N70">
            <v>0</v>
          </cell>
          <cell r="O70">
            <v>80</v>
          </cell>
          <cell r="P70">
            <v>165</v>
          </cell>
          <cell r="Q70">
            <v>85</v>
          </cell>
          <cell r="R70">
            <v>432</v>
          </cell>
          <cell r="S70">
            <v>486</v>
          </cell>
          <cell r="T70">
            <v>0</v>
          </cell>
          <cell r="U70">
            <v>0</v>
          </cell>
          <cell r="V70">
            <v>485</v>
          </cell>
          <cell r="W70">
            <v>820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3</v>
          </cell>
          <cell r="AT70">
            <v>13</v>
          </cell>
          <cell r="AU70">
            <v>0</v>
          </cell>
        </row>
        <row r="71">
          <cell r="A71" t="str">
            <v>61030000010401</v>
          </cell>
          <cell r="B71">
            <v>6</v>
          </cell>
          <cell r="C71">
            <v>28</v>
          </cell>
          <cell r="D71">
            <v>71</v>
          </cell>
          <cell r="E71">
            <v>1</v>
          </cell>
          <cell r="F71">
            <v>6</v>
          </cell>
          <cell r="G71">
            <v>34</v>
          </cell>
          <cell r="H71">
            <v>-146</v>
          </cell>
          <cell r="I71">
            <v>0</v>
          </cell>
          <cell r="J71">
            <v>0</v>
          </cell>
          <cell r="K71">
            <v>0</v>
          </cell>
          <cell r="L71">
            <v>0</v>
          </cell>
          <cell r="M71">
            <v>0</v>
          </cell>
          <cell r="N71">
            <v>6</v>
          </cell>
          <cell r="O71">
            <v>34</v>
          </cell>
          <cell r="P71">
            <v>105</v>
          </cell>
          <cell r="Q71">
            <v>106</v>
          </cell>
          <cell r="R71">
            <v>112</v>
          </cell>
          <cell r="S71">
            <v>146</v>
          </cell>
          <cell r="T71">
            <v>0</v>
          </cell>
          <cell r="U71">
            <v>0</v>
          </cell>
          <cell r="V71">
            <v>266</v>
          </cell>
          <cell r="W71">
            <v>138</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51</v>
          </cell>
          <cell r="AU71">
            <v>3</v>
          </cell>
        </row>
        <row r="72">
          <cell r="A72" t="str">
            <v>61030000010402</v>
          </cell>
          <cell r="B72">
            <v>16</v>
          </cell>
          <cell r="C72">
            <v>11</v>
          </cell>
          <cell r="D72">
            <v>34</v>
          </cell>
          <cell r="E72">
            <v>25</v>
          </cell>
          <cell r="F72">
            <v>15</v>
          </cell>
          <cell r="G72">
            <v>0</v>
          </cell>
          <cell r="H72">
            <v>-101</v>
          </cell>
          <cell r="I72">
            <v>0</v>
          </cell>
          <cell r="J72">
            <v>0</v>
          </cell>
          <cell r="K72">
            <v>0</v>
          </cell>
          <cell r="L72">
            <v>0</v>
          </cell>
          <cell r="M72">
            <v>0</v>
          </cell>
          <cell r="N72">
            <v>16</v>
          </cell>
          <cell r="O72">
            <v>27</v>
          </cell>
          <cell r="P72">
            <v>61</v>
          </cell>
          <cell r="Q72">
            <v>86</v>
          </cell>
          <cell r="R72">
            <v>101</v>
          </cell>
          <cell r="S72">
            <v>101</v>
          </cell>
          <cell r="T72">
            <v>0</v>
          </cell>
          <cell r="U72">
            <v>0</v>
          </cell>
          <cell r="V72">
            <v>107</v>
          </cell>
          <cell r="W72">
            <v>276</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cell r="AS72">
            <v>0</v>
          </cell>
          <cell r="AT72">
            <v>57</v>
          </cell>
          <cell r="AU72">
            <v>0</v>
          </cell>
        </row>
        <row r="73">
          <cell r="A73" t="str">
            <v>61030000010403</v>
          </cell>
          <cell r="B73">
            <v>14</v>
          </cell>
          <cell r="C73">
            <v>20</v>
          </cell>
          <cell r="D73">
            <v>14</v>
          </cell>
          <cell r="E73">
            <v>34</v>
          </cell>
          <cell r="F73">
            <v>14</v>
          </cell>
          <cell r="G73">
            <v>0</v>
          </cell>
          <cell r="H73">
            <v>-96</v>
          </cell>
          <cell r="I73">
            <v>0</v>
          </cell>
          <cell r="J73">
            <v>0</v>
          </cell>
          <cell r="K73">
            <v>0</v>
          </cell>
          <cell r="L73">
            <v>0</v>
          </cell>
          <cell r="M73">
            <v>0</v>
          </cell>
          <cell r="N73">
            <v>14</v>
          </cell>
          <cell r="O73">
            <v>34</v>
          </cell>
          <cell r="P73">
            <v>48</v>
          </cell>
          <cell r="Q73">
            <v>82</v>
          </cell>
          <cell r="R73">
            <v>96</v>
          </cell>
          <cell r="S73">
            <v>96</v>
          </cell>
          <cell r="T73">
            <v>0</v>
          </cell>
          <cell r="U73">
            <v>0</v>
          </cell>
          <cell r="V73">
            <v>125</v>
          </cell>
          <cell r="W73">
            <v>6</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18</v>
          </cell>
          <cell r="AU73">
            <v>0</v>
          </cell>
        </row>
        <row r="74">
          <cell r="A74" t="str">
            <v>61030000010404</v>
          </cell>
          <cell r="B74">
            <v>14</v>
          </cell>
          <cell r="C74">
            <v>0</v>
          </cell>
          <cell r="D74">
            <v>0</v>
          </cell>
          <cell r="E74">
            <v>7</v>
          </cell>
          <cell r="F74">
            <v>5</v>
          </cell>
          <cell r="G74">
            <v>28</v>
          </cell>
          <cell r="H74">
            <v>-54</v>
          </cell>
          <cell r="I74">
            <v>0</v>
          </cell>
          <cell r="J74">
            <v>0</v>
          </cell>
          <cell r="K74">
            <v>0</v>
          </cell>
          <cell r="L74">
            <v>0</v>
          </cell>
          <cell r="M74">
            <v>0</v>
          </cell>
          <cell r="N74">
            <v>14</v>
          </cell>
          <cell r="O74">
            <v>14</v>
          </cell>
          <cell r="P74">
            <v>14</v>
          </cell>
          <cell r="Q74">
            <v>21</v>
          </cell>
          <cell r="R74">
            <v>26</v>
          </cell>
          <cell r="S74">
            <v>54</v>
          </cell>
          <cell r="T74">
            <v>0</v>
          </cell>
          <cell r="U74">
            <v>0</v>
          </cell>
          <cell r="V74">
            <v>55</v>
          </cell>
          <cell r="W74">
            <v>607</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8</v>
          </cell>
          <cell r="AU74">
            <v>0</v>
          </cell>
        </row>
        <row r="75">
          <cell r="A75" t="str">
            <v>61030000010501</v>
          </cell>
          <cell r="B75">
            <v>305</v>
          </cell>
          <cell r="C75">
            <v>222</v>
          </cell>
          <cell r="D75">
            <v>64</v>
          </cell>
          <cell r="E75">
            <v>33</v>
          </cell>
          <cell r="F75">
            <v>82</v>
          </cell>
          <cell r="G75">
            <v>502</v>
          </cell>
          <cell r="H75">
            <v>-1208</v>
          </cell>
          <cell r="I75">
            <v>0</v>
          </cell>
          <cell r="J75">
            <v>0</v>
          </cell>
          <cell r="K75">
            <v>0</v>
          </cell>
          <cell r="L75">
            <v>0</v>
          </cell>
          <cell r="M75">
            <v>0</v>
          </cell>
          <cell r="N75">
            <v>305</v>
          </cell>
          <cell r="O75">
            <v>527</v>
          </cell>
          <cell r="P75">
            <v>591</v>
          </cell>
          <cell r="Q75">
            <v>624</v>
          </cell>
          <cell r="R75">
            <v>706</v>
          </cell>
          <cell r="S75">
            <v>1208</v>
          </cell>
          <cell r="T75">
            <v>0</v>
          </cell>
          <cell r="U75">
            <v>0</v>
          </cell>
          <cell r="V75">
            <v>1786</v>
          </cell>
          <cell r="W75">
            <v>32</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3216</v>
          </cell>
          <cell r="AU75">
            <v>60</v>
          </cell>
        </row>
        <row r="76">
          <cell r="A76" t="str">
            <v>61030000010502</v>
          </cell>
          <cell r="B76">
            <v>285</v>
          </cell>
          <cell r="C76">
            <v>298</v>
          </cell>
          <cell r="D76">
            <v>99</v>
          </cell>
          <cell r="E76">
            <v>99</v>
          </cell>
          <cell r="F76">
            <v>121</v>
          </cell>
          <cell r="G76">
            <v>610</v>
          </cell>
          <cell r="H76">
            <v>-1512</v>
          </cell>
          <cell r="I76">
            <v>0</v>
          </cell>
          <cell r="J76">
            <v>0</v>
          </cell>
          <cell r="K76">
            <v>0</v>
          </cell>
          <cell r="L76">
            <v>0</v>
          </cell>
          <cell r="M76">
            <v>0</v>
          </cell>
          <cell r="N76">
            <v>285</v>
          </cell>
          <cell r="O76">
            <v>583</v>
          </cell>
          <cell r="P76">
            <v>682</v>
          </cell>
          <cell r="Q76">
            <v>781</v>
          </cell>
          <cell r="R76">
            <v>902</v>
          </cell>
          <cell r="S76">
            <v>1512</v>
          </cell>
          <cell r="T76">
            <v>0</v>
          </cell>
          <cell r="U76">
            <v>0</v>
          </cell>
          <cell r="V76">
            <v>2491</v>
          </cell>
          <cell r="W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4739</v>
          </cell>
          <cell r="AU76">
            <v>0</v>
          </cell>
        </row>
        <row r="77">
          <cell r="A77" t="str">
            <v>61030000010503</v>
          </cell>
          <cell r="B77">
            <v>47</v>
          </cell>
          <cell r="C77">
            <v>268</v>
          </cell>
          <cell r="D77">
            <v>172</v>
          </cell>
          <cell r="E77">
            <v>69</v>
          </cell>
          <cell r="F77">
            <v>162</v>
          </cell>
          <cell r="G77">
            <v>82</v>
          </cell>
          <cell r="H77">
            <v>-800</v>
          </cell>
          <cell r="I77">
            <v>0</v>
          </cell>
          <cell r="J77">
            <v>0</v>
          </cell>
          <cell r="K77">
            <v>0</v>
          </cell>
          <cell r="L77">
            <v>0</v>
          </cell>
          <cell r="M77">
            <v>0</v>
          </cell>
          <cell r="N77">
            <v>47</v>
          </cell>
          <cell r="O77">
            <v>315</v>
          </cell>
          <cell r="P77">
            <v>487</v>
          </cell>
          <cell r="Q77">
            <v>556</v>
          </cell>
          <cell r="R77">
            <v>718</v>
          </cell>
          <cell r="S77">
            <v>800</v>
          </cell>
          <cell r="T77">
            <v>0</v>
          </cell>
          <cell r="U77">
            <v>0</v>
          </cell>
          <cell r="V77">
            <v>1174</v>
          </cell>
          <cell r="W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1895</v>
          </cell>
          <cell r="AU77">
            <v>0</v>
          </cell>
        </row>
        <row r="78">
          <cell r="A78" t="str">
            <v>61030000010504</v>
          </cell>
          <cell r="B78">
            <v>50</v>
          </cell>
          <cell r="C78">
            <v>67</v>
          </cell>
          <cell r="D78">
            <v>133</v>
          </cell>
          <cell r="E78">
            <v>58</v>
          </cell>
          <cell r="F78">
            <v>51</v>
          </cell>
          <cell r="G78">
            <v>271</v>
          </cell>
          <cell r="H78">
            <v>-630</v>
          </cell>
          <cell r="I78">
            <v>0</v>
          </cell>
          <cell r="J78">
            <v>0</v>
          </cell>
          <cell r="K78">
            <v>0</v>
          </cell>
          <cell r="L78">
            <v>0</v>
          </cell>
          <cell r="M78">
            <v>0</v>
          </cell>
          <cell r="N78">
            <v>50</v>
          </cell>
          <cell r="O78">
            <v>117</v>
          </cell>
          <cell r="P78">
            <v>250</v>
          </cell>
          <cell r="Q78">
            <v>308</v>
          </cell>
          <cell r="R78">
            <v>359</v>
          </cell>
          <cell r="S78">
            <v>630</v>
          </cell>
          <cell r="T78">
            <v>0</v>
          </cell>
          <cell r="U78">
            <v>0</v>
          </cell>
          <cell r="V78">
            <v>682</v>
          </cell>
          <cell r="W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1142</v>
          </cell>
          <cell r="AU78">
            <v>0</v>
          </cell>
        </row>
        <row r="79">
          <cell r="A79" t="str">
            <v>61030000010507</v>
          </cell>
          <cell r="B79">
            <v>0</v>
          </cell>
          <cell r="C79">
            <v>50</v>
          </cell>
          <cell r="D79">
            <v>1</v>
          </cell>
          <cell r="E79">
            <v>7</v>
          </cell>
          <cell r="F79">
            <v>4</v>
          </cell>
          <cell r="G79">
            <v>1</v>
          </cell>
          <cell r="H79">
            <v>-63</v>
          </cell>
          <cell r="I79">
            <v>0</v>
          </cell>
          <cell r="J79">
            <v>0</v>
          </cell>
          <cell r="K79">
            <v>0</v>
          </cell>
          <cell r="L79">
            <v>0</v>
          </cell>
          <cell r="M79">
            <v>0</v>
          </cell>
          <cell r="N79">
            <v>0</v>
          </cell>
          <cell r="O79">
            <v>50</v>
          </cell>
          <cell r="P79">
            <v>51</v>
          </cell>
          <cell r="Q79">
            <v>58</v>
          </cell>
          <cell r="R79">
            <v>62</v>
          </cell>
          <cell r="S79">
            <v>63</v>
          </cell>
          <cell r="T79">
            <v>0</v>
          </cell>
          <cell r="U79">
            <v>0</v>
          </cell>
          <cell r="V79">
            <v>80</v>
          </cell>
          <cell r="W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164</v>
          </cell>
          <cell r="AU79">
            <v>0</v>
          </cell>
        </row>
        <row r="80">
          <cell r="A80" t="str">
            <v>61030000010601</v>
          </cell>
          <cell r="B80">
            <v>12</v>
          </cell>
          <cell r="C80">
            <v>3</v>
          </cell>
          <cell r="D80">
            <v>-1</v>
          </cell>
          <cell r="E80">
            <v>1</v>
          </cell>
          <cell r="F80">
            <v>2</v>
          </cell>
          <cell r="G80">
            <v>0</v>
          </cell>
          <cell r="H80">
            <v>-17</v>
          </cell>
          <cell r="I80">
            <v>0</v>
          </cell>
          <cell r="J80">
            <v>0</v>
          </cell>
          <cell r="K80">
            <v>0</v>
          </cell>
          <cell r="L80">
            <v>0</v>
          </cell>
          <cell r="M80">
            <v>0</v>
          </cell>
          <cell r="N80">
            <v>12</v>
          </cell>
          <cell r="O80">
            <v>15</v>
          </cell>
          <cell r="P80">
            <v>14</v>
          </cell>
          <cell r="Q80">
            <v>15</v>
          </cell>
          <cell r="R80">
            <v>17</v>
          </cell>
          <cell r="S80">
            <v>17</v>
          </cell>
          <cell r="T80">
            <v>0</v>
          </cell>
          <cell r="U80">
            <v>0</v>
          </cell>
          <cell r="V80">
            <v>22</v>
          </cell>
          <cell r="W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220</v>
          </cell>
          <cell r="AU80">
            <v>0</v>
          </cell>
        </row>
        <row r="81">
          <cell r="A81" t="str">
            <v>61030000010602</v>
          </cell>
          <cell r="B81">
            <v>1</v>
          </cell>
          <cell r="C81">
            <v>0</v>
          </cell>
          <cell r="D81">
            <v>0</v>
          </cell>
          <cell r="E81">
            <v>2</v>
          </cell>
          <cell r="F81">
            <v>-1</v>
          </cell>
          <cell r="G81">
            <v>1</v>
          </cell>
          <cell r="H81">
            <v>-3</v>
          </cell>
          <cell r="I81">
            <v>0</v>
          </cell>
          <cell r="J81">
            <v>0</v>
          </cell>
          <cell r="K81">
            <v>0</v>
          </cell>
          <cell r="L81">
            <v>0</v>
          </cell>
          <cell r="M81">
            <v>0</v>
          </cell>
          <cell r="N81">
            <v>1</v>
          </cell>
          <cell r="O81">
            <v>1</v>
          </cell>
          <cell r="P81">
            <v>1</v>
          </cell>
          <cell r="Q81">
            <v>3</v>
          </cell>
          <cell r="R81">
            <v>2</v>
          </cell>
          <cell r="S81">
            <v>3</v>
          </cell>
          <cell r="T81">
            <v>0</v>
          </cell>
          <cell r="U81">
            <v>0</v>
          </cell>
          <cell r="V81">
            <v>4</v>
          </cell>
          <cell r="W81">
            <v>45</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31</v>
          </cell>
          <cell r="AU81">
            <v>0</v>
          </cell>
        </row>
        <row r="82">
          <cell r="A82" t="str">
            <v>61030000010605</v>
          </cell>
          <cell r="B82">
            <v>1</v>
          </cell>
          <cell r="C82">
            <v>1</v>
          </cell>
          <cell r="D82">
            <v>2</v>
          </cell>
          <cell r="E82">
            <v>1</v>
          </cell>
          <cell r="F82">
            <v>1</v>
          </cell>
          <cell r="G82">
            <v>0</v>
          </cell>
          <cell r="H82">
            <v>-6</v>
          </cell>
          <cell r="I82">
            <v>0</v>
          </cell>
          <cell r="J82">
            <v>0</v>
          </cell>
          <cell r="K82">
            <v>0</v>
          </cell>
          <cell r="L82">
            <v>0</v>
          </cell>
          <cell r="M82">
            <v>0</v>
          </cell>
          <cell r="N82">
            <v>1</v>
          </cell>
          <cell r="O82">
            <v>2</v>
          </cell>
          <cell r="P82">
            <v>4</v>
          </cell>
          <cell r="Q82">
            <v>5</v>
          </cell>
          <cell r="R82">
            <v>6</v>
          </cell>
          <cell r="S82">
            <v>6</v>
          </cell>
          <cell r="T82">
            <v>0</v>
          </cell>
          <cell r="U82">
            <v>0</v>
          </cell>
          <cell r="V82">
            <v>9</v>
          </cell>
          <cell r="W82">
            <v>58</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56</v>
          </cell>
          <cell r="AU82">
            <v>0</v>
          </cell>
        </row>
        <row r="83">
          <cell r="A83" t="str">
            <v>61030000010606</v>
          </cell>
          <cell r="B83">
            <v>2</v>
          </cell>
          <cell r="C83">
            <v>0</v>
          </cell>
          <cell r="D83">
            <v>0</v>
          </cell>
          <cell r="E83">
            <v>0</v>
          </cell>
          <cell r="F83">
            <v>0</v>
          </cell>
          <cell r="G83">
            <v>10</v>
          </cell>
          <cell r="H83">
            <v>-12</v>
          </cell>
          <cell r="I83">
            <v>0</v>
          </cell>
          <cell r="J83">
            <v>0</v>
          </cell>
          <cell r="K83">
            <v>0</v>
          </cell>
          <cell r="L83">
            <v>0</v>
          </cell>
          <cell r="M83">
            <v>0</v>
          </cell>
          <cell r="N83">
            <v>2</v>
          </cell>
          <cell r="O83">
            <v>2</v>
          </cell>
          <cell r="P83">
            <v>2</v>
          </cell>
          <cell r="Q83">
            <v>2</v>
          </cell>
          <cell r="R83">
            <v>2</v>
          </cell>
          <cell r="S83">
            <v>12</v>
          </cell>
          <cell r="T83">
            <v>0</v>
          </cell>
          <cell r="U83">
            <v>0</v>
          </cell>
          <cell r="V83">
            <v>12</v>
          </cell>
          <cell r="W83">
            <v>78</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71</v>
          </cell>
          <cell r="AU83">
            <v>0</v>
          </cell>
        </row>
        <row r="84">
          <cell r="A84" t="str">
            <v>61030000010607</v>
          </cell>
          <cell r="B84">
            <v>0</v>
          </cell>
          <cell r="C84">
            <v>1</v>
          </cell>
          <cell r="D84">
            <v>0</v>
          </cell>
          <cell r="E84">
            <v>0</v>
          </cell>
          <cell r="F84">
            <v>0</v>
          </cell>
          <cell r="G84">
            <v>0</v>
          </cell>
          <cell r="H84">
            <v>-1</v>
          </cell>
          <cell r="I84">
            <v>0</v>
          </cell>
          <cell r="J84">
            <v>0</v>
          </cell>
          <cell r="K84">
            <v>0</v>
          </cell>
          <cell r="L84">
            <v>0</v>
          </cell>
          <cell r="M84">
            <v>0</v>
          </cell>
          <cell r="N84">
            <v>0</v>
          </cell>
          <cell r="O84">
            <v>1</v>
          </cell>
          <cell r="P84">
            <v>1</v>
          </cell>
          <cell r="Q84">
            <v>1</v>
          </cell>
          <cell r="R84">
            <v>1</v>
          </cell>
          <cell r="S84">
            <v>1</v>
          </cell>
          <cell r="T84">
            <v>0</v>
          </cell>
          <cell r="U84">
            <v>0</v>
          </cell>
          <cell r="V84">
            <v>3</v>
          </cell>
          <cell r="W84">
            <v>166</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0</v>
          </cell>
          <cell r="AR84">
            <v>0</v>
          </cell>
          <cell r="AS84">
            <v>0</v>
          </cell>
          <cell r="AT84">
            <v>22</v>
          </cell>
          <cell r="AU84">
            <v>0</v>
          </cell>
        </row>
        <row r="85">
          <cell r="A85" t="str">
            <v>61030000010608</v>
          </cell>
          <cell r="B85">
            <v>2</v>
          </cell>
          <cell r="C85">
            <v>0</v>
          </cell>
          <cell r="D85">
            <v>4</v>
          </cell>
          <cell r="E85">
            <v>1</v>
          </cell>
          <cell r="F85">
            <v>0</v>
          </cell>
          <cell r="G85">
            <v>0</v>
          </cell>
          <cell r="H85">
            <v>-7</v>
          </cell>
          <cell r="I85">
            <v>0</v>
          </cell>
          <cell r="J85">
            <v>0</v>
          </cell>
          <cell r="K85">
            <v>0</v>
          </cell>
          <cell r="L85">
            <v>0</v>
          </cell>
          <cell r="M85">
            <v>0</v>
          </cell>
          <cell r="N85">
            <v>2</v>
          </cell>
          <cell r="O85">
            <v>2</v>
          </cell>
          <cell r="P85">
            <v>6</v>
          </cell>
          <cell r="Q85">
            <v>7</v>
          </cell>
          <cell r="R85">
            <v>7</v>
          </cell>
          <cell r="S85">
            <v>7</v>
          </cell>
          <cell r="T85">
            <v>0</v>
          </cell>
          <cell r="U85">
            <v>0</v>
          </cell>
          <cell r="V85">
            <v>12</v>
          </cell>
          <cell r="W85">
            <v>13</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62</v>
          </cell>
          <cell r="AU85">
            <v>0</v>
          </cell>
        </row>
        <row r="86">
          <cell r="A86" t="str">
            <v>61030000010809</v>
          </cell>
          <cell r="B86">
            <v>1176</v>
          </cell>
          <cell r="C86">
            <v>997</v>
          </cell>
          <cell r="D86">
            <v>1383</v>
          </cell>
          <cell r="E86">
            <v>1254</v>
          </cell>
          <cell r="F86">
            <v>932</v>
          </cell>
          <cell r="G86">
            <v>993</v>
          </cell>
          <cell r="H86">
            <v>-6735</v>
          </cell>
          <cell r="I86">
            <v>0</v>
          </cell>
          <cell r="J86">
            <v>0</v>
          </cell>
          <cell r="K86">
            <v>0</v>
          </cell>
          <cell r="L86">
            <v>0</v>
          </cell>
          <cell r="M86">
            <v>0</v>
          </cell>
          <cell r="N86">
            <v>1176</v>
          </cell>
          <cell r="O86">
            <v>2173</v>
          </cell>
          <cell r="P86">
            <v>3556</v>
          </cell>
          <cell r="Q86">
            <v>4810</v>
          </cell>
          <cell r="R86">
            <v>5742</v>
          </cell>
          <cell r="S86">
            <v>6735</v>
          </cell>
          <cell r="T86">
            <v>0</v>
          </cell>
          <cell r="U86">
            <v>0</v>
          </cell>
          <cell r="V86">
            <v>7696</v>
          </cell>
          <cell r="W86">
            <v>262</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226</v>
          </cell>
          <cell r="AU86">
            <v>0</v>
          </cell>
        </row>
        <row r="87">
          <cell r="A87" t="str">
            <v>61030000010810</v>
          </cell>
          <cell r="B87">
            <v>85</v>
          </cell>
          <cell r="C87">
            <v>-1</v>
          </cell>
          <cell r="D87">
            <v>62</v>
          </cell>
          <cell r="E87">
            <v>10</v>
          </cell>
          <cell r="F87">
            <v>3</v>
          </cell>
          <cell r="G87">
            <v>3</v>
          </cell>
          <cell r="H87">
            <v>-162</v>
          </cell>
          <cell r="I87">
            <v>0</v>
          </cell>
          <cell r="J87">
            <v>0</v>
          </cell>
          <cell r="K87">
            <v>0</v>
          </cell>
          <cell r="L87">
            <v>0</v>
          </cell>
          <cell r="M87">
            <v>0</v>
          </cell>
          <cell r="N87">
            <v>85</v>
          </cell>
          <cell r="O87">
            <v>84</v>
          </cell>
          <cell r="P87">
            <v>146</v>
          </cell>
          <cell r="Q87">
            <v>156</v>
          </cell>
          <cell r="R87">
            <v>159</v>
          </cell>
          <cell r="S87">
            <v>162</v>
          </cell>
          <cell r="T87">
            <v>0</v>
          </cell>
          <cell r="U87">
            <v>0</v>
          </cell>
          <cell r="V87">
            <v>164</v>
          </cell>
          <cell r="W87">
            <v>0</v>
          </cell>
          <cell r="Z87">
            <v>0</v>
          </cell>
          <cell r="AA87">
            <v>0</v>
          </cell>
          <cell r="AB87">
            <v>0</v>
          </cell>
          <cell r="AC87">
            <v>0</v>
          </cell>
          <cell r="AD87">
            <v>0</v>
          </cell>
          <cell r="AE87">
            <v>0</v>
          </cell>
          <cell r="AF87">
            <v>0</v>
          </cell>
          <cell r="AG87">
            <v>0</v>
          </cell>
          <cell r="AH87">
            <v>0</v>
          </cell>
          <cell r="AI87">
            <v>0</v>
          </cell>
          <cell r="AJ87">
            <v>0</v>
          </cell>
          <cell r="AK87">
            <v>0</v>
          </cell>
          <cell r="AL87">
            <v>0</v>
          </cell>
          <cell r="AM87">
            <v>0</v>
          </cell>
          <cell r="AN87">
            <v>0</v>
          </cell>
          <cell r="AO87">
            <v>0</v>
          </cell>
          <cell r="AP87">
            <v>0</v>
          </cell>
          <cell r="AQ87">
            <v>0</v>
          </cell>
          <cell r="AR87">
            <v>0</v>
          </cell>
          <cell r="AS87">
            <v>4</v>
          </cell>
          <cell r="AT87">
            <v>13</v>
          </cell>
          <cell r="AU87">
            <v>0</v>
          </cell>
        </row>
        <row r="88">
          <cell r="A88" t="str">
            <v>Services I/CO</v>
          </cell>
          <cell r="B88">
            <v>0</v>
          </cell>
          <cell r="C88">
            <v>0</v>
          </cell>
          <cell r="D88">
            <v>0</v>
          </cell>
          <cell r="E88">
            <v>0</v>
          </cell>
          <cell r="F88">
            <v>0</v>
          </cell>
          <cell r="G88">
            <v>688</v>
          </cell>
          <cell r="H88">
            <v>-688</v>
          </cell>
          <cell r="I88">
            <v>0</v>
          </cell>
          <cell r="J88">
            <v>0</v>
          </cell>
          <cell r="K88">
            <v>0</v>
          </cell>
          <cell r="L88">
            <v>0</v>
          </cell>
          <cell r="M88">
            <v>0</v>
          </cell>
          <cell r="N88">
            <v>0</v>
          </cell>
          <cell r="O88">
            <v>0</v>
          </cell>
          <cell r="P88">
            <v>0</v>
          </cell>
          <cell r="Q88">
            <v>0</v>
          </cell>
          <cell r="R88">
            <v>0</v>
          </cell>
          <cell r="S88">
            <v>688</v>
          </cell>
          <cell r="T88">
            <v>0</v>
          </cell>
          <cell r="U88">
            <v>0</v>
          </cell>
          <cell r="V88">
            <v>0</v>
          </cell>
          <cell r="W88">
            <v>12</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0</v>
          </cell>
          <cell r="AU88">
            <v>0</v>
          </cell>
        </row>
        <row r="89">
          <cell r="A89" t="str">
            <v>Services Trade</v>
          </cell>
          <cell r="B89">
            <v>0</v>
          </cell>
          <cell r="C89">
            <v>0</v>
          </cell>
          <cell r="D89">
            <v>0</v>
          </cell>
          <cell r="E89">
            <v>0</v>
          </cell>
          <cell r="F89">
            <v>0</v>
          </cell>
          <cell r="G89">
            <v>137</v>
          </cell>
          <cell r="H89">
            <v>-137</v>
          </cell>
          <cell r="I89">
            <v>0</v>
          </cell>
          <cell r="J89">
            <v>0</v>
          </cell>
          <cell r="K89">
            <v>0</v>
          </cell>
          <cell r="L89">
            <v>0</v>
          </cell>
          <cell r="M89">
            <v>0</v>
          </cell>
          <cell r="N89">
            <v>0</v>
          </cell>
          <cell r="O89">
            <v>0</v>
          </cell>
          <cell r="P89">
            <v>0</v>
          </cell>
          <cell r="Q89">
            <v>0</v>
          </cell>
          <cell r="R89">
            <v>0</v>
          </cell>
          <cell r="S89">
            <v>137</v>
          </cell>
          <cell r="T89">
            <v>0</v>
          </cell>
          <cell r="U89">
            <v>0</v>
          </cell>
          <cell r="V89">
            <v>0</v>
          </cell>
          <cell r="W89">
            <v>120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cell r="AT89">
            <v>0</v>
          </cell>
          <cell r="AU89">
            <v>4</v>
          </cell>
        </row>
        <row r="90">
          <cell r="A90" t="str">
            <v>Trade Sales SP</v>
          </cell>
          <cell r="B90">
            <v>0</v>
          </cell>
          <cell r="C90">
            <v>0</v>
          </cell>
          <cell r="D90">
            <v>0</v>
          </cell>
          <cell r="E90">
            <v>0</v>
          </cell>
          <cell r="F90">
            <v>0</v>
          </cell>
          <cell r="G90">
            <v>5</v>
          </cell>
          <cell r="H90">
            <v>-5</v>
          </cell>
          <cell r="I90">
            <v>0</v>
          </cell>
          <cell r="J90">
            <v>0</v>
          </cell>
          <cell r="K90">
            <v>0</v>
          </cell>
          <cell r="L90">
            <v>0</v>
          </cell>
          <cell r="M90">
            <v>0</v>
          </cell>
          <cell r="N90">
            <v>0</v>
          </cell>
          <cell r="O90">
            <v>0</v>
          </cell>
          <cell r="P90">
            <v>0</v>
          </cell>
          <cell r="Q90">
            <v>0</v>
          </cell>
          <cell r="R90">
            <v>0</v>
          </cell>
          <cell r="S90">
            <v>5</v>
          </cell>
          <cell r="T90">
            <v>0</v>
          </cell>
          <cell r="U90">
            <v>0</v>
          </cell>
          <cell r="V90">
            <v>0</v>
          </cell>
          <cell r="W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row>
        <row r="91">
          <cell r="A91" t="str">
            <v>50010000010212</v>
          </cell>
          <cell r="B91">
            <v>0</v>
          </cell>
          <cell r="C91">
            <v>0</v>
          </cell>
          <cell r="D91">
            <v>0</v>
          </cell>
          <cell r="E91">
            <v>108</v>
          </cell>
          <cell r="F91">
            <v>107</v>
          </cell>
          <cell r="G91">
            <v>216</v>
          </cell>
          <cell r="H91">
            <v>0</v>
          </cell>
          <cell r="I91">
            <v>0</v>
          </cell>
          <cell r="J91">
            <v>-431</v>
          </cell>
          <cell r="K91">
            <v>0</v>
          </cell>
          <cell r="L91">
            <v>0</v>
          </cell>
          <cell r="M91">
            <v>0</v>
          </cell>
          <cell r="N91">
            <v>0</v>
          </cell>
          <cell r="O91">
            <v>0</v>
          </cell>
          <cell r="P91">
            <v>0</v>
          </cell>
          <cell r="Q91">
            <v>108</v>
          </cell>
          <cell r="R91">
            <v>215</v>
          </cell>
          <cell r="S91">
            <v>431</v>
          </cell>
          <cell r="T91">
            <v>431</v>
          </cell>
          <cell r="U91">
            <v>431</v>
          </cell>
          <cell r="V91">
            <v>431</v>
          </cell>
          <cell r="W91">
            <v>940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12</v>
          </cell>
          <cell r="AU91">
            <v>0</v>
          </cell>
        </row>
        <row r="92">
          <cell r="A92" t="str">
            <v>50010000010202</v>
          </cell>
          <cell r="B92">
            <v>0</v>
          </cell>
          <cell r="C92">
            <v>0</v>
          </cell>
          <cell r="D92">
            <v>88</v>
          </cell>
          <cell r="E92">
            <v>19</v>
          </cell>
          <cell r="F92">
            <v>48</v>
          </cell>
          <cell r="G92">
            <v>31</v>
          </cell>
          <cell r="H92">
            <v>20</v>
          </cell>
          <cell r="I92">
            <v>0</v>
          </cell>
          <cell r="J92">
            <v>-206</v>
          </cell>
          <cell r="K92">
            <v>0</v>
          </cell>
          <cell r="L92">
            <v>0</v>
          </cell>
          <cell r="M92">
            <v>0</v>
          </cell>
          <cell r="N92">
            <v>0</v>
          </cell>
          <cell r="O92">
            <v>0</v>
          </cell>
          <cell r="P92">
            <v>88</v>
          </cell>
          <cell r="Q92">
            <v>107</v>
          </cell>
          <cell r="R92">
            <v>155</v>
          </cell>
          <cell r="S92">
            <v>186</v>
          </cell>
          <cell r="T92">
            <v>206</v>
          </cell>
          <cell r="U92">
            <v>206</v>
          </cell>
          <cell r="V92">
            <v>206</v>
          </cell>
          <cell r="W92">
            <v>55</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8</v>
          </cell>
          <cell r="AU92">
            <v>0</v>
          </cell>
        </row>
        <row r="93">
          <cell r="A93" t="str">
            <v>Inventory BS</v>
          </cell>
          <cell r="B93">
            <v>0</v>
          </cell>
          <cell r="C93">
            <v>0</v>
          </cell>
          <cell r="D93">
            <v>3705</v>
          </cell>
          <cell r="E93">
            <v>107</v>
          </cell>
          <cell r="F93">
            <v>-291</v>
          </cell>
          <cell r="G93">
            <v>-230</v>
          </cell>
          <cell r="H93">
            <v>-3291</v>
          </cell>
          <cell r="I93">
            <v>0</v>
          </cell>
          <cell r="J93">
            <v>0</v>
          </cell>
          <cell r="K93">
            <v>0</v>
          </cell>
          <cell r="L93">
            <v>0</v>
          </cell>
          <cell r="M93">
            <v>0</v>
          </cell>
          <cell r="N93">
            <v>0</v>
          </cell>
          <cell r="O93">
            <v>0</v>
          </cell>
          <cell r="P93">
            <v>3705</v>
          </cell>
          <cell r="Q93">
            <v>3812</v>
          </cell>
          <cell r="R93">
            <v>3521</v>
          </cell>
          <cell r="S93">
            <v>3291</v>
          </cell>
          <cell r="T93">
            <v>0</v>
          </cell>
          <cell r="U93">
            <v>0</v>
          </cell>
          <cell r="V93">
            <v>2763</v>
          </cell>
          <cell r="W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row>
        <row r="94">
          <cell r="A94" t="str">
            <v>Industrial Rent and leasing</v>
          </cell>
          <cell r="B94">
            <v>0</v>
          </cell>
          <cell r="C94">
            <v>0</v>
          </cell>
          <cell r="D94">
            <v>0</v>
          </cell>
          <cell r="E94">
            <v>40</v>
          </cell>
          <cell r="F94">
            <v>-40</v>
          </cell>
          <cell r="G94">
            <v>0</v>
          </cell>
          <cell r="H94">
            <v>0</v>
          </cell>
          <cell r="I94">
            <v>0</v>
          </cell>
          <cell r="J94">
            <v>0</v>
          </cell>
          <cell r="K94">
            <v>0</v>
          </cell>
          <cell r="L94">
            <v>0</v>
          </cell>
          <cell r="M94">
            <v>0</v>
          </cell>
          <cell r="N94">
            <v>0</v>
          </cell>
          <cell r="O94">
            <v>0</v>
          </cell>
          <cell r="P94">
            <v>0</v>
          </cell>
          <cell r="Q94">
            <v>40</v>
          </cell>
          <cell r="R94">
            <v>0</v>
          </cell>
          <cell r="S94">
            <v>0</v>
          </cell>
          <cell r="T94">
            <v>0</v>
          </cell>
          <cell r="U94">
            <v>0</v>
          </cell>
          <cell r="V94">
            <v>0</v>
          </cell>
          <cell r="W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row>
        <row r="95">
          <cell r="A95" t="str">
            <v>61030000011000</v>
          </cell>
          <cell r="B95">
            <v>0</v>
          </cell>
          <cell r="C95">
            <v>0</v>
          </cell>
          <cell r="D95">
            <v>84</v>
          </cell>
          <cell r="E95">
            <v>56</v>
          </cell>
          <cell r="F95">
            <v>0</v>
          </cell>
          <cell r="G95">
            <v>42</v>
          </cell>
          <cell r="H95">
            <v>-182</v>
          </cell>
          <cell r="I95">
            <v>0</v>
          </cell>
          <cell r="J95">
            <v>0</v>
          </cell>
          <cell r="K95">
            <v>0</v>
          </cell>
          <cell r="L95">
            <v>0</v>
          </cell>
          <cell r="M95">
            <v>0</v>
          </cell>
          <cell r="N95">
            <v>0</v>
          </cell>
          <cell r="O95">
            <v>0</v>
          </cell>
          <cell r="P95">
            <v>84</v>
          </cell>
          <cell r="Q95">
            <v>140</v>
          </cell>
          <cell r="R95">
            <v>140</v>
          </cell>
          <cell r="S95">
            <v>182</v>
          </cell>
          <cell r="T95">
            <v>0</v>
          </cell>
          <cell r="U95">
            <v>0</v>
          </cell>
          <cell r="V95">
            <v>195</v>
          </cell>
          <cell r="W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43</v>
          </cell>
          <cell r="AU95">
            <v>0</v>
          </cell>
        </row>
        <row r="96">
          <cell r="A96" t="str">
            <v>62070001001140</v>
          </cell>
          <cell r="B96">
            <v>0</v>
          </cell>
          <cell r="C96">
            <v>0</v>
          </cell>
          <cell r="D96">
            <v>0</v>
          </cell>
          <cell r="E96">
            <v>0</v>
          </cell>
          <cell r="F96">
            <v>0</v>
          </cell>
          <cell r="G96">
            <v>100</v>
          </cell>
          <cell r="H96">
            <v>-100</v>
          </cell>
          <cell r="I96">
            <v>0</v>
          </cell>
          <cell r="J96">
            <v>0</v>
          </cell>
          <cell r="K96">
            <v>0</v>
          </cell>
          <cell r="L96">
            <v>0</v>
          </cell>
          <cell r="M96">
            <v>0</v>
          </cell>
          <cell r="N96">
            <v>0</v>
          </cell>
          <cell r="O96">
            <v>0</v>
          </cell>
          <cell r="P96">
            <v>0</v>
          </cell>
          <cell r="Q96">
            <v>0</v>
          </cell>
          <cell r="R96">
            <v>0</v>
          </cell>
          <cell r="S96">
            <v>100</v>
          </cell>
          <cell r="T96">
            <v>0</v>
          </cell>
          <cell r="U96">
            <v>0</v>
          </cell>
          <cell r="V96">
            <v>0</v>
          </cell>
          <cell r="W96">
            <v>477</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row>
        <row r="97">
          <cell r="A97" t="str">
            <v>64010001001072</v>
          </cell>
          <cell r="B97">
            <v>0</v>
          </cell>
          <cell r="C97">
            <v>0</v>
          </cell>
          <cell r="D97">
            <v>197</v>
          </cell>
          <cell r="E97">
            <v>-197</v>
          </cell>
          <cell r="F97">
            <v>0</v>
          </cell>
          <cell r="G97">
            <v>392</v>
          </cell>
          <cell r="H97">
            <v>-392</v>
          </cell>
          <cell r="I97">
            <v>0</v>
          </cell>
          <cell r="J97">
            <v>0</v>
          </cell>
          <cell r="K97">
            <v>0</v>
          </cell>
          <cell r="L97">
            <v>0</v>
          </cell>
          <cell r="M97">
            <v>0</v>
          </cell>
          <cell r="N97">
            <v>0</v>
          </cell>
          <cell r="O97">
            <v>0</v>
          </cell>
          <cell r="P97">
            <v>197</v>
          </cell>
          <cell r="Q97">
            <v>0</v>
          </cell>
          <cell r="R97">
            <v>0</v>
          </cell>
          <cell r="S97">
            <v>392</v>
          </cell>
          <cell r="T97">
            <v>0</v>
          </cell>
          <cell r="U97">
            <v>0</v>
          </cell>
          <cell r="V97">
            <v>0</v>
          </cell>
          <cell r="W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13</v>
          </cell>
          <cell r="AT97">
            <v>0</v>
          </cell>
          <cell r="AU97">
            <v>0</v>
          </cell>
        </row>
        <row r="98">
          <cell r="A98" t="str">
            <v>61030000010108</v>
          </cell>
          <cell r="B98">
            <v>0</v>
          </cell>
          <cell r="C98">
            <v>0</v>
          </cell>
          <cell r="D98">
            <v>0</v>
          </cell>
          <cell r="E98">
            <v>0</v>
          </cell>
          <cell r="F98">
            <v>123</v>
          </cell>
          <cell r="G98">
            <v>7</v>
          </cell>
          <cell r="H98">
            <v>-130</v>
          </cell>
          <cell r="I98">
            <v>0</v>
          </cell>
          <cell r="J98">
            <v>0</v>
          </cell>
          <cell r="K98">
            <v>0</v>
          </cell>
          <cell r="L98">
            <v>0</v>
          </cell>
          <cell r="M98">
            <v>0</v>
          </cell>
          <cell r="N98">
            <v>0</v>
          </cell>
          <cell r="O98">
            <v>0</v>
          </cell>
          <cell r="P98">
            <v>0</v>
          </cell>
          <cell r="Q98">
            <v>0</v>
          </cell>
          <cell r="R98">
            <v>123</v>
          </cell>
          <cell r="S98">
            <v>130</v>
          </cell>
          <cell r="T98">
            <v>0</v>
          </cell>
          <cell r="U98">
            <v>0</v>
          </cell>
          <cell r="V98">
            <v>130</v>
          </cell>
          <cell r="W98">
            <v>54</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1</v>
          </cell>
          <cell r="AT98">
            <v>2</v>
          </cell>
          <cell r="AU98">
            <v>0</v>
          </cell>
        </row>
        <row r="99">
          <cell r="A99" t="str">
            <v>61030000010207</v>
          </cell>
          <cell r="B99">
            <v>0</v>
          </cell>
          <cell r="C99">
            <v>0</v>
          </cell>
          <cell r="D99">
            <v>0</v>
          </cell>
          <cell r="E99">
            <v>252</v>
          </cell>
          <cell r="F99">
            <v>-252</v>
          </cell>
          <cell r="G99">
            <v>0</v>
          </cell>
          <cell r="H99">
            <v>0</v>
          </cell>
          <cell r="I99">
            <v>0</v>
          </cell>
          <cell r="J99">
            <v>0</v>
          </cell>
          <cell r="K99">
            <v>0</v>
          </cell>
          <cell r="L99">
            <v>0</v>
          </cell>
          <cell r="M99">
            <v>0</v>
          </cell>
          <cell r="N99">
            <v>0</v>
          </cell>
          <cell r="O99">
            <v>0</v>
          </cell>
          <cell r="P99">
            <v>0</v>
          </cell>
          <cell r="Q99">
            <v>252</v>
          </cell>
          <cell r="R99">
            <v>0</v>
          </cell>
          <cell r="S99">
            <v>0</v>
          </cell>
          <cell r="T99">
            <v>0</v>
          </cell>
          <cell r="U99">
            <v>0</v>
          </cell>
          <cell r="V99">
            <v>0</v>
          </cell>
          <cell r="W99">
            <v>10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2</v>
          </cell>
          <cell r="AT99">
            <v>0</v>
          </cell>
          <cell r="AU99">
            <v>0</v>
          </cell>
        </row>
        <row r="100">
          <cell r="A100" t="str">
            <v>61030000010212</v>
          </cell>
          <cell r="B100">
            <v>0</v>
          </cell>
          <cell r="C100">
            <v>0</v>
          </cell>
          <cell r="D100">
            <v>0</v>
          </cell>
          <cell r="E100">
            <v>86</v>
          </cell>
          <cell r="F100">
            <v>143</v>
          </cell>
          <cell r="G100">
            <v>150</v>
          </cell>
          <cell r="H100">
            <v>-379</v>
          </cell>
          <cell r="I100">
            <v>0</v>
          </cell>
          <cell r="J100">
            <v>0</v>
          </cell>
          <cell r="K100">
            <v>0</v>
          </cell>
          <cell r="L100">
            <v>0</v>
          </cell>
          <cell r="M100">
            <v>0</v>
          </cell>
          <cell r="N100">
            <v>0</v>
          </cell>
          <cell r="O100">
            <v>0</v>
          </cell>
          <cell r="P100">
            <v>0</v>
          </cell>
          <cell r="Q100">
            <v>86</v>
          </cell>
          <cell r="R100">
            <v>229</v>
          </cell>
          <cell r="S100">
            <v>379</v>
          </cell>
          <cell r="T100">
            <v>0</v>
          </cell>
          <cell r="U100">
            <v>0</v>
          </cell>
          <cell r="V100">
            <v>379</v>
          </cell>
          <cell r="W100">
            <v>371</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13</v>
          </cell>
          <cell r="AU100">
            <v>13</v>
          </cell>
        </row>
        <row r="101">
          <cell r="A101" t="str">
            <v>64010001001161</v>
          </cell>
          <cell r="B101">
            <v>0</v>
          </cell>
          <cell r="C101">
            <v>0</v>
          </cell>
          <cell r="D101">
            <v>87</v>
          </cell>
          <cell r="E101">
            <v>-87</v>
          </cell>
          <cell r="F101">
            <v>0</v>
          </cell>
          <cell r="G101">
            <v>183</v>
          </cell>
          <cell r="H101">
            <v>-183</v>
          </cell>
          <cell r="I101">
            <v>0</v>
          </cell>
          <cell r="J101">
            <v>0</v>
          </cell>
          <cell r="K101">
            <v>0</v>
          </cell>
          <cell r="L101">
            <v>0</v>
          </cell>
          <cell r="M101">
            <v>0</v>
          </cell>
          <cell r="N101">
            <v>0</v>
          </cell>
          <cell r="O101">
            <v>0</v>
          </cell>
          <cell r="P101">
            <v>87</v>
          </cell>
          <cell r="Q101">
            <v>0</v>
          </cell>
          <cell r="R101">
            <v>0</v>
          </cell>
          <cell r="S101">
            <v>183</v>
          </cell>
          <cell r="T101">
            <v>0</v>
          </cell>
          <cell r="U101">
            <v>0</v>
          </cell>
          <cell r="V101">
            <v>0</v>
          </cell>
          <cell r="W101">
            <v>75</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1</v>
          </cell>
        </row>
        <row r="102">
          <cell r="A102" t="str">
            <v>56040000020809</v>
          </cell>
          <cell r="B102">
            <v>0</v>
          </cell>
          <cell r="C102">
            <v>267</v>
          </cell>
          <cell r="D102">
            <v>-75</v>
          </cell>
          <cell r="E102">
            <v>-72</v>
          </cell>
          <cell r="F102">
            <v>-100</v>
          </cell>
          <cell r="G102">
            <v>-20</v>
          </cell>
          <cell r="H102">
            <v>0</v>
          </cell>
          <cell r="I102">
            <v>0</v>
          </cell>
          <cell r="J102">
            <v>0</v>
          </cell>
          <cell r="K102">
            <v>0</v>
          </cell>
          <cell r="L102">
            <v>0</v>
          </cell>
          <cell r="M102">
            <v>0</v>
          </cell>
          <cell r="N102">
            <v>0</v>
          </cell>
          <cell r="O102">
            <v>267</v>
          </cell>
          <cell r="P102">
            <v>192</v>
          </cell>
          <cell r="Q102">
            <v>120</v>
          </cell>
          <cell r="R102">
            <v>20</v>
          </cell>
          <cell r="S102">
            <v>0</v>
          </cell>
          <cell r="T102">
            <v>0</v>
          </cell>
          <cell r="U102">
            <v>0</v>
          </cell>
          <cell r="V102">
            <v>0</v>
          </cell>
          <cell r="W102">
            <v>153</v>
          </cell>
          <cell r="Z102">
            <v>0</v>
          </cell>
          <cell r="AA102">
            <v>0</v>
          </cell>
          <cell r="AB102">
            <v>0</v>
          </cell>
          <cell r="AC102">
            <v>0</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5</v>
          </cell>
          <cell r="AT102">
            <v>0</v>
          </cell>
          <cell r="AU102">
            <v>2</v>
          </cell>
        </row>
        <row r="103">
          <cell r="A103" t="str">
            <v>56040000020201</v>
          </cell>
          <cell r="B103">
            <v>31</v>
          </cell>
          <cell r="C103">
            <v>-1</v>
          </cell>
          <cell r="D103">
            <v>29</v>
          </cell>
          <cell r="E103">
            <v>-44</v>
          </cell>
          <cell r="F103">
            <v>31</v>
          </cell>
          <cell r="G103">
            <v>-1</v>
          </cell>
          <cell r="H103">
            <v>-45</v>
          </cell>
          <cell r="I103">
            <v>0</v>
          </cell>
          <cell r="J103">
            <v>0</v>
          </cell>
          <cell r="K103">
            <v>0</v>
          </cell>
          <cell r="L103">
            <v>0</v>
          </cell>
          <cell r="M103">
            <v>0</v>
          </cell>
          <cell r="N103">
            <v>31</v>
          </cell>
          <cell r="O103">
            <v>30</v>
          </cell>
          <cell r="P103">
            <v>59</v>
          </cell>
          <cell r="Q103">
            <v>15</v>
          </cell>
          <cell r="R103">
            <v>46</v>
          </cell>
          <cell r="S103">
            <v>45</v>
          </cell>
          <cell r="T103">
            <v>0</v>
          </cell>
          <cell r="U103">
            <v>0</v>
          </cell>
          <cell r="V103">
            <v>30</v>
          </cell>
          <cell r="W103">
            <v>216</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cell r="AT103">
            <v>2</v>
          </cell>
          <cell r="AU103">
            <v>2</v>
          </cell>
        </row>
        <row r="104">
          <cell r="A104" t="str">
            <v>56040000020202</v>
          </cell>
          <cell r="B104">
            <v>0</v>
          </cell>
          <cell r="C104">
            <v>45</v>
          </cell>
          <cell r="D104">
            <v>37</v>
          </cell>
          <cell r="E104">
            <v>-53</v>
          </cell>
          <cell r="F104">
            <v>0</v>
          </cell>
          <cell r="G104">
            <v>-29</v>
          </cell>
          <cell r="H104">
            <v>0</v>
          </cell>
          <cell r="I104">
            <v>0</v>
          </cell>
          <cell r="J104">
            <v>0</v>
          </cell>
          <cell r="K104">
            <v>0</v>
          </cell>
          <cell r="L104">
            <v>0</v>
          </cell>
          <cell r="M104">
            <v>0</v>
          </cell>
          <cell r="N104">
            <v>0</v>
          </cell>
          <cell r="O104">
            <v>45</v>
          </cell>
          <cell r="P104">
            <v>82</v>
          </cell>
          <cell r="Q104">
            <v>29</v>
          </cell>
          <cell r="R104">
            <v>29</v>
          </cell>
          <cell r="S104">
            <v>0</v>
          </cell>
          <cell r="T104">
            <v>0</v>
          </cell>
          <cell r="U104">
            <v>0</v>
          </cell>
          <cell r="V104">
            <v>0</v>
          </cell>
          <cell r="W104">
            <v>82</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row>
        <row r="105">
          <cell r="A105" t="str">
            <v>56040000020205</v>
          </cell>
          <cell r="B105">
            <v>155</v>
          </cell>
          <cell r="C105">
            <v>91</v>
          </cell>
          <cell r="D105">
            <v>-23</v>
          </cell>
          <cell r="E105">
            <v>-75</v>
          </cell>
          <cell r="F105">
            <v>-89</v>
          </cell>
          <cell r="G105">
            <v>89</v>
          </cell>
          <cell r="H105">
            <v>-148</v>
          </cell>
          <cell r="I105">
            <v>0</v>
          </cell>
          <cell r="J105">
            <v>0</v>
          </cell>
          <cell r="K105">
            <v>0</v>
          </cell>
          <cell r="L105">
            <v>0</v>
          </cell>
          <cell r="M105">
            <v>0</v>
          </cell>
          <cell r="N105">
            <v>155</v>
          </cell>
          <cell r="O105">
            <v>246</v>
          </cell>
          <cell r="P105">
            <v>223</v>
          </cell>
          <cell r="Q105">
            <v>148</v>
          </cell>
          <cell r="R105">
            <v>59</v>
          </cell>
          <cell r="S105">
            <v>148</v>
          </cell>
          <cell r="T105">
            <v>0</v>
          </cell>
          <cell r="U105">
            <v>0</v>
          </cell>
          <cell r="V105">
            <v>0</v>
          </cell>
          <cell r="W105">
            <v>12</v>
          </cell>
          <cell r="Z105">
            <v>0</v>
          </cell>
          <cell r="AA105">
            <v>0</v>
          </cell>
          <cell r="AB105">
            <v>0</v>
          </cell>
          <cell r="AC105">
            <v>0</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6</v>
          </cell>
          <cell r="AT105">
            <v>0</v>
          </cell>
          <cell r="AU105">
            <v>0</v>
          </cell>
        </row>
        <row r="106">
          <cell r="A106" t="str">
            <v>56040000020206</v>
          </cell>
          <cell r="B106">
            <v>115</v>
          </cell>
          <cell r="C106">
            <v>35</v>
          </cell>
          <cell r="D106">
            <v>-83</v>
          </cell>
          <cell r="E106">
            <v>-67</v>
          </cell>
          <cell r="F106">
            <v>34</v>
          </cell>
          <cell r="G106">
            <v>37</v>
          </cell>
          <cell r="H106">
            <v>-71</v>
          </cell>
          <cell r="I106">
            <v>0</v>
          </cell>
          <cell r="J106">
            <v>0</v>
          </cell>
          <cell r="K106">
            <v>0</v>
          </cell>
          <cell r="L106">
            <v>0</v>
          </cell>
          <cell r="M106">
            <v>0</v>
          </cell>
          <cell r="N106">
            <v>115</v>
          </cell>
          <cell r="O106">
            <v>150</v>
          </cell>
          <cell r="P106">
            <v>67</v>
          </cell>
          <cell r="Q106">
            <v>0</v>
          </cell>
          <cell r="R106">
            <v>34</v>
          </cell>
          <cell r="S106">
            <v>71</v>
          </cell>
          <cell r="T106">
            <v>0</v>
          </cell>
          <cell r="U106">
            <v>0</v>
          </cell>
          <cell r="V106">
            <v>0</v>
          </cell>
          <cell r="W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1</v>
          </cell>
          <cell r="AT106">
            <v>0</v>
          </cell>
          <cell r="AU106">
            <v>0</v>
          </cell>
        </row>
        <row r="107">
          <cell r="A107" t="str">
            <v>56040000020215</v>
          </cell>
          <cell r="B107">
            <v>0</v>
          </cell>
          <cell r="C107">
            <v>80</v>
          </cell>
          <cell r="D107">
            <v>-37</v>
          </cell>
          <cell r="E107">
            <v>43</v>
          </cell>
          <cell r="F107">
            <v>-36</v>
          </cell>
          <cell r="G107">
            <v>-50</v>
          </cell>
          <cell r="H107">
            <v>0</v>
          </cell>
          <cell r="I107">
            <v>0</v>
          </cell>
          <cell r="J107">
            <v>0</v>
          </cell>
          <cell r="K107">
            <v>0</v>
          </cell>
          <cell r="L107">
            <v>0</v>
          </cell>
          <cell r="M107">
            <v>0</v>
          </cell>
          <cell r="N107">
            <v>0</v>
          </cell>
          <cell r="O107">
            <v>80</v>
          </cell>
          <cell r="P107">
            <v>43</v>
          </cell>
          <cell r="Q107">
            <v>86</v>
          </cell>
          <cell r="R107">
            <v>50</v>
          </cell>
          <cell r="S107">
            <v>0</v>
          </cell>
          <cell r="T107">
            <v>0</v>
          </cell>
          <cell r="U107">
            <v>0</v>
          </cell>
          <cell r="V107">
            <v>0</v>
          </cell>
          <cell r="W107">
            <v>134</v>
          </cell>
          <cell r="Z107">
            <v>0</v>
          </cell>
          <cell r="AA107">
            <v>0</v>
          </cell>
          <cell r="AB107">
            <v>0</v>
          </cell>
          <cell r="AC107">
            <v>0</v>
          </cell>
          <cell r="AD107">
            <v>0</v>
          </cell>
          <cell r="AE107">
            <v>0</v>
          </cell>
          <cell r="AF107">
            <v>0</v>
          </cell>
          <cell r="AG107">
            <v>0</v>
          </cell>
          <cell r="AH107">
            <v>0</v>
          </cell>
          <cell r="AI107">
            <v>0</v>
          </cell>
          <cell r="AJ107">
            <v>0</v>
          </cell>
          <cell r="AK107">
            <v>0</v>
          </cell>
          <cell r="AL107">
            <v>0</v>
          </cell>
          <cell r="AM107">
            <v>0</v>
          </cell>
          <cell r="AN107">
            <v>0</v>
          </cell>
          <cell r="AO107">
            <v>0</v>
          </cell>
          <cell r="AP107">
            <v>0</v>
          </cell>
          <cell r="AQ107">
            <v>0</v>
          </cell>
          <cell r="AR107">
            <v>0</v>
          </cell>
          <cell r="AS107">
            <v>1</v>
          </cell>
          <cell r="AT107">
            <v>0</v>
          </cell>
          <cell r="AU107">
            <v>4</v>
          </cell>
        </row>
        <row r="108">
          <cell r="A108" t="str">
            <v>56040000020401</v>
          </cell>
          <cell r="B108">
            <v>0</v>
          </cell>
          <cell r="C108">
            <v>34</v>
          </cell>
          <cell r="D108">
            <v>27</v>
          </cell>
          <cell r="E108">
            <v>-52</v>
          </cell>
          <cell r="F108">
            <v>-4</v>
          </cell>
          <cell r="G108">
            <v>23</v>
          </cell>
          <cell r="H108">
            <v>-28</v>
          </cell>
          <cell r="I108">
            <v>0</v>
          </cell>
          <cell r="J108">
            <v>0</v>
          </cell>
          <cell r="K108">
            <v>0</v>
          </cell>
          <cell r="L108">
            <v>0</v>
          </cell>
          <cell r="M108">
            <v>0</v>
          </cell>
          <cell r="N108">
            <v>0</v>
          </cell>
          <cell r="O108">
            <v>34</v>
          </cell>
          <cell r="P108">
            <v>61</v>
          </cell>
          <cell r="Q108">
            <v>9</v>
          </cell>
          <cell r="R108">
            <v>5</v>
          </cell>
          <cell r="S108">
            <v>28</v>
          </cell>
          <cell r="T108">
            <v>0</v>
          </cell>
          <cell r="U108">
            <v>0</v>
          </cell>
          <cell r="V108">
            <v>22</v>
          </cell>
          <cell r="W108">
            <v>0</v>
          </cell>
          <cell r="Z108">
            <v>0</v>
          </cell>
          <cell r="AA108">
            <v>0</v>
          </cell>
          <cell r="AB108">
            <v>0</v>
          </cell>
          <cell r="AC108">
            <v>0</v>
          </cell>
          <cell r="AD108">
            <v>0</v>
          </cell>
          <cell r="AE108">
            <v>0</v>
          </cell>
          <cell r="AF108">
            <v>0</v>
          </cell>
          <cell r="AG108">
            <v>0</v>
          </cell>
          <cell r="AH108">
            <v>0</v>
          </cell>
          <cell r="AI108">
            <v>0</v>
          </cell>
          <cell r="AJ108">
            <v>0</v>
          </cell>
          <cell r="AK108">
            <v>0</v>
          </cell>
          <cell r="AL108">
            <v>0</v>
          </cell>
          <cell r="AM108">
            <v>0</v>
          </cell>
          <cell r="AN108">
            <v>0</v>
          </cell>
          <cell r="AO108">
            <v>0</v>
          </cell>
          <cell r="AP108">
            <v>0</v>
          </cell>
          <cell r="AQ108">
            <v>0</v>
          </cell>
          <cell r="AR108">
            <v>0</v>
          </cell>
          <cell r="AS108">
            <v>1</v>
          </cell>
          <cell r="AT108">
            <v>4</v>
          </cell>
          <cell r="AU108">
            <v>0</v>
          </cell>
        </row>
        <row r="109">
          <cell r="A109" t="str">
            <v>56040000020402</v>
          </cell>
          <cell r="B109">
            <v>16</v>
          </cell>
          <cell r="C109">
            <v>-1</v>
          </cell>
          <cell r="D109">
            <v>0</v>
          </cell>
          <cell r="E109">
            <v>-9</v>
          </cell>
          <cell r="F109">
            <v>-3</v>
          </cell>
          <cell r="G109">
            <v>-3</v>
          </cell>
          <cell r="H109">
            <v>0</v>
          </cell>
          <cell r="I109">
            <v>0</v>
          </cell>
          <cell r="J109">
            <v>0</v>
          </cell>
          <cell r="K109">
            <v>0</v>
          </cell>
          <cell r="L109">
            <v>0</v>
          </cell>
          <cell r="M109">
            <v>0</v>
          </cell>
          <cell r="N109">
            <v>16</v>
          </cell>
          <cell r="O109">
            <v>15</v>
          </cell>
          <cell r="P109">
            <v>15</v>
          </cell>
          <cell r="Q109">
            <v>6</v>
          </cell>
          <cell r="R109">
            <v>3</v>
          </cell>
          <cell r="S109">
            <v>0</v>
          </cell>
          <cell r="T109">
            <v>0</v>
          </cell>
          <cell r="U109">
            <v>0</v>
          </cell>
          <cell r="V109">
            <v>0</v>
          </cell>
          <cell r="W109">
            <v>27</v>
          </cell>
          <cell r="Z109">
            <v>0</v>
          </cell>
          <cell r="AA109">
            <v>0</v>
          </cell>
          <cell r="AB109">
            <v>0</v>
          </cell>
          <cell r="AC109">
            <v>0</v>
          </cell>
          <cell r="AD109">
            <v>0</v>
          </cell>
          <cell r="AE109">
            <v>0</v>
          </cell>
          <cell r="AF109">
            <v>0</v>
          </cell>
          <cell r="AG109">
            <v>0</v>
          </cell>
          <cell r="AH109">
            <v>0</v>
          </cell>
          <cell r="AI109">
            <v>0</v>
          </cell>
          <cell r="AJ109">
            <v>0</v>
          </cell>
          <cell r="AK109">
            <v>0</v>
          </cell>
          <cell r="AL109">
            <v>0</v>
          </cell>
          <cell r="AM109">
            <v>0</v>
          </cell>
          <cell r="AN109">
            <v>0</v>
          </cell>
          <cell r="AO109">
            <v>0</v>
          </cell>
          <cell r="AP109">
            <v>0</v>
          </cell>
          <cell r="AQ109">
            <v>0</v>
          </cell>
          <cell r="AR109">
            <v>0</v>
          </cell>
          <cell r="AS109">
            <v>0</v>
          </cell>
          <cell r="AT109">
            <v>0</v>
          </cell>
          <cell r="AU109">
            <v>50</v>
          </cell>
        </row>
        <row r="110">
          <cell r="A110" t="str">
            <v>56040000020403</v>
          </cell>
          <cell r="B110">
            <v>14</v>
          </cell>
          <cell r="C110">
            <v>0</v>
          </cell>
          <cell r="D110">
            <v>0</v>
          </cell>
          <cell r="E110">
            <v>6</v>
          </cell>
          <cell r="F110">
            <v>-13</v>
          </cell>
          <cell r="G110">
            <v>-7</v>
          </cell>
          <cell r="H110">
            <v>0</v>
          </cell>
          <cell r="I110">
            <v>0</v>
          </cell>
          <cell r="J110">
            <v>0</v>
          </cell>
          <cell r="K110">
            <v>0</v>
          </cell>
          <cell r="L110">
            <v>0</v>
          </cell>
          <cell r="M110">
            <v>0</v>
          </cell>
          <cell r="N110">
            <v>14</v>
          </cell>
          <cell r="O110">
            <v>14</v>
          </cell>
          <cell r="P110">
            <v>14</v>
          </cell>
          <cell r="Q110">
            <v>20</v>
          </cell>
          <cell r="R110">
            <v>7</v>
          </cell>
          <cell r="S110">
            <v>0</v>
          </cell>
          <cell r="T110">
            <v>0</v>
          </cell>
          <cell r="U110">
            <v>0</v>
          </cell>
          <cell r="V110">
            <v>0</v>
          </cell>
          <cell r="W110">
            <v>227</v>
          </cell>
          <cell r="Z110">
            <v>0</v>
          </cell>
          <cell r="AA110">
            <v>0</v>
          </cell>
          <cell r="AB110">
            <v>0</v>
          </cell>
          <cell r="AC110">
            <v>0</v>
          </cell>
          <cell r="AD110">
            <v>0</v>
          </cell>
          <cell r="AE110">
            <v>0</v>
          </cell>
          <cell r="AF110">
            <v>0</v>
          </cell>
          <cell r="AG110">
            <v>0</v>
          </cell>
          <cell r="AH110">
            <v>0</v>
          </cell>
          <cell r="AI110">
            <v>0</v>
          </cell>
          <cell r="AJ110">
            <v>0</v>
          </cell>
          <cell r="AK110">
            <v>0</v>
          </cell>
          <cell r="AL110">
            <v>0</v>
          </cell>
          <cell r="AM110">
            <v>0</v>
          </cell>
          <cell r="AN110">
            <v>0</v>
          </cell>
          <cell r="AO110">
            <v>0</v>
          </cell>
          <cell r="AP110">
            <v>0</v>
          </cell>
          <cell r="AQ110">
            <v>0</v>
          </cell>
          <cell r="AR110">
            <v>0</v>
          </cell>
          <cell r="AS110">
            <v>395</v>
          </cell>
          <cell r="AT110">
            <v>0</v>
          </cell>
          <cell r="AU110">
            <v>3</v>
          </cell>
        </row>
        <row r="111">
          <cell r="A111" t="str">
            <v>56040000020404</v>
          </cell>
          <cell r="B111">
            <v>7</v>
          </cell>
          <cell r="C111">
            <v>-7</v>
          </cell>
          <cell r="D111">
            <v>0</v>
          </cell>
          <cell r="E111">
            <v>0</v>
          </cell>
          <cell r="F111">
            <v>5</v>
          </cell>
          <cell r="G111">
            <v>-5</v>
          </cell>
          <cell r="H111">
            <v>0</v>
          </cell>
          <cell r="I111">
            <v>0</v>
          </cell>
          <cell r="J111">
            <v>0</v>
          </cell>
          <cell r="K111">
            <v>0</v>
          </cell>
          <cell r="L111">
            <v>0</v>
          </cell>
          <cell r="M111">
            <v>0</v>
          </cell>
          <cell r="N111">
            <v>7</v>
          </cell>
          <cell r="O111">
            <v>0</v>
          </cell>
          <cell r="P111">
            <v>0</v>
          </cell>
          <cell r="Q111">
            <v>0</v>
          </cell>
          <cell r="R111">
            <v>5</v>
          </cell>
          <cell r="S111">
            <v>0</v>
          </cell>
          <cell r="T111">
            <v>0</v>
          </cell>
          <cell r="U111">
            <v>0</v>
          </cell>
          <cell r="V111">
            <v>0</v>
          </cell>
          <cell r="W111">
            <v>0</v>
          </cell>
          <cell r="Z111">
            <v>0</v>
          </cell>
          <cell r="AA111">
            <v>0</v>
          </cell>
          <cell r="AB111">
            <v>0</v>
          </cell>
          <cell r="AC111">
            <v>0</v>
          </cell>
          <cell r="AD111">
            <v>0</v>
          </cell>
          <cell r="AE111">
            <v>0</v>
          </cell>
          <cell r="AF111">
            <v>0</v>
          </cell>
          <cell r="AG111">
            <v>0</v>
          </cell>
          <cell r="AH111">
            <v>0</v>
          </cell>
          <cell r="AI111">
            <v>0</v>
          </cell>
          <cell r="AJ111">
            <v>0</v>
          </cell>
          <cell r="AK111">
            <v>0</v>
          </cell>
          <cell r="AL111">
            <v>0</v>
          </cell>
          <cell r="AM111">
            <v>0</v>
          </cell>
          <cell r="AN111">
            <v>0</v>
          </cell>
          <cell r="AO111">
            <v>0</v>
          </cell>
          <cell r="AP111">
            <v>0</v>
          </cell>
          <cell r="AQ111">
            <v>0</v>
          </cell>
          <cell r="AR111">
            <v>0</v>
          </cell>
          <cell r="AS111">
            <v>16</v>
          </cell>
          <cell r="AT111">
            <v>0</v>
          </cell>
          <cell r="AU111">
            <v>0</v>
          </cell>
        </row>
        <row r="112">
          <cell r="A112" t="str">
            <v>56040000020605</v>
          </cell>
          <cell r="B112">
            <v>1</v>
          </cell>
          <cell r="C112">
            <v>0</v>
          </cell>
          <cell r="D112">
            <v>0</v>
          </cell>
          <cell r="E112">
            <v>0</v>
          </cell>
          <cell r="F112">
            <v>0</v>
          </cell>
          <cell r="G112">
            <v>-1</v>
          </cell>
          <cell r="H112">
            <v>0</v>
          </cell>
          <cell r="I112">
            <v>0</v>
          </cell>
          <cell r="J112">
            <v>0</v>
          </cell>
          <cell r="K112">
            <v>0</v>
          </cell>
          <cell r="L112">
            <v>0</v>
          </cell>
          <cell r="M112">
            <v>0</v>
          </cell>
          <cell r="N112">
            <v>1</v>
          </cell>
          <cell r="O112">
            <v>1</v>
          </cell>
          <cell r="P112">
            <v>1</v>
          </cell>
          <cell r="Q112">
            <v>1</v>
          </cell>
          <cell r="R112">
            <v>1</v>
          </cell>
          <cell r="S112">
            <v>0</v>
          </cell>
          <cell r="T112">
            <v>0</v>
          </cell>
          <cell r="U112">
            <v>0</v>
          </cell>
          <cell r="V112">
            <v>0</v>
          </cell>
          <cell r="W112">
            <v>88</v>
          </cell>
          <cell r="Z112">
            <v>0</v>
          </cell>
          <cell r="AA112">
            <v>0</v>
          </cell>
          <cell r="AB112">
            <v>0</v>
          </cell>
          <cell r="AC112">
            <v>0</v>
          </cell>
          <cell r="AD112">
            <v>0</v>
          </cell>
          <cell r="AE112">
            <v>0</v>
          </cell>
          <cell r="AF112">
            <v>0</v>
          </cell>
          <cell r="AG112">
            <v>0</v>
          </cell>
          <cell r="AH112">
            <v>0</v>
          </cell>
          <cell r="AI112">
            <v>0</v>
          </cell>
          <cell r="AJ112">
            <v>0</v>
          </cell>
          <cell r="AK112">
            <v>0</v>
          </cell>
          <cell r="AL112">
            <v>0</v>
          </cell>
          <cell r="AM112">
            <v>0</v>
          </cell>
          <cell r="AN112">
            <v>0</v>
          </cell>
          <cell r="AO112">
            <v>0</v>
          </cell>
          <cell r="AP112">
            <v>0</v>
          </cell>
          <cell r="AQ112">
            <v>0</v>
          </cell>
          <cell r="AR112">
            <v>0</v>
          </cell>
          <cell r="AS112">
            <v>2</v>
          </cell>
          <cell r="AT112">
            <v>0</v>
          </cell>
          <cell r="AU112">
            <v>6</v>
          </cell>
        </row>
        <row r="113">
          <cell r="A113" t="str">
            <v>56040000020607</v>
          </cell>
          <cell r="B113">
            <v>0</v>
          </cell>
          <cell r="C113">
            <v>1</v>
          </cell>
          <cell r="D113">
            <v>0</v>
          </cell>
          <cell r="E113">
            <v>0</v>
          </cell>
          <cell r="F113">
            <v>0</v>
          </cell>
          <cell r="G113">
            <v>-1</v>
          </cell>
          <cell r="H113">
            <v>0</v>
          </cell>
          <cell r="I113">
            <v>0</v>
          </cell>
          <cell r="J113">
            <v>0</v>
          </cell>
          <cell r="K113">
            <v>0</v>
          </cell>
          <cell r="L113">
            <v>0</v>
          </cell>
          <cell r="M113">
            <v>0</v>
          </cell>
          <cell r="N113">
            <v>0</v>
          </cell>
          <cell r="O113">
            <v>1</v>
          </cell>
          <cell r="P113">
            <v>1</v>
          </cell>
          <cell r="Q113">
            <v>1</v>
          </cell>
          <cell r="R113">
            <v>1</v>
          </cell>
          <cell r="S113">
            <v>0</v>
          </cell>
          <cell r="T113">
            <v>0</v>
          </cell>
          <cell r="U113">
            <v>0</v>
          </cell>
          <cell r="V113">
            <v>0</v>
          </cell>
          <cell r="W113">
            <v>0</v>
          </cell>
          <cell r="Z113">
            <v>0</v>
          </cell>
          <cell r="AA113">
            <v>0</v>
          </cell>
          <cell r="AB113">
            <v>0</v>
          </cell>
          <cell r="AC113">
            <v>0</v>
          </cell>
          <cell r="AD113">
            <v>0</v>
          </cell>
          <cell r="AE113">
            <v>0</v>
          </cell>
          <cell r="AF113">
            <v>0</v>
          </cell>
          <cell r="AG113">
            <v>0</v>
          </cell>
          <cell r="AH113">
            <v>0</v>
          </cell>
          <cell r="AI113">
            <v>0</v>
          </cell>
          <cell r="AJ113">
            <v>0</v>
          </cell>
          <cell r="AK113">
            <v>0</v>
          </cell>
          <cell r="AL113">
            <v>0</v>
          </cell>
          <cell r="AM113">
            <v>0</v>
          </cell>
          <cell r="AN113">
            <v>0</v>
          </cell>
          <cell r="AO113">
            <v>0</v>
          </cell>
          <cell r="AP113">
            <v>0</v>
          </cell>
          <cell r="AQ113">
            <v>0</v>
          </cell>
          <cell r="AR113">
            <v>0</v>
          </cell>
          <cell r="AS113">
            <v>0</v>
          </cell>
          <cell r="AT113">
            <v>0</v>
          </cell>
          <cell r="AU113">
            <v>0</v>
          </cell>
        </row>
        <row r="114">
          <cell r="A114" t="str">
            <v>56040000020608</v>
          </cell>
          <cell r="B114">
            <v>0</v>
          </cell>
          <cell r="C114">
            <v>1</v>
          </cell>
          <cell r="D114">
            <v>0</v>
          </cell>
          <cell r="E114">
            <v>0</v>
          </cell>
          <cell r="F114">
            <v>0</v>
          </cell>
          <cell r="G114">
            <v>0</v>
          </cell>
          <cell r="H114">
            <v>-1</v>
          </cell>
          <cell r="I114">
            <v>0</v>
          </cell>
          <cell r="J114">
            <v>0</v>
          </cell>
          <cell r="K114">
            <v>0</v>
          </cell>
          <cell r="L114">
            <v>0</v>
          </cell>
          <cell r="M114">
            <v>0</v>
          </cell>
          <cell r="N114">
            <v>0</v>
          </cell>
          <cell r="O114">
            <v>1</v>
          </cell>
          <cell r="P114">
            <v>1</v>
          </cell>
          <cell r="Q114">
            <v>1</v>
          </cell>
          <cell r="R114">
            <v>1</v>
          </cell>
          <cell r="S114">
            <v>1</v>
          </cell>
          <cell r="T114">
            <v>0</v>
          </cell>
          <cell r="U114">
            <v>0</v>
          </cell>
          <cell r="V114">
            <v>0</v>
          </cell>
          <cell r="W114">
            <v>0</v>
          </cell>
          <cell r="Z114">
            <v>0</v>
          </cell>
          <cell r="AA114">
            <v>0</v>
          </cell>
          <cell r="AB114">
            <v>0</v>
          </cell>
          <cell r="AC114">
            <v>0</v>
          </cell>
          <cell r="AD114">
            <v>0</v>
          </cell>
          <cell r="AE114">
            <v>0</v>
          </cell>
          <cell r="AF114">
            <v>0</v>
          </cell>
          <cell r="AG114">
            <v>0</v>
          </cell>
          <cell r="AH114">
            <v>0</v>
          </cell>
          <cell r="AI114">
            <v>0</v>
          </cell>
          <cell r="AJ114">
            <v>0</v>
          </cell>
          <cell r="AK114">
            <v>0</v>
          </cell>
          <cell r="AL114">
            <v>0</v>
          </cell>
          <cell r="AM114">
            <v>0</v>
          </cell>
          <cell r="AN114">
            <v>0</v>
          </cell>
          <cell r="AO114">
            <v>0</v>
          </cell>
          <cell r="AP114">
            <v>0</v>
          </cell>
          <cell r="AQ114">
            <v>0</v>
          </cell>
          <cell r="AR114">
            <v>0</v>
          </cell>
          <cell r="AS114">
            <v>1</v>
          </cell>
          <cell r="AT114">
            <v>0</v>
          </cell>
          <cell r="AU114">
            <v>0</v>
          </cell>
        </row>
        <row r="115">
          <cell r="A115" t="str">
            <v>56040000020501</v>
          </cell>
          <cell r="B115">
            <v>0</v>
          </cell>
          <cell r="C115">
            <v>0</v>
          </cell>
          <cell r="D115">
            <v>0</v>
          </cell>
          <cell r="E115">
            <v>0</v>
          </cell>
          <cell r="F115">
            <v>0</v>
          </cell>
          <cell r="G115">
            <v>10</v>
          </cell>
          <cell r="H115">
            <v>-10</v>
          </cell>
          <cell r="I115">
            <v>0</v>
          </cell>
          <cell r="J115">
            <v>0</v>
          </cell>
          <cell r="K115">
            <v>0</v>
          </cell>
          <cell r="L115">
            <v>0</v>
          </cell>
          <cell r="M115">
            <v>0</v>
          </cell>
          <cell r="N115">
            <v>0</v>
          </cell>
          <cell r="O115">
            <v>0</v>
          </cell>
          <cell r="P115">
            <v>0</v>
          </cell>
          <cell r="Q115">
            <v>0</v>
          </cell>
          <cell r="R115">
            <v>0</v>
          </cell>
          <cell r="S115">
            <v>10</v>
          </cell>
          <cell r="T115">
            <v>0</v>
          </cell>
          <cell r="U115">
            <v>0</v>
          </cell>
          <cell r="V115">
            <v>1</v>
          </cell>
          <cell r="W115">
            <v>77</v>
          </cell>
          <cell r="Z115">
            <v>0</v>
          </cell>
          <cell r="AA115">
            <v>0</v>
          </cell>
          <cell r="AB115">
            <v>0</v>
          </cell>
          <cell r="AC115">
            <v>0</v>
          </cell>
          <cell r="AD115">
            <v>0</v>
          </cell>
          <cell r="AE115">
            <v>0</v>
          </cell>
          <cell r="AF115">
            <v>0</v>
          </cell>
          <cell r="AG115">
            <v>0</v>
          </cell>
          <cell r="AH115">
            <v>0</v>
          </cell>
          <cell r="AI115">
            <v>0</v>
          </cell>
          <cell r="AJ115">
            <v>0</v>
          </cell>
          <cell r="AK115">
            <v>0</v>
          </cell>
          <cell r="AL115">
            <v>0</v>
          </cell>
          <cell r="AM115">
            <v>0</v>
          </cell>
          <cell r="AN115">
            <v>0</v>
          </cell>
          <cell r="AO115">
            <v>0</v>
          </cell>
          <cell r="AP115">
            <v>0</v>
          </cell>
          <cell r="AQ115">
            <v>0</v>
          </cell>
          <cell r="AR115">
            <v>0</v>
          </cell>
          <cell r="AS115">
            <v>0</v>
          </cell>
          <cell r="AT115">
            <v>1</v>
          </cell>
          <cell r="AU115">
            <v>1</v>
          </cell>
        </row>
        <row r="116">
          <cell r="A116" t="str">
            <v>56040000020502</v>
          </cell>
          <cell r="B116">
            <v>0</v>
          </cell>
          <cell r="C116">
            <v>0</v>
          </cell>
          <cell r="D116">
            <v>0</v>
          </cell>
          <cell r="E116">
            <v>0</v>
          </cell>
          <cell r="F116">
            <v>0</v>
          </cell>
          <cell r="G116">
            <v>3</v>
          </cell>
          <cell r="H116">
            <v>-3</v>
          </cell>
          <cell r="I116">
            <v>0</v>
          </cell>
          <cell r="J116">
            <v>0</v>
          </cell>
          <cell r="K116">
            <v>0</v>
          </cell>
          <cell r="L116">
            <v>0</v>
          </cell>
          <cell r="M116">
            <v>0</v>
          </cell>
          <cell r="N116">
            <v>0</v>
          </cell>
          <cell r="O116">
            <v>0</v>
          </cell>
          <cell r="P116">
            <v>0</v>
          </cell>
          <cell r="Q116">
            <v>0</v>
          </cell>
          <cell r="R116">
            <v>0</v>
          </cell>
          <cell r="S116">
            <v>3</v>
          </cell>
          <cell r="T116">
            <v>0</v>
          </cell>
          <cell r="U116">
            <v>0</v>
          </cell>
          <cell r="V116">
            <v>2</v>
          </cell>
          <cell r="W116">
            <v>518</v>
          </cell>
          <cell r="Z116">
            <v>0</v>
          </cell>
          <cell r="AA116">
            <v>0</v>
          </cell>
          <cell r="AB116">
            <v>0</v>
          </cell>
          <cell r="AC116">
            <v>0</v>
          </cell>
          <cell r="AD116">
            <v>0</v>
          </cell>
          <cell r="AE116">
            <v>0</v>
          </cell>
          <cell r="AF116">
            <v>0</v>
          </cell>
          <cell r="AG116">
            <v>0</v>
          </cell>
          <cell r="AH116">
            <v>0</v>
          </cell>
          <cell r="AI116">
            <v>0</v>
          </cell>
          <cell r="AJ116">
            <v>0</v>
          </cell>
          <cell r="AK116">
            <v>0</v>
          </cell>
          <cell r="AL116">
            <v>0</v>
          </cell>
          <cell r="AM116">
            <v>0</v>
          </cell>
          <cell r="AN116">
            <v>0</v>
          </cell>
          <cell r="AO116">
            <v>0</v>
          </cell>
          <cell r="AP116">
            <v>0</v>
          </cell>
          <cell r="AQ116">
            <v>0</v>
          </cell>
          <cell r="AR116">
            <v>0</v>
          </cell>
          <cell r="AS116">
            <v>0</v>
          </cell>
          <cell r="AT116">
            <v>5</v>
          </cell>
          <cell r="AU116">
            <v>0</v>
          </cell>
        </row>
        <row r="117">
          <cell r="A117" t="str">
            <v>56040000020212</v>
          </cell>
          <cell r="B117">
            <v>0</v>
          </cell>
          <cell r="C117">
            <v>0</v>
          </cell>
          <cell r="D117">
            <v>0</v>
          </cell>
          <cell r="E117">
            <v>0</v>
          </cell>
          <cell r="F117">
            <v>57</v>
          </cell>
          <cell r="G117">
            <v>-21</v>
          </cell>
          <cell r="H117">
            <v>-36</v>
          </cell>
          <cell r="I117">
            <v>0</v>
          </cell>
          <cell r="J117">
            <v>0</v>
          </cell>
          <cell r="K117">
            <v>0</v>
          </cell>
          <cell r="L117">
            <v>0</v>
          </cell>
          <cell r="M117">
            <v>0</v>
          </cell>
          <cell r="N117">
            <v>0</v>
          </cell>
          <cell r="O117">
            <v>0</v>
          </cell>
          <cell r="P117">
            <v>0</v>
          </cell>
          <cell r="Q117">
            <v>0</v>
          </cell>
          <cell r="R117">
            <v>57</v>
          </cell>
          <cell r="S117">
            <v>36</v>
          </cell>
          <cell r="T117">
            <v>0</v>
          </cell>
          <cell r="U117">
            <v>0</v>
          </cell>
          <cell r="V117">
            <v>0</v>
          </cell>
          <cell r="W117">
            <v>162</v>
          </cell>
          <cell r="Z117">
            <v>0</v>
          </cell>
          <cell r="AA117">
            <v>0</v>
          </cell>
          <cell r="AB117">
            <v>0</v>
          </cell>
          <cell r="AC117">
            <v>0</v>
          </cell>
          <cell r="AD117">
            <v>0</v>
          </cell>
          <cell r="AE117">
            <v>0</v>
          </cell>
          <cell r="AF117">
            <v>0</v>
          </cell>
          <cell r="AG117">
            <v>0</v>
          </cell>
          <cell r="AH117">
            <v>0</v>
          </cell>
          <cell r="AI117">
            <v>0</v>
          </cell>
          <cell r="AJ117">
            <v>0</v>
          </cell>
          <cell r="AK117">
            <v>0</v>
          </cell>
          <cell r="AL117">
            <v>0</v>
          </cell>
          <cell r="AM117">
            <v>0</v>
          </cell>
          <cell r="AN117">
            <v>0</v>
          </cell>
          <cell r="AO117">
            <v>0</v>
          </cell>
          <cell r="AP117">
            <v>0</v>
          </cell>
          <cell r="AQ117">
            <v>0</v>
          </cell>
          <cell r="AR117">
            <v>0</v>
          </cell>
          <cell r="AS117">
            <v>15</v>
          </cell>
          <cell r="AT117">
            <v>0</v>
          </cell>
          <cell r="AU117">
            <v>300</v>
          </cell>
        </row>
        <row r="118">
          <cell r="A118" t="str">
            <v>50010000010101</v>
          </cell>
          <cell r="B118">
            <v>0</v>
          </cell>
          <cell r="C118">
            <v>0</v>
          </cell>
          <cell r="D118">
            <v>66</v>
          </cell>
          <cell r="E118">
            <v>0</v>
          </cell>
          <cell r="F118">
            <v>0</v>
          </cell>
          <cell r="G118">
            <v>0</v>
          </cell>
          <cell r="H118">
            <v>0</v>
          </cell>
          <cell r="I118">
            <v>0</v>
          </cell>
          <cell r="J118">
            <v>-66</v>
          </cell>
          <cell r="K118">
            <v>0</v>
          </cell>
          <cell r="L118">
            <v>0</v>
          </cell>
          <cell r="M118">
            <v>0</v>
          </cell>
          <cell r="N118">
            <v>0</v>
          </cell>
          <cell r="O118">
            <v>0</v>
          </cell>
          <cell r="P118">
            <v>66</v>
          </cell>
          <cell r="Q118">
            <v>66</v>
          </cell>
          <cell r="R118">
            <v>66</v>
          </cell>
          <cell r="S118">
            <v>66</v>
          </cell>
          <cell r="T118">
            <v>66</v>
          </cell>
          <cell r="U118">
            <v>66</v>
          </cell>
          <cell r="V118">
            <v>66</v>
          </cell>
          <cell r="W118">
            <v>57</v>
          </cell>
          <cell r="Z118">
            <v>0</v>
          </cell>
          <cell r="AA118">
            <v>0</v>
          </cell>
          <cell r="AB118">
            <v>0</v>
          </cell>
          <cell r="AC118">
            <v>0</v>
          </cell>
          <cell r="AD118">
            <v>0</v>
          </cell>
          <cell r="AE118">
            <v>0</v>
          </cell>
          <cell r="AF118">
            <v>0</v>
          </cell>
          <cell r="AG118">
            <v>0</v>
          </cell>
          <cell r="AH118">
            <v>0</v>
          </cell>
          <cell r="AI118">
            <v>0</v>
          </cell>
          <cell r="AJ118">
            <v>0</v>
          </cell>
          <cell r="AK118">
            <v>0</v>
          </cell>
          <cell r="AL118">
            <v>0</v>
          </cell>
          <cell r="AM118">
            <v>0</v>
          </cell>
          <cell r="AN118">
            <v>0</v>
          </cell>
          <cell r="AO118">
            <v>0</v>
          </cell>
          <cell r="AP118">
            <v>0</v>
          </cell>
          <cell r="AQ118">
            <v>0</v>
          </cell>
          <cell r="AR118">
            <v>0</v>
          </cell>
          <cell r="AS118">
            <v>3</v>
          </cell>
          <cell r="AT118">
            <v>1</v>
          </cell>
          <cell r="AU118">
            <v>103</v>
          </cell>
        </row>
        <row r="119">
          <cell r="A119" t="str">
            <v>50020000010101</v>
          </cell>
          <cell r="B119">
            <v>0</v>
          </cell>
          <cell r="C119">
            <v>0</v>
          </cell>
          <cell r="D119">
            <v>120</v>
          </cell>
          <cell r="E119">
            <v>0</v>
          </cell>
          <cell r="F119">
            <v>0</v>
          </cell>
          <cell r="G119">
            <v>0</v>
          </cell>
          <cell r="H119">
            <v>0</v>
          </cell>
          <cell r="I119">
            <v>69</v>
          </cell>
          <cell r="J119">
            <v>-189</v>
          </cell>
          <cell r="K119">
            <v>0</v>
          </cell>
          <cell r="L119">
            <v>0</v>
          </cell>
          <cell r="M119">
            <v>0</v>
          </cell>
          <cell r="N119">
            <v>0</v>
          </cell>
          <cell r="O119">
            <v>0</v>
          </cell>
          <cell r="P119">
            <v>120</v>
          </cell>
          <cell r="Q119">
            <v>120</v>
          </cell>
          <cell r="R119">
            <v>120</v>
          </cell>
          <cell r="S119">
            <v>120</v>
          </cell>
          <cell r="T119">
            <v>120</v>
          </cell>
          <cell r="U119">
            <v>189</v>
          </cell>
          <cell r="V119">
            <v>104</v>
          </cell>
          <cell r="W119">
            <v>15</v>
          </cell>
          <cell r="Z119">
            <v>0</v>
          </cell>
          <cell r="AA119">
            <v>0</v>
          </cell>
          <cell r="AB119">
            <v>0</v>
          </cell>
          <cell r="AC119">
            <v>0</v>
          </cell>
          <cell r="AD119">
            <v>0</v>
          </cell>
          <cell r="AE119">
            <v>0</v>
          </cell>
          <cell r="AF119">
            <v>0</v>
          </cell>
          <cell r="AG119">
            <v>0</v>
          </cell>
          <cell r="AH119">
            <v>0</v>
          </cell>
          <cell r="AI119">
            <v>0</v>
          </cell>
          <cell r="AJ119">
            <v>0</v>
          </cell>
          <cell r="AK119">
            <v>0</v>
          </cell>
          <cell r="AL119">
            <v>0</v>
          </cell>
          <cell r="AM119">
            <v>0</v>
          </cell>
          <cell r="AN119">
            <v>0</v>
          </cell>
          <cell r="AO119">
            <v>0</v>
          </cell>
          <cell r="AP119">
            <v>0</v>
          </cell>
          <cell r="AQ119">
            <v>0</v>
          </cell>
          <cell r="AR119">
            <v>0</v>
          </cell>
          <cell r="AS119">
            <v>0</v>
          </cell>
          <cell r="AT119">
            <v>1</v>
          </cell>
          <cell r="AU119">
            <v>2</v>
          </cell>
        </row>
        <row r="120">
          <cell r="A120" t="str">
            <v>50020000010215</v>
          </cell>
          <cell r="B120">
            <v>0</v>
          </cell>
          <cell r="C120">
            <v>0</v>
          </cell>
          <cell r="D120">
            <v>44</v>
          </cell>
          <cell r="E120">
            <v>0</v>
          </cell>
          <cell r="F120">
            <v>0</v>
          </cell>
          <cell r="G120">
            <v>0</v>
          </cell>
          <cell r="H120">
            <v>0</v>
          </cell>
          <cell r="I120">
            <v>0</v>
          </cell>
          <cell r="J120">
            <v>-44</v>
          </cell>
          <cell r="K120">
            <v>0</v>
          </cell>
          <cell r="L120">
            <v>0</v>
          </cell>
          <cell r="M120">
            <v>0</v>
          </cell>
          <cell r="N120">
            <v>0</v>
          </cell>
          <cell r="O120">
            <v>0</v>
          </cell>
          <cell r="P120">
            <v>44</v>
          </cell>
          <cell r="Q120">
            <v>44</v>
          </cell>
          <cell r="R120">
            <v>44</v>
          </cell>
          <cell r="S120">
            <v>44</v>
          </cell>
          <cell r="T120">
            <v>44</v>
          </cell>
          <cell r="U120">
            <v>44</v>
          </cell>
          <cell r="V120">
            <v>189</v>
          </cell>
          <cell r="W120">
            <v>619</v>
          </cell>
          <cell r="Z120">
            <v>0</v>
          </cell>
          <cell r="AA120">
            <v>0</v>
          </cell>
          <cell r="AB120">
            <v>0</v>
          </cell>
          <cell r="AC120">
            <v>0</v>
          </cell>
          <cell r="AD120">
            <v>0</v>
          </cell>
          <cell r="AE120">
            <v>0</v>
          </cell>
          <cell r="AF120">
            <v>0</v>
          </cell>
          <cell r="AG120">
            <v>0</v>
          </cell>
          <cell r="AH120">
            <v>0</v>
          </cell>
          <cell r="AI120">
            <v>0</v>
          </cell>
          <cell r="AJ120">
            <v>0</v>
          </cell>
          <cell r="AK120">
            <v>0</v>
          </cell>
          <cell r="AL120">
            <v>0</v>
          </cell>
          <cell r="AM120">
            <v>0</v>
          </cell>
          <cell r="AN120">
            <v>0</v>
          </cell>
          <cell r="AO120">
            <v>0</v>
          </cell>
          <cell r="AP120">
            <v>0</v>
          </cell>
          <cell r="AQ120">
            <v>0</v>
          </cell>
          <cell r="AR120">
            <v>0</v>
          </cell>
          <cell r="AS120">
            <v>0</v>
          </cell>
          <cell r="AT120">
            <v>3</v>
          </cell>
          <cell r="AU120">
            <v>0</v>
          </cell>
        </row>
        <row r="121">
          <cell r="A121" t="str">
            <v>50020000010610</v>
          </cell>
          <cell r="B121">
            <v>0</v>
          </cell>
          <cell r="C121">
            <v>0</v>
          </cell>
          <cell r="D121">
            <v>0</v>
          </cell>
          <cell r="E121">
            <v>1</v>
          </cell>
          <cell r="F121">
            <v>0</v>
          </cell>
          <cell r="G121">
            <v>0</v>
          </cell>
          <cell r="H121">
            <v>0</v>
          </cell>
          <cell r="I121">
            <v>0</v>
          </cell>
          <cell r="J121">
            <v>-1</v>
          </cell>
          <cell r="K121">
            <v>0</v>
          </cell>
          <cell r="L121">
            <v>0</v>
          </cell>
          <cell r="M121">
            <v>0</v>
          </cell>
          <cell r="N121">
            <v>0</v>
          </cell>
          <cell r="O121">
            <v>0</v>
          </cell>
          <cell r="P121">
            <v>0</v>
          </cell>
          <cell r="Q121">
            <v>1</v>
          </cell>
          <cell r="R121">
            <v>1</v>
          </cell>
          <cell r="S121">
            <v>1</v>
          </cell>
          <cell r="T121">
            <v>1</v>
          </cell>
          <cell r="U121">
            <v>1</v>
          </cell>
          <cell r="V121">
            <v>44</v>
          </cell>
          <cell r="W121">
            <v>250</v>
          </cell>
          <cell r="Z121">
            <v>0</v>
          </cell>
          <cell r="AA121">
            <v>0</v>
          </cell>
          <cell r="AB121">
            <v>0</v>
          </cell>
          <cell r="AC121">
            <v>0</v>
          </cell>
          <cell r="AD121">
            <v>0</v>
          </cell>
          <cell r="AE121">
            <v>0</v>
          </cell>
          <cell r="AF121">
            <v>0</v>
          </cell>
          <cell r="AG121">
            <v>0</v>
          </cell>
          <cell r="AH121">
            <v>0</v>
          </cell>
          <cell r="AI121">
            <v>0</v>
          </cell>
          <cell r="AJ121">
            <v>0</v>
          </cell>
          <cell r="AK121">
            <v>0</v>
          </cell>
          <cell r="AL121">
            <v>0</v>
          </cell>
          <cell r="AM121">
            <v>0</v>
          </cell>
          <cell r="AN121">
            <v>0</v>
          </cell>
          <cell r="AO121">
            <v>0</v>
          </cell>
          <cell r="AP121">
            <v>0</v>
          </cell>
          <cell r="AQ121">
            <v>0</v>
          </cell>
          <cell r="AR121">
            <v>0</v>
          </cell>
          <cell r="AS121">
            <v>0</v>
          </cell>
          <cell r="AT121">
            <v>1</v>
          </cell>
          <cell r="AU121">
            <v>2</v>
          </cell>
        </row>
        <row r="122">
          <cell r="A122" t="str">
            <v>50010000010215</v>
          </cell>
          <cell r="B122">
            <v>0</v>
          </cell>
          <cell r="C122">
            <v>0</v>
          </cell>
          <cell r="D122">
            <v>80</v>
          </cell>
          <cell r="E122">
            <v>95</v>
          </cell>
          <cell r="F122">
            <v>221</v>
          </cell>
          <cell r="G122">
            <v>130</v>
          </cell>
          <cell r="H122">
            <v>-1</v>
          </cell>
          <cell r="I122">
            <v>2</v>
          </cell>
          <cell r="J122">
            <v>-527</v>
          </cell>
          <cell r="K122">
            <v>0</v>
          </cell>
          <cell r="L122">
            <v>0</v>
          </cell>
          <cell r="M122">
            <v>0</v>
          </cell>
          <cell r="N122">
            <v>0</v>
          </cell>
          <cell r="O122">
            <v>0</v>
          </cell>
          <cell r="P122">
            <v>80</v>
          </cell>
          <cell r="Q122">
            <v>175</v>
          </cell>
          <cell r="R122">
            <v>396</v>
          </cell>
          <cell r="S122">
            <v>526</v>
          </cell>
          <cell r="T122">
            <v>525</v>
          </cell>
          <cell r="U122">
            <v>527</v>
          </cell>
          <cell r="V122">
            <v>1</v>
          </cell>
          <cell r="W122">
            <v>0</v>
          </cell>
          <cell r="Z122">
            <v>0</v>
          </cell>
          <cell r="AA122">
            <v>0</v>
          </cell>
          <cell r="AB122">
            <v>0</v>
          </cell>
          <cell r="AC122">
            <v>0</v>
          </cell>
          <cell r="AD122">
            <v>0</v>
          </cell>
          <cell r="AE122">
            <v>0</v>
          </cell>
          <cell r="AF122">
            <v>0</v>
          </cell>
          <cell r="AG122">
            <v>0</v>
          </cell>
          <cell r="AH122">
            <v>0</v>
          </cell>
          <cell r="AI122">
            <v>0</v>
          </cell>
          <cell r="AJ122">
            <v>0</v>
          </cell>
          <cell r="AK122">
            <v>0</v>
          </cell>
          <cell r="AL122">
            <v>0</v>
          </cell>
          <cell r="AM122">
            <v>0</v>
          </cell>
          <cell r="AN122">
            <v>0</v>
          </cell>
          <cell r="AO122">
            <v>0</v>
          </cell>
          <cell r="AP122">
            <v>0</v>
          </cell>
          <cell r="AQ122">
            <v>0</v>
          </cell>
          <cell r="AR122">
            <v>0</v>
          </cell>
          <cell r="AS122">
            <v>0</v>
          </cell>
          <cell r="AT122">
            <v>1</v>
          </cell>
          <cell r="AU122">
            <v>0</v>
          </cell>
        </row>
        <row r="123">
          <cell r="A123" t="str">
            <v>61030000010508</v>
          </cell>
          <cell r="B123">
            <v>0</v>
          </cell>
          <cell r="C123">
            <v>0</v>
          </cell>
          <cell r="D123">
            <v>49</v>
          </cell>
          <cell r="E123">
            <v>2</v>
          </cell>
          <cell r="F123">
            <v>-1</v>
          </cell>
          <cell r="G123">
            <v>0</v>
          </cell>
          <cell r="H123">
            <v>-50</v>
          </cell>
          <cell r="I123">
            <v>0</v>
          </cell>
          <cell r="J123">
            <v>0</v>
          </cell>
          <cell r="K123">
            <v>0</v>
          </cell>
          <cell r="L123">
            <v>0</v>
          </cell>
          <cell r="M123">
            <v>0</v>
          </cell>
          <cell r="N123">
            <v>0</v>
          </cell>
          <cell r="O123">
            <v>0</v>
          </cell>
          <cell r="P123">
            <v>49</v>
          </cell>
          <cell r="Q123">
            <v>51</v>
          </cell>
          <cell r="R123">
            <v>50</v>
          </cell>
          <cell r="S123">
            <v>50</v>
          </cell>
          <cell r="T123">
            <v>0</v>
          </cell>
          <cell r="U123">
            <v>0</v>
          </cell>
          <cell r="V123">
            <v>527</v>
          </cell>
          <cell r="W123">
            <v>3</v>
          </cell>
          <cell r="Z123">
            <v>0</v>
          </cell>
          <cell r="AA123">
            <v>0</v>
          </cell>
          <cell r="AB123">
            <v>0</v>
          </cell>
          <cell r="AC123">
            <v>0</v>
          </cell>
          <cell r="AD123">
            <v>0</v>
          </cell>
          <cell r="AE123">
            <v>0</v>
          </cell>
          <cell r="AF123">
            <v>0</v>
          </cell>
          <cell r="AG123">
            <v>0</v>
          </cell>
          <cell r="AH123">
            <v>0</v>
          </cell>
          <cell r="AI123">
            <v>0</v>
          </cell>
          <cell r="AJ123">
            <v>0</v>
          </cell>
          <cell r="AK123">
            <v>0</v>
          </cell>
          <cell r="AL123">
            <v>0</v>
          </cell>
          <cell r="AM123">
            <v>0</v>
          </cell>
          <cell r="AN123">
            <v>0</v>
          </cell>
          <cell r="AO123">
            <v>0</v>
          </cell>
          <cell r="AP123">
            <v>0</v>
          </cell>
          <cell r="AQ123">
            <v>0</v>
          </cell>
          <cell r="AR123">
            <v>0</v>
          </cell>
          <cell r="AS123">
            <v>1</v>
          </cell>
          <cell r="AT123">
            <v>12</v>
          </cell>
          <cell r="AU123">
            <v>0</v>
          </cell>
        </row>
        <row r="124">
          <cell r="A124" t="str">
            <v>56040000020604</v>
          </cell>
          <cell r="B124">
            <v>0</v>
          </cell>
          <cell r="C124">
            <v>0</v>
          </cell>
          <cell r="D124">
            <v>32</v>
          </cell>
          <cell r="E124">
            <v>-32</v>
          </cell>
          <cell r="F124">
            <v>16</v>
          </cell>
          <cell r="G124">
            <v>-15</v>
          </cell>
          <cell r="H124">
            <v>-1</v>
          </cell>
          <cell r="I124">
            <v>0</v>
          </cell>
          <cell r="J124">
            <v>0</v>
          </cell>
          <cell r="K124">
            <v>0</v>
          </cell>
          <cell r="L124">
            <v>0</v>
          </cell>
          <cell r="M124">
            <v>0</v>
          </cell>
          <cell r="N124">
            <v>0</v>
          </cell>
          <cell r="O124">
            <v>0</v>
          </cell>
          <cell r="P124">
            <v>32</v>
          </cell>
          <cell r="Q124">
            <v>0</v>
          </cell>
          <cell r="R124">
            <v>16</v>
          </cell>
          <cell r="S124">
            <v>1</v>
          </cell>
          <cell r="T124">
            <v>0</v>
          </cell>
          <cell r="U124">
            <v>0</v>
          </cell>
          <cell r="V124">
            <v>50</v>
          </cell>
          <cell r="W124">
            <v>0</v>
          </cell>
          <cell r="Z124">
            <v>0</v>
          </cell>
          <cell r="AA124">
            <v>0</v>
          </cell>
          <cell r="AB124">
            <v>0</v>
          </cell>
          <cell r="AC124">
            <v>0</v>
          </cell>
          <cell r="AD124">
            <v>0</v>
          </cell>
          <cell r="AE124">
            <v>0</v>
          </cell>
          <cell r="AF124">
            <v>0</v>
          </cell>
          <cell r="AG124">
            <v>0</v>
          </cell>
          <cell r="AH124">
            <v>0</v>
          </cell>
          <cell r="AI124">
            <v>0</v>
          </cell>
          <cell r="AJ124">
            <v>0</v>
          </cell>
          <cell r="AK124">
            <v>0</v>
          </cell>
          <cell r="AL124">
            <v>0</v>
          </cell>
          <cell r="AM124">
            <v>0</v>
          </cell>
          <cell r="AN124">
            <v>0</v>
          </cell>
          <cell r="AO124">
            <v>0</v>
          </cell>
          <cell r="AP124">
            <v>0</v>
          </cell>
          <cell r="AQ124">
            <v>0</v>
          </cell>
          <cell r="AR124">
            <v>0</v>
          </cell>
          <cell r="AS124">
            <v>164</v>
          </cell>
          <cell r="AT124">
            <v>99</v>
          </cell>
          <cell r="AU124">
            <v>0</v>
          </cell>
        </row>
        <row r="125">
          <cell r="A125" t="str">
            <v>61030000010101</v>
          </cell>
          <cell r="B125">
            <v>0</v>
          </cell>
          <cell r="C125">
            <v>0</v>
          </cell>
          <cell r="D125">
            <v>181</v>
          </cell>
          <cell r="E125">
            <v>0</v>
          </cell>
          <cell r="F125">
            <v>15</v>
          </cell>
          <cell r="G125">
            <v>-13</v>
          </cell>
          <cell r="H125">
            <v>-183</v>
          </cell>
          <cell r="I125">
            <v>0</v>
          </cell>
          <cell r="J125">
            <v>0</v>
          </cell>
          <cell r="K125">
            <v>0</v>
          </cell>
          <cell r="L125">
            <v>0</v>
          </cell>
          <cell r="M125">
            <v>0</v>
          </cell>
          <cell r="N125">
            <v>0</v>
          </cell>
          <cell r="O125">
            <v>0</v>
          </cell>
          <cell r="P125">
            <v>181</v>
          </cell>
          <cell r="Q125">
            <v>181</v>
          </cell>
          <cell r="R125">
            <v>196</v>
          </cell>
          <cell r="S125">
            <v>183</v>
          </cell>
          <cell r="T125">
            <v>0</v>
          </cell>
          <cell r="U125">
            <v>0</v>
          </cell>
          <cell r="V125">
            <v>0</v>
          </cell>
          <cell r="W125">
            <v>1642</v>
          </cell>
          <cell r="Z125">
            <v>0</v>
          </cell>
          <cell r="AA125">
            <v>0</v>
          </cell>
          <cell r="AB125">
            <v>0</v>
          </cell>
          <cell r="AC125">
            <v>0</v>
          </cell>
          <cell r="AD125">
            <v>0</v>
          </cell>
          <cell r="AE125">
            <v>0</v>
          </cell>
          <cell r="AF125">
            <v>0</v>
          </cell>
          <cell r="AG125">
            <v>0</v>
          </cell>
          <cell r="AH125">
            <v>0</v>
          </cell>
          <cell r="AI125">
            <v>0</v>
          </cell>
          <cell r="AJ125">
            <v>0</v>
          </cell>
          <cell r="AK125">
            <v>0</v>
          </cell>
          <cell r="AL125">
            <v>0</v>
          </cell>
          <cell r="AM125">
            <v>0</v>
          </cell>
          <cell r="AN125">
            <v>0</v>
          </cell>
          <cell r="AO125">
            <v>0</v>
          </cell>
          <cell r="AP125">
            <v>0</v>
          </cell>
          <cell r="AQ125">
            <v>0</v>
          </cell>
          <cell r="AR125">
            <v>0</v>
          </cell>
          <cell r="AS125">
            <v>0</v>
          </cell>
          <cell r="AT125">
            <v>0</v>
          </cell>
          <cell r="AU125">
            <v>17</v>
          </cell>
        </row>
        <row r="126">
          <cell r="A126" t="str">
            <v>61030000010604</v>
          </cell>
          <cell r="B126">
            <v>0</v>
          </cell>
          <cell r="C126">
            <v>0</v>
          </cell>
          <cell r="D126">
            <v>32</v>
          </cell>
          <cell r="E126">
            <v>-1</v>
          </cell>
          <cell r="F126">
            <v>19</v>
          </cell>
          <cell r="G126">
            <v>0</v>
          </cell>
          <cell r="H126">
            <v>-50</v>
          </cell>
          <cell r="I126">
            <v>0</v>
          </cell>
          <cell r="J126">
            <v>0</v>
          </cell>
          <cell r="K126">
            <v>0</v>
          </cell>
          <cell r="L126">
            <v>0</v>
          </cell>
          <cell r="M126">
            <v>0</v>
          </cell>
          <cell r="N126">
            <v>0</v>
          </cell>
          <cell r="O126">
            <v>0</v>
          </cell>
          <cell r="P126">
            <v>32</v>
          </cell>
          <cell r="Q126">
            <v>31</v>
          </cell>
          <cell r="R126">
            <v>50</v>
          </cell>
          <cell r="S126">
            <v>50</v>
          </cell>
          <cell r="T126">
            <v>0</v>
          </cell>
          <cell r="U126">
            <v>0</v>
          </cell>
          <cell r="V126">
            <v>242</v>
          </cell>
          <cell r="W126">
            <v>48</v>
          </cell>
          <cell r="Z126">
            <v>0</v>
          </cell>
          <cell r="AA126">
            <v>0</v>
          </cell>
          <cell r="AB126">
            <v>0</v>
          </cell>
          <cell r="AC126">
            <v>0</v>
          </cell>
          <cell r="AD126">
            <v>0</v>
          </cell>
          <cell r="AE126">
            <v>0</v>
          </cell>
          <cell r="AF126">
            <v>0</v>
          </cell>
          <cell r="AG126">
            <v>0</v>
          </cell>
          <cell r="AH126">
            <v>0</v>
          </cell>
          <cell r="AI126">
            <v>0</v>
          </cell>
          <cell r="AJ126">
            <v>0</v>
          </cell>
          <cell r="AK126">
            <v>0</v>
          </cell>
          <cell r="AL126">
            <v>0</v>
          </cell>
          <cell r="AM126">
            <v>0</v>
          </cell>
          <cell r="AN126">
            <v>0</v>
          </cell>
          <cell r="AO126">
            <v>0</v>
          </cell>
          <cell r="AP126">
            <v>0</v>
          </cell>
          <cell r="AQ126">
            <v>0</v>
          </cell>
          <cell r="AR126">
            <v>0</v>
          </cell>
          <cell r="AS126">
            <v>0</v>
          </cell>
          <cell r="AT126">
            <v>4</v>
          </cell>
          <cell r="AU126">
            <v>3</v>
          </cell>
        </row>
        <row r="127">
          <cell r="A127" t="str">
            <v>61030000010610</v>
          </cell>
          <cell r="B127">
            <v>0</v>
          </cell>
          <cell r="C127">
            <v>0</v>
          </cell>
          <cell r="D127">
            <v>1</v>
          </cell>
          <cell r="E127">
            <v>0</v>
          </cell>
          <cell r="F127">
            <v>12</v>
          </cell>
          <cell r="G127">
            <v>-1</v>
          </cell>
          <cell r="H127">
            <v>-12</v>
          </cell>
          <cell r="I127">
            <v>0</v>
          </cell>
          <cell r="J127">
            <v>0</v>
          </cell>
          <cell r="K127">
            <v>0</v>
          </cell>
          <cell r="L127">
            <v>0</v>
          </cell>
          <cell r="M127">
            <v>0</v>
          </cell>
          <cell r="N127">
            <v>0</v>
          </cell>
          <cell r="O127">
            <v>0</v>
          </cell>
          <cell r="P127">
            <v>1</v>
          </cell>
          <cell r="Q127">
            <v>1</v>
          </cell>
          <cell r="R127">
            <v>13</v>
          </cell>
          <cell r="S127">
            <v>12</v>
          </cell>
          <cell r="T127">
            <v>0</v>
          </cell>
          <cell r="U127">
            <v>0</v>
          </cell>
          <cell r="V127">
            <v>50</v>
          </cell>
          <cell r="W127">
            <v>8</v>
          </cell>
          <cell r="Z127">
            <v>0</v>
          </cell>
          <cell r="AA127">
            <v>0</v>
          </cell>
          <cell r="AB127">
            <v>0</v>
          </cell>
          <cell r="AC127">
            <v>0</v>
          </cell>
          <cell r="AD127">
            <v>0</v>
          </cell>
          <cell r="AE127">
            <v>0</v>
          </cell>
          <cell r="AF127">
            <v>0</v>
          </cell>
          <cell r="AG127">
            <v>0</v>
          </cell>
          <cell r="AH127">
            <v>0</v>
          </cell>
          <cell r="AI127">
            <v>0</v>
          </cell>
          <cell r="AJ127">
            <v>0</v>
          </cell>
          <cell r="AK127">
            <v>0</v>
          </cell>
          <cell r="AL127">
            <v>0</v>
          </cell>
          <cell r="AM127">
            <v>0</v>
          </cell>
          <cell r="AN127">
            <v>0</v>
          </cell>
          <cell r="AO127">
            <v>0</v>
          </cell>
          <cell r="AP127">
            <v>0</v>
          </cell>
          <cell r="AQ127">
            <v>0</v>
          </cell>
          <cell r="AR127">
            <v>0</v>
          </cell>
          <cell r="AS127">
            <v>1</v>
          </cell>
          <cell r="AT127">
            <v>311</v>
          </cell>
          <cell r="AU127">
            <v>0</v>
          </cell>
        </row>
        <row r="128">
          <cell r="A128" t="str">
            <v>Profit financial year</v>
          </cell>
          <cell r="B128">
            <v>0</v>
          </cell>
          <cell r="C128">
            <v>0</v>
          </cell>
          <cell r="D128">
            <v>0</v>
          </cell>
          <cell r="E128">
            <v>100</v>
          </cell>
          <cell r="F128">
            <v>-100</v>
          </cell>
          <cell r="G128">
            <v>0</v>
          </cell>
          <cell r="H128">
            <v>0</v>
          </cell>
          <cell r="I128">
            <v>0</v>
          </cell>
          <cell r="J128">
            <v>0</v>
          </cell>
          <cell r="K128">
            <v>0</v>
          </cell>
          <cell r="L128">
            <v>0</v>
          </cell>
          <cell r="M128">
            <v>0</v>
          </cell>
          <cell r="N128">
            <v>0</v>
          </cell>
          <cell r="O128">
            <v>0</v>
          </cell>
          <cell r="P128">
            <v>0</v>
          </cell>
          <cell r="Q128">
            <v>100</v>
          </cell>
          <cell r="R128">
            <v>0</v>
          </cell>
          <cell r="S128">
            <v>0</v>
          </cell>
          <cell r="T128">
            <v>0</v>
          </cell>
          <cell r="U128">
            <v>0</v>
          </cell>
          <cell r="V128">
            <v>12</v>
          </cell>
          <cell r="W128">
            <v>220</v>
          </cell>
          <cell r="Z128">
            <v>0</v>
          </cell>
          <cell r="AA128">
            <v>0</v>
          </cell>
          <cell r="AB128">
            <v>0</v>
          </cell>
          <cell r="AC128">
            <v>0</v>
          </cell>
          <cell r="AD128">
            <v>0</v>
          </cell>
          <cell r="AE128">
            <v>0</v>
          </cell>
          <cell r="AF128">
            <v>0</v>
          </cell>
          <cell r="AG128">
            <v>0</v>
          </cell>
          <cell r="AH128">
            <v>0</v>
          </cell>
          <cell r="AI128">
            <v>0</v>
          </cell>
          <cell r="AJ128">
            <v>0</v>
          </cell>
          <cell r="AK128">
            <v>0</v>
          </cell>
          <cell r="AL128">
            <v>0</v>
          </cell>
          <cell r="AM128">
            <v>0</v>
          </cell>
          <cell r="AN128">
            <v>0</v>
          </cell>
          <cell r="AO128">
            <v>0</v>
          </cell>
          <cell r="AP128">
            <v>0</v>
          </cell>
          <cell r="AQ128">
            <v>0</v>
          </cell>
          <cell r="AR128">
            <v>0</v>
          </cell>
          <cell r="AS128">
            <v>2</v>
          </cell>
          <cell r="AT128">
            <v>51</v>
          </cell>
          <cell r="AU128">
            <v>3</v>
          </cell>
        </row>
        <row r="129">
          <cell r="A129" t="str">
            <v>Profit financial year p&amp;l</v>
          </cell>
          <cell r="B129">
            <v>0</v>
          </cell>
          <cell r="C129">
            <v>0</v>
          </cell>
          <cell r="D129">
            <v>0</v>
          </cell>
          <cell r="E129">
            <v>180</v>
          </cell>
          <cell r="F129">
            <v>-180</v>
          </cell>
          <cell r="G129">
            <v>0</v>
          </cell>
          <cell r="H129">
            <v>0</v>
          </cell>
          <cell r="I129">
            <v>0</v>
          </cell>
          <cell r="J129">
            <v>0</v>
          </cell>
          <cell r="K129">
            <v>0</v>
          </cell>
          <cell r="L129">
            <v>0</v>
          </cell>
          <cell r="M129">
            <v>0</v>
          </cell>
          <cell r="N129">
            <v>0</v>
          </cell>
          <cell r="O129">
            <v>0</v>
          </cell>
          <cell r="P129">
            <v>0</v>
          </cell>
          <cell r="Q129">
            <v>180</v>
          </cell>
          <cell r="R129">
            <v>0</v>
          </cell>
          <cell r="S129">
            <v>0</v>
          </cell>
          <cell r="T129">
            <v>0</v>
          </cell>
          <cell r="U129">
            <v>0</v>
          </cell>
          <cell r="V129">
            <v>0</v>
          </cell>
          <cell r="W129">
            <v>0</v>
          </cell>
          <cell r="Z129">
            <v>0</v>
          </cell>
          <cell r="AA129">
            <v>0</v>
          </cell>
          <cell r="AB129">
            <v>0</v>
          </cell>
          <cell r="AC129">
            <v>0</v>
          </cell>
          <cell r="AD129">
            <v>0</v>
          </cell>
          <cell r="AE129">
            <v>0</v>
          </cell>
          <cell r="AF129">
            <v>0</v>
          </cell>
          <cell r="AG129">
            <v>0</v>
          </cell>
          <cell r="AH129">
            <v>0</v>
          </cell>
          <cell r="AI129">
            <v>0</v>
          </cell>
          <cell r="AJ129">
            <v>0</v>
          </cell>
          <cell r="AK129">
            <v>0</v>
          </cell>
          <cell r="AL129">
            <v>0</v>
          </cell>
          <cell r="AM129">
            <v>0</v>
          </cell>
          <cell r="AN129">
            <v>0</v>
          </cell>
          <cell r="AO129">
            <v>0</v>
          </cell>
          <cell r="AP129">
            <v>0</v>
          </cell>
          <cell r="AQ129">
            <v>0</v>
          </cell>
          <cell r="AR129">
            <v>0</v>
          </cell>
          <cell r="AS129">
            <v>15</v>
          </cell>
          <cell r="AT129">
            <v>0</v>
          </cell>
          <cell r="AU129">
            <v>0</v>
          </cell>
        </row>
        <row r="130">
          <cell r="A130" t="str">
            <v>50010000010610</v>
          </cell>
          <cell r="B130">
            <v>0</v>
          </cell>
          <cell r="C130">
            <v>0</v>
          </cell>
          <cell r="D130">
            <v>0</v>
          </cell>
          <cell r="E130">
            <v>0</v>
          </cell>
          <cell r="F130">
            <v>0</v>
          </cell>
          <cell r="G130">
            <v>12</v>
          </cell>
          <cell r="H130">
            <v>0</v>
          </cell>
          <cell r="I130">
            <v>0</v>
          </cell>
          <cell r="J130">
            <v>-12</v>
          </cell>
          <cell r="K130">
            <v>0</v>
          </cell>
          <cell r="L130">
            <v>0</v>
          </cell>
          <cell r="M130">
            <v>0</v>
          </cell>
          <cell r="N130">
            <v>0</v>
          </cell>
          <cell r="O130">
            <v>0</v>
          </cell>
          <cell r="P130">
            <v>0</v>
          </cell>
          <cell r="Q130">
            <v>0</v>
          </cell>
          <cell r="R130">
            <v>0</v>
          </cell>
          <cell r="S130">
            <v>12</v>
          </cell>
          <cell r="T130">
            <v>12</v>
          </cell>
          <cell r="U130">
            <v>12</v>
          </cell>
          <cell r="V130">
            <v>0</v>
          </cell>
          <cell r="W130">
            <v>0</v>
          </cell>
          <cell r="Z130">
            <v>0</v>
          </cell>
          <cell r="AA130">
            <v>0</v>
          </cell>
          <cell r="AB130">
            <v>0</v>
          </cell>
          <cell r="AC130">
            <v>0</v>
          </cell>
          <cell r="AD130">
            <v>0</v>
          </cell>
          <cell r="AE130">
            <v>0</v>
          </cell>
          <cell r="AF130">
            <v>0</v>
          </cell>
          <cell r="AG130">
            <v>0</v>
          </cell>
          <cell r="AH130">
            <v>0</v>
          </cell>
          <cell r="AI130">
            <v>0</v>
          </cell>
          <cell r="AJ130">
            <v>0</v>
          </cell>
          <cell r="AK130">
            <v>0</v>
          </cell>
          <cell r="AL130">
            <v>0</v>
          </cell>
          <cell r="AM130">
            <v>0</v>
          </cell>
          <cell r="AN130">
            <v>0</v>
          </cell>
          <cell r="AO130">
            <v>0</v>
          </cell>
          <cell r="AP130">
            <v>0</v>
          </cell>
          <cell r="AQ130">
            <v>0</v>
          </cell>
          <cell r="AR130">
            <v>0</v>
          </cell>
          <cell r="AS130">
            <v>1</v>
          </cell>
          <cell r="AT130">
            <v>0</v>
          </cell>
          <cell r="AU130">
            <v>0</v>
          </cell>
        </row>
        <row r="131">
          <cell r="A131" t="str">
            <v>50010000010103</v>
          </cell>
          <cell r="B131">
            <v>0</v>
          </cell>
          <cell r="C131">
            <v>0</v>
          </cell>
          <cell r="D131">
            <v>0</v>
          </cell>
          <cell r="E131">
            <v>114</v>
          </cell>
          <cell r="F131">
            <v>114</v>
          </cell>
          <cell r="G131">
            <v>194</v>
          </cell>
          <cell r="H131">
            <v>0</v>
          </cell>
          <cell r="I131">
            <v>0</v>
          </cell>
          <cell r="J131">
            <v>-422</v>
          </cell>
          <cell r="K131">
            <v>0</v>
          </cell>
          <cell r="L131">
            <v>0</v>
          </cell>
          <cell r="M131">
            <v>0</v>
          </cell>
          <cell r="N131">
            <v>0</v>
          </cell>
          <cell r="O131">
            <v>0</v>
          </cell>
          <cell r="P131">
            <v>0</v>
          </cell>
          <cell r="Q131">
            <v>114</v>
          </cell>
          <cell r="R131">
            <v>228</v>
          </cell>
          <cell r="S131">
            <v>422</v>
          </cell>
          <cell r="T131">
            <v>422</v>
          </cell>
          <cell r="U131">
            <v>422</v>
          </cell>
          <cell r="V131">
            <v>12</v>
          </cell>
          <cell r="W131">
            <v>150</v>
          </cell>
          <cell r="Z131">
            <v>0</v>
          </cell>
          <cell r="AA131">
            <v>0</v>
          </cell>
          <cell r="AB131">
            <v>0</v>
          </cell>
          <cell r="AC131">
            <v>0</v>
          </cell>
          <cell r="AD131">
            <v>0</v>
          </cell>
          <cell r="AE131">
            <v>0</v>
          </cell>
          <cell r="AF131">
            <v>0</v>
          </cell>
          <cell r="AG131">
            <v>0</v>
          </cell>
          <cell r="AH131">
            <v>0</v>
          </cell>
          <cell r="AI131">
            <v>0</v>
          </cell>
          <cell r="AJ131">
            <v>0</v>
          </cell>
          <cell r="AK131">
            <v>0</v>
          </cell>
          <cell r="AL131">
            <v>0</v>
          </cell>
          <cell r="AM131">
            <v>0</v>
          </cell>
          <cell r="AN131">
            <v>0</v>
          </cell>
          <cell r="AO131">
            <v>0</v>
          </cell>
          <cell r="AP131">
            <v>0</v>
          </cell>
          <cell r="AQ131">
            <v>0</v>
          </cell>
          <cell r="AR131">
            <v>0</v>
          </cell>
          <cell r="AS131">
            <v>1</v>
          </cell>
          <cell r="AT131">
            <v>50</v>
          </cell>
          <cell r="AU131">
            <v>1</v>
          </cell>
        </row>
        <row r="132">
          <cell r="A132" t="str">
            <v>56040000020503</v>
          </cell>
          <cell r="B132">
            <v>0</v>
          </cell>
          <cell r="C132">
            <v>0</v>
          </cell>
          <cell r="D132">
            <v>0</v>
          </cell>
          <cell r="E132">
            <v>0</v>
          </cell>
          <cell r="F132">
            <v>0</v>
          </cell>
          <cell r="G132">
            <v>6</v>
          </cell>
          <cell r="H132">
            <v>-6</v>
          </cell>
          <cell r="I132">
            <v>0</v>
          </cell>
          <cell r="J132">
            <v>0</v>
          </cell>
          <cell r="K132">
            <v>0</v>
          </cell>
          <cell r="L132">
            <v>0</v>
          </cell>
          <cell r="M132">
            <v>0</v>
          </cell>
          <cell r="N132">
            <v>0</v>
          </cell>
          <cell r="O132">
            <v>0</v>
          </cell>
          <cell r="P132">
            <v>0</v>
          </cell>
          <cell r="Q132">
            <v>0</v>
          </cell>
          <cell r="R132">
            <v>0</v>
          </cell>
          <cell r="S132">
            <v>6</v>
          </cell>
          <cell r="T132">
            <v>0</v>
          </cell>
          <cell r="U132">
            <v>0</v>
          </cell>
          <cell r="V132">
            <v>422</v>
          </cell>
          <cell r="W132">
            <v>17</v>
          </cell>
          <cell r="Z132">
            <v>0</v>
          </cell>
          <cell r="AA132">
            <v>0</v>
          </cell>
          <cell r="AB132">
            <v>0</v>
          </cell>
          <cell r="AC132">
            <v>0</v>
          </cell>
          <cell r="AD132">
            <v>0</v>
          </cell>
          <cell r="AE132">
            <v>0</v>
          </cell>
          <cell r="AF132">
            <v>0</v>
          </cell>
          <cell r="AG132">
            <v>0</v>
          </cell>
          <cell r="AH132">
            <v>0</v>
          </cell>
          <cell r="AI132">
            <v>0</v>
          </cell>
          <cell r="AJ132">
            <v>0</v>
          </cell>
          <cell r="AK132">
            <v>0</v>
          </cell>
          <cell r="AL132">
            <v>0</v>
          </cell>
          <cell r="AM132">
            <v>0</v>
          </cell>
          <cell r="AN132">
            <v>0</v>
          </cell>
          <cell r="AO132">
            <v>0</v>
          </cell>
          <cell r="AP132">
            <v>0</v>
          </cell>
          <cell r="AQ132">
            <v>0</v>
          </cell>
          <cell r="AR132">
            <v>0</v>
          </cell>
          <cell r="AS132">
            <v>3</v>
          </cell>
          <cell r="AT132">
            <v>4</v>
          </cell>
          <cell r="AU132">
            <v>27</v>
          </cell>
        </row>
        <row r="133">
          <cell r="A133" t="str">
            <v>56040000020504</v>
          </cell>
          <cell r="B133">
            <v>0</v>
          </cell>
          <cell r="C133">
            <v>0</v>
          </cell>
          <cell r="D133">
            <v>0</v>
          </cell>
          <cell r="E133">
            <v>0</v>
          </cell>
          <cell r="F133">
            <v>2</v>
          </cell>
          <cell r="G133">
            <v>-1</v>
          </cell>
          <cell r="H133">
            <v>-1</v>
          </cell>
          <cell r="I133">
            <v>0</v>
          </cell>
          <cell r="J133">
            <v>0</v>
          </cell>
          <cell r="K133">
            <v>0</v>
          </cell>
          <cell r="L133">
            <v>0</v>
          </cell>
          <cell r="M133">
            <v>0</v>
          </cell>
          <cell r="N133">
            <v>0</v>
          </cell>
          <cell r="O133">
            <v>0</v>
          </cell>
          <cell r="P133">
            <v>0</v>
          </cell>
          <cell r="Q133">
            <v>0</v>
          </cell>
          <cell r="R133">
            <v>2</v>
          </cell>
          <cell r="S133">
            <v>1</v>
          </cell>
          <cell r="T133">
            <v>0</v>
          </cell>
          <cell r="U133">
            <v>0</v>
          </cell>
          <cell r="V133">
            <v>1</v>
          </cell>
          <cell r="W133">
            <v>0</v>
          </cell>
          <cell r="Z133">
            <v>0</v>
          </cell>
          <cell r="AA133">
            <v>0</v>
          </cell>
          <cell r="AB133">
            <v>0</v>
          </cell>
          <cell r="AC133">
            <v>0</v>
          </cell>
          <cell r="AD133">
            <v>0</v>
          </cell>
          <cell r="AE133">
            <v>0</v>
          </cell>
          <cell r="AF133">
            <v>0</v>
          </cell>
          <cell r="AG133">
            <v>0</v>
          </cell>
          <cell r="AH133">
            <v>0</v>
          </cell>
          <cell r="AI133">
            <v>0</v>
          </cell>
          <cell r="AJ133">
            <v>0</v>
          </cell>
          <cell r="AK133">
            <v>0</v>
          </cell>
          <cell r="AL133">
            <v>0</v>
          </cell>
          <cell r="AM133">
            <v>0</v>
          </cell>
          <cell r="AN133">
            <v>0</v>
          </cell>
          <cell r="AO133">
            <v>0</v>
          </cell>
          <cell r="AP133">
            <v>0</v>
          </cell>
          <cell r="AQ133">
            <v>0</v>
          </cell>
          <cell r="AR133">
            <v>0</v>
          </cell>
          <cell r="AS133">
            <v>0</v>
          </cell>
          <cell r="AT133">
            <v>2</v>
          </cell>
          <cell r="AU133">
            <v>0</v>
          </cell>
        </row>
        <row r="134">
          <cell r="A134" t="str">
            <v>61030000010103</v>
          </cell>
          <cell r="B134">
            <v>0</v>
          </cell>
          <cell r="C134">
            <v>0</v>
          </cell>
          <cell r="D134">
            <v>0</v>
          </cell>
          <cell r="E134">
            <v>70</v>
          </cell>
          <cell r="F134">
            <v>69</v>
          </cell>
          <cell r="G134">
            <v>143</v>
          </cell>
          <cell r="H134">
            <v>-282</v>
          </cell>
          <cell r="I134">
            <v>0</v>
          </cell>
          <cell r="J134">
            <v>0</v>
          </cell>
          <cell r="K134">
            <v>0</v>
          </cell>
          <cell r="L134">
            <v>0</v>
          </cell>
          <cell r="M134">
            <v>0</v>
          </cell>
          <cell r="N134">
            <v>0</v>
          </cell>
          <cell r="O134">
            <v>0</v>
          </cell>
          <cell r="P134">
            <v>0</v>
          </cell>
          <cell r="Q134">
            <v>70</v>
          </cell>
          <cell r="R134">
            <v>139</v>
          </cell>
          <cell r="S134">
            <v>282</v>
          </cell>
          <cell r="T134">
            <v>0</v>
          </cell>
          <cell r="U134">
            <v>0</v>
          </cell>
          <cell r="V134">
            <v>1</v>
          </cell>
          <cell r="W134">
            <v>37</v>
          </cell>
          <cell r="Z134">
            <v>0</v>
          </cell>
          <cell r="AA134">
            <v>0</v>
          </cell>
          <cell r="AB134">
            <v>0</v>
          </cell>
          <cell r="AC134">
            <v>0</v>
          </cell>
          <cell r="AD134">
            <v>0</v>
          </cell>
          <cell r="AE134">
            <v>0</v>
          </cell>
          <cell r="AF134">
            <v>0</v>
          </cell>
          <cell r="AG134">
            <v>0</v>
          </cell>
          <cell r="AH134">
            <v>0</v>
          </cell>
          <cell r="AI134">
            <v>0</v>
          </cell>
          <cell r="AJ134">
            <v>0</v>
          </cell>
          <cell r="AK134">
            <v>0</v>
          </cell>
          <cell r="AL134">
            <v>0</v>
          </cell>
          <cell r="AM134">
            <v>0</v>
          </cell>
          <cell r="AN134">
            <v>0</v>
          </cell>
          <cell r="AO134">
            <v>0</v>
          </cell>
          <cell r="AP134">
            <v>0</v>
          </cell>
          <cell r="AQ134">
            <v>0</v>
          </cell>
          <cell r="AR134">
            <v>0</v>
          </cell>
          <cell r="AS134">
            <v>0</v>
          </cell>
          <cell r="AT134">
            <v>1</v>
          </cell>
          <cell r="AU134">
            <v>3</v>
          </cell>
        </row>
        <row r="135">
          <cell r="A135" t="str">
            <v>50020000010106</v>
          </cell>
          <cell r="B135">
            <v>0</v>
          </cell>
          <cell r="C135">
            <v>0</v>
          </cell>
          <cell r="D135">
            <v>0</v>
          </cell>
          <cell r="E135">
            <v>0</v>
          </cell>
          <cell r="F135">
            <v>20</v>
          </cell>
          <cell r="G135">
            <v>0</v>
          </cell>
          <cell r="H135">
            <v>0</v>
          </cell>
          <cell r="I135">
            <v>0</v>
          </cell>
          <cell r="J135">
            <v>-20</v>
          </cell>
          <cell r="K135">
            <v>0</v>
          </cell>
          <cell r="L135">
            <v>0</v>
          </cell>
          <cell r="M135">
            <v>0</v>
          </cell>
          <cell r="N135">
            <v>0</v>
          </cell>
          <cell r="O135">
            <v>0</v>
          </cell>
          <cell r="P135">
            <v>0</v>
          </cell>
          <cell r="Q135">
            <v>0</v>
          </cell>
          <cell r="R135">
            <v>20</v>
          </cell>
          <cell r="S135">
            <v>20</v>
          </cell>
          <cell r="T135">
            <v>20</v>
          </cell>
          <cell r="U135">
            <v>20</v>
          </cell>
          <cell r="V135">
            <v>282</v>
          </cell>
          <cell r="W135">
            <v>0</v>
          </cell>
          <cell r="Z135">
            <v>0</v>
          </cell>
          <cell r="AA135">
            <v>0</v>
          </cell>
          <cell r="AB135">
            <v>0</v>
          </cell>
          <cell r="AC135">
            <v>0</v>
          </cell>
          <cell r="AD135">
            <v>0</v>
          </cell>
          <cell r="AE135">
            <v>0</v>
          </cell>
          <cell r="AF135">
            <v>0</v>
          </cell>
          <cell r="AG135">
            <v>0</v>
          </cell>
          <cell r="AH135">
            <v>0</v>
          </cell>
          <cell r="AI135">
            <v>0</v>
          </cell>
          <cell r="AJ135">
            <v>0</v>
          </cell>
          <cell r="AK135">
            <v>0</v>
          </cell>
          <cell r="AL135">
            <v>0</v>
          </cell>
          <cell r="AM135">
            <v>0</v>
          </cell>
          <cell r="AN135">
            <v>0</v>
          </cell>
          <cell r="AO135">
            <v>0</v>
          </cell>
          <cell r="AP135">
            <v>0</v>
          </cell>
          <cell r="AQ135">
            <v>0</v>
          </cell>
          <cell r="AR135">
            <v>0</v>
          </cell>
          <cell r="AS135">
            <v>0</v>
          </cell>
          <cell r="AT135">
            <v>4</v>
          </cell>
          <cell r="AU135">
            <v>0</v>
          </cell>
        </row>
        <row r="136">
          <cell r="A136" t="str">
            <v>56040000020108</v>
          </cell>
          <cell r="B136">
            <v>0</v>
          </cell>
          <cell r="C136">
            <v>0</v>
          </cell>
          <cell r="D136">
            <v>0</v>
          </cell>
          <cell r="E136">
            <v>0</v>
          </cell>
          <cell r="F136">
            <v>123</v>
          </cell>
          <cell r="G136">
            <v>7</v>
          </cell>
          <cell r="H136">
            <v>-130</v>
          </cell>
          <cell r="I136">
            <v>0</v>
          </cell>
          <cell r="J136">
            <v>0</v>
          </cell>
          <cell r="K136">
            <v>0</v>
          </cell>
          <cell r="L136">
            <v>0</v>
          </cell>
          <cell r="M136">
            <v>0</v>
          </cell>
          <cell r="N136">
            <v>0</v>
          </cell>
          <cell r="O136">
            <v>0</v>
          </cell>
          <cell r="P136">
            <v>0</v>
          </cell>
          <cell r="Q136">
            <v>0</v>
          </cell>
          <cell r="R136">
            <v>123</v>
          </cell>
          <cell r="S136">
            <v>130</v>
          </cell>
          <cell r="T136">
            <v>0</v>
          </cell>
          <cell r="U136">
            <v>0</v>
          </cell>
          <cell r="V136">
            <v>20</v>
          </cell>
          <cell r="W136">
            <v>0</v>
          </cell>
          <cell r="Z136">
            <v>0</v>
          </cell>
          <cell r="AA136">
            <v>0</v>
          </cell>
          <cell r="AB136">
            <v>0</v>
          </cell>
          <cell r="AC136">
            <v>0</v>
          </cell>
          <cell r="AD136">
            <v>0</v>
          </cell>
          <cell r="AE136">
            <v>0</v>
          </cell>
          <cell r="AF136">
            <v>0</v>
          </cell>
          <cell r="AG136">
            <v>0</v>
          </cell>
          <cell r="AH136">
            <v>0</v>
          </cell>
          <cell r="AI136">
            <v>0</v>
          </cell>
          <cell r="AJ136">
            <v>0</v>
          </cell>
          <cell r="AK136">
            <v>0</v>
          </cell>
          <cell r="AL136">
            <v>0</v>
          </cell>
          <cell r="AM136">
            <v>0</v>
          </cell>
          <cell r="AN136">
            <v>0</v>
          </cell>
          <cell r="AO136">
            <v>0</v>
          </cell>
          <cell r="AP136">
            <v>0</v>
          </cell>
          <cell r="AQ136">
            <v>0</v>
          </cell>
          <cell r="AR136">
            <v>0</v>
          </cell>
          <cell r="AS136">
            <v>1</v>
          </cell>
          <cell r="AT136">
            <v>1</v>
          </cell>
          <cell r="AU136">
            <v>0</v>
          </cell>
        </row>
        <row r="137">
          <cell r="A137" t="str">
            <v>56040000020606</v>
          </cell>
          <cell r="B137">
            <v>0</v>
          </cell>
          <cell r="C137">
            <v>0</v>
          </cell>
          <cell r="D137">
            <v>0</v>
          </cell>
          <cell r="E137">
            <v>0</v>
          </cell>
          <cell r="F137">
            <v>1</v>
          </cell>
          <cell r="G137">
            <v>0</v>
          </cell>
          <cell r="H137">
            <v>-1</v>
          </cell>
          <cell r="I137">
            <v>0</v>
          </cell>
          <cell r="J137">
            <v>0</v>
          </cell>
          <cell r="K137">
            <v>0</v>
          </cell>
          <cell r="L137">
            <v>0</v>
          </cell>
          <cell r="M137">
            <v>0</v>
          </cell>
          <cell r="N137">
            <v>0</v>
          </cell>
          <cell r="O137">
            <v>0</v>
          </cell>
          <cell r="P137">
            <v>0</v>
          </cell>
          <cell r="Q137">
            <v>0</v>
          </cell>
          <cell r="R137">
            <v>1</v>
          </cell>
          <cell r="S137">
            <v>1</v>
          </cell>
          <cell r="T137">
            <v>0</v>
          </cell>
          <cell r="U137">
            <v>0</v>
          </cell>
          <cell r="V137">
            <v>130</v>
          </cell>
          <cell r="W137">
            <v>1540</v>
          </cell>
          <cell r="Z137">
            <v>0</v>
          </cell>
          <cell r="AA137">
            <v>0</v>
          </cell>
          <cell r="AB137">
            <v>0</v>
          </cell>
          <cell r="AC137">
            <v>0</v>
          </cell>
          <cell r="AD137">
            <v>0</v>
          </cell>
          <cell r="AE137">
            <v>0</v>
          </cell>
          <cell r="AF137">
            <v>0</v>
          </cell>
          <cell r="AG137">
            <v>0</v>
          </cell>
          <cell r="AH137">
            <v>0</v>
          </cell>
          <cell r="AI137">
            <v>0</v>
          </cell>
          <cell r="AJ137">
            <v>0</v>
          </cell>
          <cell r="AK137">
            <v>0</v>
          </cell>
          <cell r="AL137">
            <v>0</v>
          </cell>
          <cell r="AM137">
            <v>0</v>
          </cell>
          <cell r="AN137">
            <v>0</v>
          </cell>
          <cell r="AO137">
            <v>0</v>
          </cell>
          <cell r="AP137">
            <v>0</v>
          </cell>
          <cell r="AQ137">
            <v>0</v>
          </cell>
          <cell r="AR137">
            <v>0</v>
          </cell>
          <cell r="AS137">
            <v>1</v>
          </cell>
          <cell r="AT137">
            <v>2</v>
          </cell>
          <cell r="AU137">
            <v>19</v>
          </cell>
        </row>
        <row r="138">
          <cell r="A138" t="str">
            <v>56040000020610</v>
          </cell>
          <cell r="B138">
            <v>0</v>
          </cell>
          <cell r="C138">
            <v>0</v>
          </cell>
          <cell r="D138">
            <v>0</v>
          </cell>
          <cell r="E138">
            <v>0</v>
          </cell>
          <cell r="F138">
            <v>11</v>
          </cell>
          <cell r="G138">
            <v>-11</v>
          </cell>
          <cell r="H138">
            <v>0</v>
          </cell>
          <cell r="I138">
            <v>0</v>
          </cell>
          <cell r="J138">
            <v>0</v>
          </cell>
          <cell r="K138">
            <v>0</v>
          </cell>
          <cell r="L138">
            <v>0</v>
          </cell>
          <cell r="M138">
            <v>0</v>
          </cell>
          <cell r="N138">
            <v>0</v>
          </cell>
          <cell r="O138">
            <v>0</v>
          </cell>
          <cell r="P138">
            <v>0</v>
          </cell>
          <cell r="Q138">
            <v>0</v>
          </cell>
          <cell r="R138">
            <v>11</v>
          </cell>
          <cell r="S138">
            <v>0</v>
          </cell>
          <cell r="T138">
            <v>0</v>
          </cell>
          <cell r="U138">
            <v>0</v>
          </cell>
          <cell r="V138">
            <v>0</v>
          </cell>
          <cell r="W138">
            <v>140</v>
          </cell>
          <cell r="Z138">
            <v>0</v>
          </cell>
          <cell r="AA138">
            <v>0</v>
          </cell>
          <cell r="AB138">
            <v>0</v>
          </cell>
          <cell r="AC138">
            <v>0</v>
          </cell>
          <cell r="AD138">
            <v>0</v>
          </cell>
          <cell r="AE138">
            <v>0</v>
          </cell>
          <cell r="AF138">
            <v>0</v>
          </cell>
          <cell r="AG138">
            <v>0</v>
          </cell>
          <cell r="AH138">
            <v>0</v>
          </cell>
          <cell r="AI138">
            <v>0</v>
          </cell>
          <cell r="AJ138">
            <v>0</v>
          </cell>
          <cell r="AK138">
            <v>0</v>
          </cell>
          <cell r="AL138">
            <v>0</v>
          </cell>
          <cell r="AM138">
            <v>0</v>
          </cell>
          <cell r="AN138">
            <v>0</v>
          </cell>
          <cell r="AO138">
            <v>0</v>
          </cell>
          <cell r="AP138">
            <v>0</v>
          </cell>
          <cell r="AQ138">
            <v>0</v>
          </cell>
          <cell r="AR138">
            <v>0</v>
          </cell>
          <cell r="AS138">
            <v>1</v>
          </cell>
          <cell r="AT138">
            <v>0</v>
          </cell>
          <cell r="AU138">
            <v>1</v>
          </cell>
        </row>
        <row r="139">
          <cell r="A139" t="str">
            <v>61030000010106</v>
          </cell>
          <cell r="B139">
            <v>0</v>
          </cell>
          <cell r="C139">
            <v>0</v>
          </cell>
          <cell r="D139">
            <v>0</v>
          </cell>
          <cell r="E139">
            <v>0</v>
          </cell>
          <cell r="F139">
            <v>18</v>
          </cell>
          <cell r="G139">
            <v>0</v>
          </cell>
          <cell r="H139">
            <v>-18</v>
          </cell>
          <cell r="I139">
            <v>0</v>
          </cell>
          <cell r="J139">
            <v>0</v>
          </cell>
          <cell r="K139">
            <v>0</v>
          </cell>
          <cell r="L139">
            <v>0</v>
          </cell>
          <cell r="M139">
            <v>0</v>
          </cell>
          <cell r="N139">
            <v>0</v>
          </cell>
          <cell r="O139">
            <v>0</v>
          </cell>
          <cell r="P139">
            <v>0</v>
          </cell>
          <cell r="Q139">
            <v>0</v>
          </cell>
          <cell r="R139">
            <v>18</v>
          </cell>
          <cell r="S139">
            <v>18</v>
          </cell>
          <cell r="T139">
            <v>0</v>
          </cell>
          <cell r="U139">
            <v>0</v>
          </cell>
          <cell r="V139">
            <v>0</v>
          </cell>
          <cell r="W139">
            <v>81</v>
          </cell>
          <cell r="Z139">
            <v>0</v>
          </cell>
          <cell r="AA139">
            <v>0</v>
          </cell>
          <cell r="AB139">
            <v>0</v>
          </cell>
          <cell r="AC139">
            <v>0</v>
          </cell>
          <cell r="AD139">
            <v>0</v>
          </cell>
          <cell r="AE139">
            <v>0</v>
          </cell>
          <cell r="AF139">
            <v>0</v>
          </cell>
          <cell r="AG139">
            <v>0</v>
          </cell>
          <cell r="AH139">
            <v>0</v>
          </cell>
          <cell r="AI139">
            <v>0</v>
          </cell>
          <cell r="AJ139">
            <v>0</v>
          </cell>
          <cell r="AK139">
            <v>0</v>
          </cell>
          <cell r="AL139">
            <v>0</v>
          </cell>
          <cell r="AM139">
            <v>0</v>
          </cell>
          <cell r="AN139">
            <v>0</v>
          </cell>
          <cell r="AO139">
            <v>0</v>
          </cell>
          <cell r="AP139">
            <v>0</v>
          </cell>
          <cell r="AQ139">
            <v>0</v>
          </cell>
          <cell r="AR139">
            <v>0</v>
          </cell>
          <cell r="AS139">
            <v>1</v>
          </cell>
          <cell r="AT139">
            <v>0</v>
          </cell>
          <cell r="AU139">
            <v>1</v>
          </cell>
        </row>
        <row r="140">
          <cell r="A140" t="str">
            <v>62130001401072</v>
          </cell>
          <cell r="B140">
            <v>0</v>
          </cell>
          <cell r="C140">
            <v>0</v>
          </cell>
          <cell r="D140">
            <v>0</v>
          </cell>
          <cell r="E140">
            <v>0</v>
          </cell>
          <cell r="F140">
            <v>0</v>
          </cell>
          <cell r="G140">
            <v>15</v>
          </cell>
          <cell r="H140">
            <v>-15</v>
          </cell>
          <cell r="I140">
            <v>0</v>
          </cell>
          <cell r="J140">
            <v>0</v>
          </cell>
          <cell r="K140">
            <v>0</v>
          </cell>
          <cell r="L140">
            <v>0</v>
          </cell>
          <cell r="M140">
            <v>0</v>
          </cell>
          <cell r="N140">
            <v>0</v>
          </cell>
          <cell r="O140">
            <v>0</v>
          </cell>
          <cell r="P140">
            <v>0</v>
          </cell>
          <cell r="Q140">
            <v>0</v>
          </cell>
          <cell r="R140">
            <v>0</v>
          </cell>
          <cell r="S140">
            <v>15</v>
          </cell>
          <cell r="T140">
            <v>0</v>
          </cell>
          <cell r="U140">
            <v>0</v>
          </cell>
          <cell r="V140">
            <v>18</v>
          </cell>
          <cell r="W140">
            <v>75</v>
          </cell>
          <cell r="Z140">
            <v>0</v>
          </cell>
          <cell r="AA140">
            <v>0</v>
          </cell>
          <cell r="AB140">
            <v>0</v>
          </cell>
          <cell r="AC140">
            <v>0</v>
          </cell>
          <cell r="AD140">
            <v>0</v>
          </cell>
          <cell r="AE140">
            <v>0</v>
          </cell>
          <cell r="AF140">
            <v>0</v>
          </cell>
          <cell r="AG140">
            <v>0</v>
          </cell>
          <cell r="AH140">
            <v>0</v>
          </cell>
          <cell r="AI140">
            <v>0</v>
          </cell>
          <cell r="AJ140">
            <v>0</v>
          </cell>
          <cell r="AK140">
            <v>0</v>
          </cell>
          <cell r="AL140">
            <v>0</v>
          </cell>
          <cell r="AM140">
            <v>0</v>
          </cell>
          <cell r="AN140">
            <v>0</v>
          </cell>
          <cell r="AO140">
            <v>0</v>
          </cell>
          <cell r="AP140">
            <v>0</v>
          </cell>
          <cell r="AQ140">
            <v>0</v>
          </cell>
          <cell r="AR140">
            <v>0</v>
          </cell>
          <cell r="AS140">
            <v>0</v>
          </cell>
          <cell r="AT140">
            <v>1</v>
          </cell>
          <cell r="AU140">
            <v>6</v>
          </cell>
        </row>
        <row r="141">
          <cell r="A141" t="str">
            <v>Totale complessivo</v>
          </cell>
          <cell r="B141">
            <v>8056</v>
          </cell>
          <cell r="C141">
            <v>5722</v>
          </cell>
          <cell r="D141">
            <v>10335</v>
          </cell>
          <cell r="E141">
            <v>5677</v>
          </cell>
          <cell r="F141">
            <v>4792</v>
          </cell>
          <cell r="G141">
            <v>9649</v>
          </cell>
          <cell r="H141">
            <v>-24647</v>
          </cell>
          <cell r="I141">
            <v>1403</v>
          </cell>
          <cell r="J141">
            <v>-20987</v>
          </cell>
          <cell r="K141">
            <v>0</v>
          </cell>
          <cell r="L141">
            <v>0</v>
          </cell>
          <cell r="M141">
            <v>0</v>
          </cell>
          <cell r="N141">
            <v>8056</v>
          </cell>
          <cell r="O141">
            <v>13778</v>
          </cell>
          <cell r="P141">
            <v>24113</v>
          </cell>
          <cell r="Q141">
            <v>29790</v>
          </cell>
          <cell r="R141">
            <v>34582</v>
          </cell>
          <cell r="S141">
            <v>44231</v>
          </cell>
          <cell r="T141">
            <v>19584</v>
          </cell>
          <cell r="U141">
            <v>20987</v>
          </cell>
          <cell r="V141">
            <v>0</v>
          </cell>
          <cell r="W141">
            <v>300</v>
          </cell>
          <cell r="Z141">
            <v>0</v>
          </cell>
          <cell r="AA141">
            <v>0</v>
          </cell>
          <cell r="AB141">
            <v>0</v>
          </cell>
          <cell r="AC141">
            <v>0</v>
          </cell>
          <cell r="AD141">
            <v>0</v>
          </cell>
          <cell r="AE141">
            <v>0</v>
          </cell>
          <cell r="AF141">
            <v>0</v>
          </cell>
          <cell r="AG141">
            <v>0</v>
          </cell>
          <cell r="AH141">
            <v>0</v>
          </cell>
          <cell r="AI141">
            <v>0</v>
          </cell>
          <cell r="AJ141">
            <v>0</v>
          </cell>
          <cell r="AK141">
            <v>0</v>
          </cell>
          <cell r="AL141">
            <v>0</v>
          </cell>
          <cell r="AM141">
            <v>0</v>
          </cell>
          <cell r="AN141">
            <v>0</v>
          </cell>
          <cell r="AO141">
            <v>0</v>
          </cell>
          <cell r="AP141">
            <v>0</v>
          </cell>
          <cell r="AQ141">
            <v>0</v>
          </cell>
          <cell r="AR141">
            <v>0</v>
          </cell>
          <cell r="AS141">
            <v>0</v>
          </cell>
          <cell r="AT141">
            <v>0</v>
          </cell>
          <cell r="AU141">
            <v>0</v>
          </cell>
        </row>
        <row r="142">
          <cell r="A142" t="str">
            <v>50010000010105</v>
          </cell>
          <cell r="B142">
            <v>0</v>
          </cell>
          <cell r="C142">
            <v>0</v>
          </cell>
          <cell r="D142">
            <v>0</v>
          </cell>
          <cell r="E142">
            <v>0</v>
          </cell>
          <cell r="F142">
            <v>0</v>
          </cell>
          <cell r="G142">
            <v>165</v>
          </cell>
          <cell r="H142">
            <v>-165</v>
          </cell>
          <cell r="I142">
            <v>165</v>
          </cell>
          <cell r="J142">
            <v>-165</v>
          </cell>
          <cell r="K142">
            <v>0</v>
          </cell>
          <cell r="L142">
            <v>0</v>
          </cell>
          <cell r="M142">
            <v>0</v>
          </cell>
          <cell r="N142">
            <v>0</v>
          </cell>
          <cell r="O142">
            <v>0</v>
          </cell>
          <cell r="P142">
            <v>0</v>
          </cell>
          <cell r="Q142">
            <v>0</v>
          </cell>
          <cell r="R142">
            <v>0</v>
          </cell>
          <cell r="S142">
            <v>165</v>
          </cell>
          <cell r="T142">
            <v>0</v>
          </cell>
          <cell r="U142">
            <v>165</v>
          </cell>
          <cell r="V142">
            <v>123</v>
          </cell>
          <cell r="W142">
            <v>0</v>
          </cell>
          <cell r="Z142">
            <v>0</v>
          </cell>
          <cell r="AA142">
            <v>0</v>
          </cell>
          <cell r="AB142">
            <v>0</v>
          </cell>
          <cell r="AC142">
            <v>0</v>
          </cell>
          <cell r="AD142">
            <v>0</v>
          </cell>
          <cell r="AE142">
            <v>1</v>
          </cell>
          <cell r="AF142">
            <v>-1</v>
          </cell>
          <cell r="AG142">
            <v>1</v>
          </cell>
          <cell r="AH142">
            <v>-1</v>
          </cell>
          <cell r="AI142">
            <v>0</v>
          </cell>
          <cell r="AJ142">
            <v>0</v>
          </cell>
          <cell r="AK142">
            <v>0</v>
          </cell>
          <cell r="AL142">
            <v>0</v>
          </cell>
          <cell r="AM142">
            <v>0</v>
          </cell>
          <cell r="AN142">
            <v>0</v>
          </cell>
          <cell r="AO142">
            <v>0</v>
          </cell>
          <cell r="AP142">
            <v>0</v>
          </cell>
          <cell r="AQ142">
            <v>1</v>
          </cell>
          <cell r="AR142">
            <v>0</v>
          </cell>
          <cell r="AS142">
            <v>1</v>
          </cell>
          <cell r="AT142">
            <v>5</v>
          </cell>
          <cell r="AU142">
            <v>0</v>
          </cell>
        </row>
        <row r="143">
          <cell r="A143" t="str">
            <v>61030000010505</v>
          </cell>
          <cell r="B143">
            <v>0</v>
          </cell>
          <cell r="C143">
            <v>0</v>
          </cell>
          <cell r="D143">
            <v>0</v>
          </cell>
          <cell r="E143">
            <v>0</v>
          </cell>
          <cell r="F143">
            <v>0</v>
          </cell>
          <cell r="G143">
            <v>0</v>
          </cell>
          <cell r="H143">
            <v>0</v>
          </cell>
          <cell r="I143">
            <v>208</v>
          </cell>
          <cell r="J143">
            <v>-208</v>
          </cell>
          <cell r="K143">
            <v>0</v>
          </cell>
          <cell r="L143">
            <v>0</v>
          </cell>
          <cell r="M143">
            <v>0</v>
          </cell>
          <cell r="N143">
            <v>0</v>
          </cell>
          <cell r="O143">
            <v>0</v>
          </cell>
          <cell r="P143">
            <v>0</v>
          </cell>
          <cell r="Q143">
            <v>0</v>
          </cell>
          <cell r="R143">
            <v>0</v>
          </cell>
          <cell r="S143">
            <v>0</v>
          </cell>
          <cell r="T143">
            <v>0</v>
          </cell>
          <cell r="U143">
            <v>208</v>
          </cell>
          <cell r="V143">
            <v>87</v>
          </cell>
          <cell r="W143">
            <v>0</v>
          </cell>
          <cell r="Z143">
            <v>0</v>
          </cell>
          <cell r="AA143">
            <v>0</v>
          </cell>
          <cell r="AB143">
            <v>0</v>
          </cell>
          <cell r="AC143">
            <v>0</v>
          </cell>
          <cell r="AD143">
            <v>0</v>
          </cell>
          <cell r="AE143">
            <v>0</v>
          </cell>
          <cell r="AF143">
            <v>0</v>
          </cell>
          <cell r="AG143">
            <v>352</v>
          </cell>
          <cell r="AH143">
            <v>-352</v>
          </cell>
          <cell r="AI143">
            <v>0</v>
          </cell>
          <cell r="AJ143">
            <v>0</v>
          </cell>
          <cell r="AK143">
            <v>0</v>
          </cell>
          <cell r="AL143">
            <v>0</v>
          </cell>
          <cell r="AM143">
            <v>0</v>
          </cell>
          <cell r="AN143">
            <v>0</v>
          </cell>
          <cell r="AO143">
            <v>0</v>
          </cell>
          <cell r="AP143">
            <v>0</v>
          </cell>
          <cell r="AQ143">
            <v>0</v>
          </cell>
          <cell r="AR143">
            <v>0</v>
          </cell>
          <cell r="AS143">
            <v>352</v>
          </cell>
          <cell r="AT143">
            <v>7</v>
          </cell>
          <cell r="AU143">
            <v>0</v>
          </cell>
        </row>
        <row r="144">
          <cell r="A144" t="str">
            <v>62130001401092</v>
          </cell>
          <cell r="B144">
            <v>0</v>
          </cell>
          <cell r="C144">
            <v>0</v>
          </cell>
          <cell r="D144">
            <v>0</v>
          </cell>
          <cell r="E144">
            <v>0</v>
          </cell>
          <cell r="F144">
            <v>0</v>
          </cell>
          <cell r="G144">
            <v>0</v>
          </cell>
          <cell r="H144">
            <v>0</v>
          </cell>
          <cell r="I144">
            <v>3</v>
          </cell>
          <cell r="J144">
            <v>-3</v>
          </cell>
          <cell r="K144">
            <v>0</v>
          </cell>
          <cell r="L144">
            <v>0</v>
          </cell>
          <cell r="M144">
            <v>0</v>
          </cell>
          <cell r="N144">
            <v>0</v>
          </cell>
          <cell r="O144">
            <v>0</v>
          </cell>
          <cell r="P144">
            <v>0</v>
          </cell>
          <cell r="Q144">
            <v>0</v>
          </cell>
          <cell r="R144">
            <v>0</v>
          </cell>
          <cell r="S144">
            <v>0</v>
          </cell>
          <cell r="T144">
            <v>0</v>
          </cell>
          <cell r="U144">
            <v>3</v>
          </cell>
          <cell r="V144">
            <v>21</v>
          </cell>
          <cell r="W144">
            <v>59</v>
          </cell>
          <cell r="Z144">
            <v>0</v>
          </cell>
          <cell r="AA144">
            <v>0</v>
          </cell>
          <cell r="AB144">
            <v>0</v>
          </cell>
          <cell r="AC144">
            <v>0</v>
          </cell>
          <cell r="AD144">
            <v>0</v>
          </cell>
          <cell r="AE144">
            <v>0</v>
          </cell>
          <cell r="AF144">
            <v>0</v>
          </cell>
          <cell r="AG144">
            <v>1</v>
          </cell>
          <cell r="AH144">
            <v>-1</v>
          </cell>
          <cell r="AI144">
            <v>0</v>
          </cell>
          <cell r="AJ144">
            <v>0</v>
          </cell>
          <cell r="AK144">
            <v>0</v>
          </cell>
          <cell r="AL144">
            <v>0</v>
          </cell>
          <cell r="AM144">
            <v>0</v>
          </cell>
          <cell r="AN144">
            <v>0</v>
          </cell>
          <cell r="AO144">
            <v>0</v>
          </cell>
          <cell r="AP144">
            <v>0</v>
          </cell>
          <cell r="AQ144">
            <v>0</v>
          </cell>
          <cell r="AR144">
            <v>0</v>
          </cell>
          <cell r="AS144">
            <v>1</v>
          </cell>
          <cell r="AT144">
            <v>2</v>
          </cell>
          <cell r="AU144">
            <v>3</v>
          </cell>
        </row>
        <row r="145">
          <cell r="A145" t="str">
            <v>Income taxes</v>
          </cell>
          <cell r="B145">
            <v>0</v>
          </cell>
          <cell r="C145">
            <v>0</v>
          </cell>
          <cell r="D145">
            <v>0</v>
          </cell>
          <cell r="E145">
            <v>0</v>
          </cell>
          <cell r="F145">
            <v>0</v>
          </cell>
          <cell r="G145">
            <v>0</v>
          </cell>
          <cell r="H145">
            <v>0</v>
          </cell>
          <cell r="I145">
            <v>62</v>
          </cell>
          <cell r="J145">
            <v>-62</v>
          </cell>
          <cell r="K145">
            <v>0</v>
          </cell>
          <cell r="L145">
            <v>0</v>
          </cell>
          <cell r="M145">
            <v>0</v>
          </cell>
          <cell r="N145">
            <v>0</v>
          </cell>
          <cell r="O145">
            <v>0</v>
          </cell>
          <cell r="P145">
            <v>0</v>
          </cell>
          <cell r="Q145">
            <v>0</v>
          </cell>
          <cell r="R145">
            <v>0</v>
          </cell>
          <cell r="S145">
            <v>0</v>
          </cell>
          <cell r="T145">
            <v>0</v>
          </cell>
          <cell r="U145">
            <v>62</v>
          </cell>
          <cell r="V145">
            <v>46</v>
          </cell>
          <cell r="W145">
            <v>95</v>
          </cell>
          <cell r="Z145">
            <v>0</v>
          </cell>
          <cell r="AA145">
            <v>0</v>
          </cell>
          <cell r="AB145">
            <v>0</v>
          </cell>
          <cell r="AC145">
            <v>0</v>
          </cell>
          <cell r="AD145">
            <v>0</v>
          </cell>
          <cell r="AE145">
            <v>0</v>
          </cell>
          <cell r="AF145">
            <v>0</v>
          </cell>
          <cell r="AG145">
            <v>0</v>
          </cell>
          <cell r="AH145">
            <v>0</v>
          </cell>
          <cell r="AI145">
            <v>0</v>
          </cell>
          <cell r="AJ145">
            <v>0</v>
          </cell>
          <cell r="AK145">
            <v>0</v>
          </cell>
          <cell r="AL145">
            <v>0</v>
          </cell>
          <cell r="AM145">
            <v>0</v>
          </cell>
          <cell r="AN145">
            <v>0</v>
          </cell>
          <cell r="AO145">
            <v>0</v>
          </cell>
          <cell r="AP145">
            <v>0</v>
          </cell>
          <cell r="AQ145">
            <v>0</v>
          </cell>
          <cell r="AR145">
            <v>0</v>
          </cell>
          <cell r="AS145">
            <v>0</v>
          </cell>
          <cell r="AT145">
            <v>7</v>
          </cell>
          <cell r="AU145">
            <v>3</v>
          </cell>
        </row>
        <row r="146">
          <cell r="A146" t="str">
            <v>Totale complessivo</v>
          </cell>
          <cell r="B146">
            <v>0</v>
          </cell>
          <cell r="C146">
            <v>0</v>
          </cell>
          <cell r="D146">
            <v>49848</v>
          </cell>
          <cell r="E146">
            <v>-49848</v>
          </cell>
          <cell r="F146">
            <v>10011</v>
          </cell>
          <cell r="G146">
            <v>49170</v>
          </cell>
          <cell r="H146">
            <v>-59181</v>
          </cell>
          <cell r="I146">
            <v>27669</v>
          </cell>
          <cell r="J146">
            <v>-27669</v>
          </cell>
          <cell r="K146">
            <v>0</v>
          </cell>
          <cell r="L146">
            <v>0</v>
          </cell>
          <cell r="M146">
            <v>0</v>
          </cell>
          <cell r="N146">
            <v>0</v>
          </cell>
          <cell r="O146">
            <v>0</v>
          </cell>
          <cell r="P146">
            <v>49848</v>
          </cell>
          <cell r="Q146">
            <v>0</v>
          </cell>
          <cell r="R146">
            <v>10011</v>
          </cell>
          <cell r="S146">
            <v>59181</v>
          </cell>
          <cell r="T146">
            <v>0</v>
          </cell>
          <cell r="U146">
            <v>27669</v>
          </cell>
          <cell r="V146">
            <v>1</v>
          </cell>
          <cell r="W146">
            <v>85</v>
          </cell>
          <cell r="Z146">
            <v>0</v>
          </cell>
          <cell r="AA146">
            <v>0</v>
          </cell>
          <cell r="AB146">
            <v>13523</v>
          </cell>
          <cell r="AC146">
            <v>-13523</v>
          </cell>
          <cell r="AD146">
            <v>11269</v>
          </cell>
          <cell r="AE146">
            <v>6102</v>
          </cell>
          <cell r="AF146">
            <v>-17371</v>
          </cell>
          <cell r="AG146">
            <v>18149</v>
          </cell>
          <cell r="AH146">
            <v>-18149</v>
          </cell>
          <cell r="AI146">
            <v>0</v>
          </cell>
          <cell r="AJ146">
            <v>0</v>
          </cell>
          <cell r="AK146">
            <v>0</v>
          </cell>
          <cell r="AL146">
            <v>0</v>
          </cell>
          <cell r="AM146">
            <v>0</v>
          </cell>
          <cell r="AN146">
            <v>13523</v>
          </cell>
          <cell r="AO146">
            <v>0</v>
          </cell>
          <cell r="AP146">
            <v>11269</v>
          </cell>
          <cell r="AQ146">
            <v>17371</v>
          </cell>
          <cell r="AR146">
            <v>0</v>
          </cell>
          <cell r="AS146">
            <v>18149</v>
          </cell>
          <cell r="AT146">
            <v>1</v>
          </cell>
          <cell r="AU146">
            <v>1</v>
          </cell>
        </row>
        <row r="147">
          <cell r="A147" t="str">
            <v>62070001001010</v>
          </cell>
          <cell r="B147">
            <v>0</v>
          </cell>
          <cell r="C147">
            <v>0</v>
          </cell>
          <cell r="D147">
            <v>14</v>
          </cell>
          <cell r="E147">
            <v>6</v>
          </cell>
          <cell r="F147">
            <v>-20</v>
          </cell>
          <cell r="G147">
            <v>0</v>
          </cell>
          <cell r="H147">
            <v>0</v>
          </cell>
          <cell r="I147">
            <v>0</v>
          </cell>
          <cell r="J147">
            <v>0</v>
          </cell>
          <cell r="K147">
            <v>0</v>
          </cell>
          <cell r="L147">
            <v>0</v>
          </cell>
          <cell r="M147">
            <v>0</v>
          </cell>
          <cell r="N147">
            <v>0</v>
          </cell>
          <cell r="O147">
            <v>0</v>
          </cell>
          <cell r="P147">
            <v>14</v>
          </cell>
          <cell r="Q147">
            <v>20</v>
          </cell>
          <cell r="R147">
            <v>0</v>
          </cell>
          <cell r="S147">
            <v>0</v>
          </cell>
          <cell r="T147">
            <v>0</v>
          </cell>
          <cell r="U147">
            <v>0</v>
          </cell>
          <cell r="V147">
            <v>78</v>
          </cell>
          <cell r="W147">
            <v>3</v>
          </cell>
          <cell r="Z147">
            <v>0</v>
          </cell>
          <cell r="AA147">
            <v>0</v>
          </cell>
          <cell r="AB147">
            <v>0</v>
          </cell>
          <cell r="AC147">
            <v>0</v>
          </cell>
          <cell r="AD147">
            <v>0</v>
          </cell>
          <cell r="AE147">
            <v>0</v>
          </cell>
          <cell r="AF147">
            <v>0</v>
          </cell>
          <cell r="AG147">
            <v>0</v>
          </cell>
          <cell r="AH147">
            <v>0</v>
          </cell>
          <cell r="AI147">
            <v>0</v>
          </cell>
          <cell r="AJ147">
            <v>0</v>
          </cell>
          <cell r="AK147">
            <v>0</v>
          </cell>
          <cell r="AL147">
            <v>0</v>
          </cell>
          <cell r="AM147">
            <v>0</v>
          </cell>
          <cell r="AN147">
            <v>0</v>
          </cell>
          <cell r="AO147">
            <v>0</v>
          </cell>
          <cell r="AP147">
            <v>0</v>
          </cell>
          <cell r="AQ147">
            <v>0</v>
          </cell>
          <cell r="AR147">
            <v>0</v>
          </cell>
          <cell r="AS147">
            <v>0</v>
          </cell>
          <cell r="AT147">
            <v>1</v>
          </cell>
          <cell r="AU147">
            <v>1</v>
          </cell>
        </row>
        <row r="148">
          <cell r="A148" t="str">
            <v>50020000010215</v>
          </cell>
          <cell r="B148">
            <v>0</v>
          </cell>
          <cell r="C148">
            <v>0</v>
          </cell>
          <cell r="D148">
            <v>165</v>
          </cell>
          <cell r="E148">
            <v>87</v>
          </cell>
          <cell r="F148">
            <v>114</v>
          </cell>
          <cell r="G148">
            <v>34</v>
          </cell>
          <cell r="H148">
            <v>-400</v>
          </cell>
          <cell r="I148">
            <v>0</v>
          </cell>
          <cell r="J148">
            <v>0</v>
          </cell>
          <cell r="K148">
            <v>0</v>
          </cell>
          <cell r="L148">
            <v>0</v>
          </cell>
          <cell r="M148">
            <v>0</v>
          </cell>
          <cell r="N148">
            <v>0</v>
          </cell>
          <cell r="O148">
            <v>0</v>
          </cell>
          <cell r="P148">
            <v>165</v>
          </cell>
          <cell r="Q148">
            <v>252</v>
          </cell>
          <cell r="R148">
            <v>366</v>
          </cell>
          <cell r="S148">
            <v>400</v>
          </cell>
          <cell r="T148">
            <v>436</v>
          </cell>
          <cell r="U148">
            <v>436</v>
          </cell>
          <cell r="V148">
            <v>127</v>
          </cell>
          <cell r="W148">
            <v>0</v>
          </cell>
          <cell r="Z148">
            <v>0</v>
          </cell>
          <cell r="AA148">
            <v>0</v>
          </cell>
          <cell r="AB148">
            <v>4</v>
          </cell>
          <cell r="AC148">
            <v>2</v>
          </cell>
          <cell r="AD148">
            <v>3</v>
          </cell>
          <cell r="AE148">
            <v>0</v>
          </cell>
          <cell r="AF148">
            <v>-9</v>
          </cell>
          <cell r="AG148">
            <v>0</v>
          </cell>
          <cell r="AH148">
            <v>0</v>
          </cell>
          <cell r="AI148">
            <v>0</v>
          </cell>
          <cell r="AJ148">
            <v>0</v>
          </cell>
          <cell r="AK148">
            <v>0</v>
          </cell>
          <cell r="AL148">
            <v>0</v>
          </cell>
          <cell r="AM148">
            <v>0</v>
          </cell>
          <cell r="AN148">
            <v>4</v>
          </cell>
          <cell r="AO148">
            <v>6</v>
          </cell>
          <cell r="AP148">
            <v>9</v>
          </cell>
          <cell r="AQ148">
            <v>9</v>
          </cell>
          <cell r="AR148">
            <v>10</v>
          </cell>
          <cell r="AS148">
            <v>10</v>
          </cell>
          <cell r="AT148">
            <v>5</v>
          </cell>
          <cell r="AU148">
            <v>0</v>
          </cell>
        </row>
        <row r="149">
          <cell r="A149" t="str">
            <v>50020000010610</v>
          </cell>
          <cell r="B149">
            <v>0</v>
          </cell>
          <cell r="C149">
            <v>0</v>
          </cell>
          <cell r="D149">
            <v>1</v>
          </cell>
          <cell r="E149">
            <v>0</v>
          </cell>
          <cell r="F149">
            <v>11</v>
          </cell>
          <cell r="G149">
            <v>0</v>
          </cell>
          <cell r="H149">
            <v>-12</v>
          </cell>
          <cell r="I149">
            <v>0</v>
          </cell>
          <cell r="J149">
            <v>0</v>
          </cell>
          <cell r="K149">
            <v>0</v>
          </cell>
          <cell r="L149">
            <v>0</v>
          </cell>
          <cell r="M149">
            <v>0</v>
          </cell>
          <cell r="N149">
            <v>0</v>
          </cell>
          <cell r="O149">
            <v>0</v>
          </cell>
          <cell r="P149">
            <v>1</v>
          </cell>
          <cell r="Q149">
            <v>1</v>
          </cell>
          <cell r="R149">
            <v>12</v>
          </cell>
          <cell r="S149">
            <v>12</v>
          </cell>
          <cell r="T149">
            <v>12</v>
          </cell>
          <cell r="U149">
            <v>12</v>
          </cell>
          <cell r="V149">
            <v>81</v>
          </cell>
          <cell r="W149">
            <v>0</v>
          </cell>
          <cell r="Z149">
            <v>0</v>
          </cell>
          <cell r="AA149">
            <v>0</v>
          </cell>
          <cell r="AB149">
            <v>1</v>
          </cell>
          <cell r="AC149">
            <v>0</v>
          </cell>
          <cell r="AD149">
            <v>50</v>
          </cell>
          <cell r="AE149">
            <v>0</v>
          </cell>
          <cell r="AF149">
            <v>-51</v>
          </cell>
          <cell r="AG149">
            <v>0</v>
          </cell>
          <cell r="AH149">
            <v>0</v>
          </cell>
          <cell r="AI149">
            <v>0</v>
          </cell>
          <cell r="AJ149">
            <v>0</v>
          </cell>
          <cell r="AK149">
            <v>0</v>
          </cell>
          <cell r="AL149">
            <v>0</v>
          </cell>
          <cell r="AM149">
            <v>0</v>
          </cell>
          <cell r="AN149">
            <v>1</v>
          </cell>
          <cell r="AO149">
            <v>1</v>
          </cell>
          <cell r="AP149">
            <v>51</v>
          </cell>
          <cell r="AQ149">
            <v>51</v>
          </cell>
          <cell r="AR149">
            <v>51</v>
          </cell>
          <cell r="AS149">
            <v>51</v>
          </cell>
          <cell r="AT149">
            <v>9</v>
          </cell>
          <cell r="AU149">
            <v>0</v>
          </cell>
        </row>
        <row r="150">
          <cell r="A150" t="str">
            <v>50010000010215</v>
          </cell>
          <cell r="B150">
            <v>0</v>
          </cell>
          <cell r="C150">
            <v>0</v>
          </cell>
          <cell r="D150">
            <v>86</v>
          </cell>
          <cell r="E150">
            <v>0</v>
          </cell>
          <cell r="F150">
            <v>0</v>
          </cell>
          <cell r="G150">
            <v>0</v>
          </cell>
          <cell r="H150">
            <v>-86</v>
          </cell>
          <cell r="I150">
            <v>0</v>
          </cell>
          <cell r="J150">
            <v>0</v>
          </cell>
          <cell r="K150">
            <v>0</v>
          </cell>
          <cell r="L150">
            <v>0</v>
          </cell>
          <cell r="M150">
            <v>0</v>
          </cell>
          <cell r="N150">
            <v>0</v>
          </cell>
          <cell r="O150">
            <v>0</v>
          </cell>
          <cell r="P150">
            <v>86</v>
          </cell>
          <cell r="Q150">
            <v>86</v>
          </cell>
          <cell r="R150">
            <v>86</v>
          </cell>
          <cell r="S150">
            <v>86</v>
          </cell>
          <cell r="T150">
            <v>86</v>
          </cell>
          <cell r="U150">
            <v>86</v>
          </cell>
          <cell r="V150">
            <v>51898</v>
          </cell>
          <cell r="W150">
            <v>165</v>
          </cell>
          <cell r="Z150">
            <v>0</v>
          </cell>
          <cell r="AA150">
            <v>0</v>
          </cell>
          <cell r="AB150">
            <v>2</v>
          </cell>
          <cell r="AC150">
            <v>0</v>
          </cell>
          <cell r="AD150">
            <v>0</v>
          </cell>
          <cell r="AE150">
            <v>0</v>
          </cell>
          <cell r="AF150">
            <v>-2</v>
          </cell>
          <cell r="AG150">
            <v>0</v>
          </cell>
          <cell r="AH150">
            <v>0</v>
          </cell>
          <cell r="AI150">
            <v>0</v>
          </cell>
          <cell r="AJ150">
            <v>0</v>
          </cell>
          <cell r="AK150">
            <v>0</v>
          </cell>
          <cell r="AL150">
            <v>0</v>
          </cell>
          <cell r="AM150">
            <v>0</v>
          </cell>
          <cell r="AN150">
            <v>2</v>
          </cell>
          <cell r="AO150">
            <v>2</v>
          </cell>
          <cell r="AP150">
            <v>2</v>
          </cell>
          <cell r="AQ150">
            <v>2</v>
          </cell>
          <cell r="AR150">
            <v>2</v>
          </cell>
          <cell r="AS150">
            <v>2</v>
          </cell>
          <cell r="AT150">
            <v>25475</v>
          </cell>
          <cell r="AU150">
            <v>1</v>
          </cell>
        </row>
        <row r="151">
          <cell r="A151" t="str">
            <v>63010000011100</v>
          </cell>
          <cell r="B151">
            <v>0</v>
          </cell>
          <cell r="C151">
            <v>0</v>
          </cell>
          <cell r="D151">
            <v>1</v>
          </cell>
          <cell r="E151">
            <v>1</v>
          </cell>
          <cell r="F151">
            <v>0</v>
          </cell>
          <cell r="G151">
            <v>7</v>
          </cell>
          <cell r="H151">
            <v>-9</v>
          </cell>
          <cell r="I151">
            <v>0</v>
          </cell>
          <cell r="J151">
            <v>0</v>
          </cell>
          <cell r="K151">
            <v>0</v>
          </cell>
          <cell r="L151">
            <v>0</v>
          </cell>
          <cell r="M151">
            <v>0</v>
          </cell>
          <cell r="N151">
            <v>0</v>
          </cell>
          <cell r="O151">
            <v>0</v>
          </cell>
          <cell r="P151">
            <v>1</v>
          </cell>
          <cell r="Q151">
            <v>2</v>
          </cell>
          <cell r="R151">
            <v>2</v>
          </cell>
          <cell r="S151">
            <v>9</v>
          </cell>
          <cell r="T151">
            <v>0</v>
          </cell>
          <cell r="U151">
            <v>0</v>
          </cell>
          <cell r="V151">
            <v>550</v>
          </cell>
          <cell r="W151">
            <v>0</v>
          </cell>
          <cell r="Z151">
            <v>0</v>
          </cell>
          <cell r="AA151">
            <v>0</v>
          </cell>
          <cell r="AB151">
            <v>0</v>
          </cell>
          <cell r="AC151">
            <v>0</v>
          </cell>
          <cell r="AD151">
            <v>0</v>
          </cell>
          <cell r="AE151">
            <v>0</v>
          </cell>
          <cell r="AF151">
            <v>0</v>
          </cell>
          <cell r="AG151">
            <v>0</v>
          </cell>
          <cell r="AH151">
            <v>0</v>
          </cell>
          <cell r="AI151">
            <v>0</v>
          </cell>
          <cell r="AJ151">
            <v>0</v>
          </cell>
          <cell r="AK151">
            <v>0</v>
          </cell>
          <cell r="AL151">
            <v>0</v>
          </cell>
          <cell r="AM151">
            <v>0</v>
          </cell>
          <cell r="AN151">
            <v>0</v>
          </cell>
          <cell r="AO151">
            <v>0</v>
          </cell>
          <cell r="AP151">
            <v>0</v>
          </cell>
          <cell r="AQ151">
            <v>0</v>
          </cell>
          <cell r="AR151">
            <v>0</v>
          </cell>
          <cell r="AS151">
            <v>0</v>
          </cell>
          <cell r="AT151">
            <v>15</v>
          </cell>
          <cell r="AU151">
            <v>0</v>
          </cell>
        </row>
        <row r="152">
          <cell r="A152" t="str">
            <v>61010002001040</v>
          </cell>
          <cell r="B152">
            <v>0</v>
          </cell>
          <cell r="C152">
            <v>0</v>
          </cell>
          <cell r="D152">
            <v>1</v>
          </cell>
          <cell r="E152">
            <v>1</v>
          </cell>
          <cell r="F152">
            <v>0</v>
          </cell>
          <cell r="G152">
            <v>1</v>
          </cell>
          <cell r="H152">
            <v>-3</v>
          </cell>
          <cell r="I152">
            <v>0</v>
          </cell>
          <cell r="J152">
            <v>0</v>
          </cell>
          <cell r="K152">
            <v>0</v>
          </cell>
          <cell r="L152">
            <v>0</v>
          </cell>
          <cell r="M152">
            <v>0</v>
          </cell>
          <cell r="N152">
            <v>0</v>
          </cell>
          <cell r="O152">
            <v>0</v>
          </cell>
          <cell r="P152">
            <v>1</v>
          </cell>
          <cell r="Q152">
            <v>2</v>
          </cell>
          <cell r="R152">
            <v>2</v>
          </cell>
          <cell r="S152">
            <v>3</v>
          </cell>
          <cell r="T152">
            <v>0</v>
          </cell>
          <cell r="U152">
            <v>0</v>
          </cell>
          <cell r="V152">
            <v>12</v>
          </cell>
          <cell r="W152">
            <v>3</v>
          </cell>
          <cell r="Z152">
            <v>0</v>
          </cell>
          <cell r="AA152">
            <v>0</v>
          </cell>
          <cell r="AB152">
            <v>0</v>
          </cell>
          <cell r="AC152">
            <v>0</v>
          </cell>
          <cell r="AD152">
            <v>0</v>
          </cell>
          <cell r="AE152">
            <v>0</v>
          </cell>
          <cell r="AF152">
            <v>0</v>
          </cell>
          <cell r="AG152">
            <v>0</v>
          </cell>
          <cell r="AH152">
            <v>0</v>
          </cell>
          <cell r="AI152">
            <v>0</v>
          </cell>
          <cell r="AJ152">
            <v>0</v>
          </cell>
          <cell r="AK152">
            <v>0</v>
          </cell>
          <cell r="AL152">
            <v>0</v>
          </cell>
          <cell r="AM152">
            <v>0</v>
          </cell>
          <cell r="AN152">
            <v>0</v>
          </cell>
          <cell r="AO152">
            <v>0</v>
          </cell>
          <cell r="AP152">
            <v>0</v>
          </cell>
          <cell r="AQ152">
            <v>0</v>
          </cell>
          <cell r="AR152">
            <v>0</v>
          </cell>
          <cell r="AS152">
            <v>0</v>
          </cell>
          <cell r="AT152">
            <v>51</v>
          </cell>
          <cell r="AU152">
            <v>1</v>
          </cell>
        </row>
        <row r="153">
          <cell r="A153" t="str">
            <v>61010000010809</v>
          </cell>
          <cell r="B153">
            <v>0</v>
          </cell>
          <cell r="C153">
            <v>0</v>
          </cell>
          <cell r="D153">
            <v>251</v>
          </cell>
          <cell r="E153">
            <v>284</v>
          </cell>
          <cell r="F153">
            <v>490</v>
          </cell>
          <cell r="G153">
            <v>353</v>
          </cell>
          <cell r="H153">
            <v>-1378</v>
          </cell>
          <cell r="I153">
            <v>0</v>
          </cell>
          <cell r="J153">
            <v>0</v>
          </cell>
          <cell r="K153">
            <v>0</v>
          </cell>
          <cell r="L153">
            <v>0</v>
          </cell>
          <cell r="M153">
            <v>0</v>
          </cell>
          <cell r="N153">
            <v>0</v>
          </cell>
          <cell r="O153">
            <v>0</v>
          </cell>
          <cell r="P153">
            <v>251</v>
          </cell>
          <cell r="Q153">
            <v>535</v>
          </cell>
          <cell r="R153">
            <v>1025</v>
          </cell>
          <cell r="S153">
            <v>1378</v>
          </cell>
          <cell r="T153">
            <v>0</v>
          </cell>
          <cell r="U153">
            <v>0</v>
          </cell>
          <cell r="V153">
            <v>86</v>
          </cell>
          <cell r="W153">
            <v>0</v>
          </cell>
          <cell r="Z153">
            <v>0</v>
          </cell>
          <cell r="AA153">
            <v>0</v>
          </cell>
          <cell r="AB153">
            <v>0</v>
          </cell>
          <cell r="AC153">
            <v>0</v>
          </cell>
          <cell r="AD153">
            <v>0</v>
          </cell>
          <cell r="AE153">
            <v>0</v>
          </cell>
          <cell r="AF153">
            <v>0</v>
          </cell>
          <cell r="AG153">
            <v>0</v>
          </cell>
          <cell r="AH153">
            <v>0</v>
          </cell>
          <cell r="AI153">
            <v>0</v>
          </cell>
          <cell r="AJ153">
            <v>0</v>
          </cell>
          <cell r="AK153">
            <v>0</v>
          </cell>
          <cell r="AL153">
            <v>0</v>
          </cell>
          <cell r="AM153">
            <v>0</v>
          </cell>
          <cell r="AN153">
            <v>0</v>
          </cell>
          <cell r="AO153">
            <v>0</v>
          </cell>
          <cell r="AP153">
            <v>0</v>
          </cell>
          <cell r="AQ153">
            <v>0</v>
          </cell>
          <cell r="AR153">
            <v>0</v>
          </cell>
          <cell r="AS153">
            <v>0</v>
          </cell>
          <cell r="AT153">
            <v>2</v>
          </cell>
          <cell r="AU153">
            <v>0</v>
          </cell>
        </row>
        <row r="154">
          <cell r="A154" t="str">
            <v>61010000010205</v>
          </cell>
          <cell r="B154">
            <v>0</v>
          </cell>
          <cell r="C154">
            <v>0</v>
          </cell>
          <cell r="D154">
            <v>833</v>
          </cell>
          <cell r="E154">
            <v>341</v>
          </cell>
          <cell r="F154">
            <v>422</v>
          </cell>
          <cell r="G154">
            <v>287</v>
          </cell>
          <cell r="H154">
            <v>-1883</v>
          </cell>
          <cell r="I154">
            <v>0</v>
          </cell>
          <cell r="J154">
            <v>0</v>
          </cell>
          <cell r="K154">
            <v>0</v>
          </cell>
          <cell r="L154">
            <v>0</v>
          </cell>
          <cell r="M154">
            <v>0</v>
          </cell>
          <cell r="N154">
            <v>0</v>
          </cell>
          <cell r="O154">
            <v>0</v>
          </cell>
          <cell r="P154">
            <v>833</v>
          </cell>
          <cell r="Q154">
            <v>1174</v>
          </cell>
          <cell r="R154">
            <v>1596</v>
          </cell>
          <cell r="S154">
            <v>1883</v>
          </cell>
          <cell r="T154">
            <v>0</v>
          </cell>
          <cell r="U154">
            <v>0</v>
          </cell>
          <cell r="V154">
            <v>15</v>
          </cell>
          <cell r="W154">
            <v>31280</v>
          </cell>
          <cell r="Z154">
            <v>0</v>
          </cell>
          <cell r="AA154">
            <v>0</v>
          </cell>
          <cell r="AB154">
            <v>0</v>
          </cell>
          <cell r="AC154">
            <v>0</v>
          </cell>
          <cell r="AD154">
            <v>0</v>
          </cell>
          <cell r="AE154">
            <v>0</v>
          </cell>
          <cell r="AF154">
            <v>0</v>
          </cell>
          <cell r="AG154">
            <v>0</v>
          </cell>
          <cell r="AH154">
            <v>0</v>
          </cell>
          <cell r="AI154">
            <v>0</v>
          </cell>
          <cell r="AJ154">
            <v>0</v>
          </cell>
          <cell r="AK154">
            <v>0</v>
          </cell>
          <cell r="AL154">
            <v>0</v>
          </cell>
          <cell r="AM154">
            <v>0</v>
          </cell>
          <cell r="AN154">
            <v>0</v>
          </cell>
          <cell r="AO154">
            <v>0</v>
          </cell>
          <cell r="AP154">
            <v>0</v>
          </cell>
          <cell r="AQ154">
            <v>0</v>
          </cell>
          <cell r="AR154">
            <v>0</v>
          </cell>
          <cell r="AS154">
            <v>0</v>
          </cell>
          <cell r="AT154">
            <v>0</v>
          </cell>
          <cell r="AU154">
            <v>18979</v>
          </cell>
        </row>
        <row r="155">
          <cell r="A155" t="str">
            <v>61010000010507</v>
          </cell>
          <cell r="B155">
            <v>0</v>
          </cell>
          <cell r="C155">
            <v>0</v>
          </cell>
          <cell r="D155">
            <v>9</v>
          </cell>
          <cell r="E155">
            <v>5</v>
          </cell>
          <cell r="F155">
            <v>-2</v>
          </cell>
          <cell r="G155">
            <v>4</v>
          </cell>
          <cell r="H155">
            <v>-16</v>
          </cell>
          <cell r="I155">
            <v>0</v>
          </cell>
          <cell r="J155">
            <v>0</v>
          </cell>
          <cell r="K155">
            <v>0</v>
          </cell>
          <cell r="L155">
            <v>0</v>
          </cell>
          <cell r="M155">
            <v>0</v>
          </cell>
          <cell r="N155">
            <v>0</v>
          </cell>
          <cell r="O155">
            <v>0</v>
          </cell>
          <cell r="P155">
            <v>9</v>
          </cell>
          <cell r="Q155">
            <v>14</v>
          </cell>
          <cell r="R155">
            <v>12</v>
          </cell>
          <cell r="S155">
            <v>16</v>
          </cell>
          <cell r="T155">
            <v>0</v>
          </cell>
          <cell r="U155">
            <v>0</v>
          </cell>
          <cell r="V155">
            <v>3</v>
          </cell>
          <cell r="Z155">
            <v>0</v>
          </cell>
          <cell r="AA155">
            <v>0</v>
          </cell>
          <cell r="AB155">
            <v>0</v>
          </cell>
          <cell r="AC155">
            <v>0</v>
          </cell>
          <cell r="AD155">
            <v>0</v>
          </cell>
          <cell r="AE155">
            <v>0</v>
          </cell>
          <cell r="AF155">
            <v>0</v>
          </cell>
          <cell r="AG155">
            <v>0</v>
          </cell>
          <cell r="AH155">
            <v>0</v>
          </cell>
          <cell r="AI155">
            <v>0</v>
          </cell>
          <cell r="AJ155">
            <v>0</v>
          </cell>
          <cell r="AK155">
            <v>0</v>
          </cell>
          <cell r="AL155">
            <v>0</v>
          </cell>
          <cell r="AM155">
            <v>0</v>
          </cell>
          <cell r="AN155">
            <v>0</v>
          </cell>
          <cell r="AO155">
            <v>0</v>
          </cell>
          <cell r="AP155">
            <v>0</v>
          </cell>
          <cell r="AQ155">
            <v>0</v>
          </cell>
          <cell r="AR155">
            <v>0</v>
          </cell>
          <cell r="AS155">
            <v>0</v>
          </cell>
          <cell r="AT155">
            <v>0</v>
          </cell>
        </row>
        <row r="156">
          <cell r="A156" t="str">
            <v>61010000010601</v>
          </cell>
          <cell r="B156">
            <v>0</v>
          </cell>
          <cell r="C156">
            <v>0</v>
          </cell>
          <cell r="D156">
            <v>66</v>
          </cell>
          <cell r="E156">
            <v>10</v>
          </cell>
          <cell r="F156">
            <v>9</v>
          </cell>
          <cell r="G156">
            <v>10</v>
          </cell>
          <cell r="H156">
            <v>-95</v>
          </cell>
          <cell r="I156">
            <v>0</v>
          </cell>
          <cell r="J156">
            <v>0</v>
          </cell>
          <cell r="K156">
            <v>0</v>
          </cell>
          <cell r="L156">
            <v>0</v>
          </cell>
          <cell r="M156">
            <v>0</v>
          </cell>
          <cell r="N156">
            <v>0</v>
          </cell>
          <cell r="O156">
            <v>0</v>
          </cell>
          <cell r="P156">
            <v>66</v>
          </cell>
          <cell r="Q156">
            <v>76</v>
          </cell>
          <cell r="R156">
            <v>85</v>
          </cell>
          <cell r="S156">
            <v>95</v>
          </cell>
          <cell r="T156">
            <v>0</v>
          </cell>
          <cell r="U156">
            <v>0</v>
          </cell>
          <cell r="V156">
            <v>1642</v>
          </cell>
          <cell r="Z156">
            <v>0</v>
          </cell>
          <cell r="AA156">
            <v>0</v>
          </cell>
          <cell r="AB156">
            <v>0</v>
          </cell>
          <cell r="AC156">
            <v>0</v>
          </cell>
          <cell r="AD156">
            <v>0</v>
          </cell>
          <cell r="AE156">
            <v>0</v>
          </cell>
          <cell r="AF156">
            <v>0</v>
          </cell>
          <cell r="AG156">
            <v>0</v>
          </cell>
          <cell r="AH156">
            <v>0</v>
          </cell>
          <cell r="AI156">
            <v>0</v>
          </cell>
          <cell r="AJ156">
            <v>0</v>
          </cell>
          <cell r="AK156">
            <v>0</v>
          </cell>
          <cell r="AL156">
            <v>0</v>
          </cell>
          <cell r="AM156">
            <v>0</v>
          </cell>
          <cell r="AN156">
            <v>0</v>
          </cell>
          <cell r="AO156">
            <v>0</v>
          </cell>
          <cell r="AP156">
            <v>0</v>
          </cell>
          <cell r="AQ156">
            <v>0</v>
          </cell>
          <cell r="AR156">
            <v>0</v>
          </cell>
          <cell r="AS156">
            <v>0</v>
          </cell>
          <cell r="AT156">
            <v>0</v>
          </cell>
        </row>
        <row r="157">
          <cell r="A157" t="str">
            <v>62010000010205</v>
          </cell>
          <cell r="B157">
            <v>0</v>
          </cell>
          <cell r="C157">
            <v>0</v>
          </cell>
          <cell r="D157">
            <v>40</v>
          </cell>
          <cell r="E157">
            <v>13</v>
          </cell>
          <cell r="F157">
            <v>13</v>
          </cell>
          <cell r="G157">
            <v>9</v>
          </cell>
          <cell r="H157">
            <v>-75</v>
          </cell>
          <cell r="I157">
            <v>0</v>
          </cell>
          <cell r="J157">
            <v>0</v>
          </cell>
          <cell r="K157">
            <v>0</v>
          </cell>
          <cell r="L157">
            <v>0</v>
          </cell>
          <cell r="M157">
            <v>0</v>
          </cell>
          <cell r="N157">
            <v>0</v>
          </cell>
          <cell r="O157">
            <v>0</v>
          </cell>
          <cell r="P157">
            <v>40</v>
          </cell>
          <cell r="Q157">
            <v>53</v>
          </cell>
          <cell r="R157">
            <v>66</v>
          </cell>
          <cell r="S157">
            <v>75</v>
          </cell>
          <cell r="T157">
            <v>0</v>
          </cell>
          <cell r="U157">
            <v>0</v>
          </cell>
          <cell r="V157">
            <v>2483</v>
          </cell>
          <cell r="Z157">
            <v>0</v>
          </cell>
          <cell r="AA157">
            <v>0</v>
          </cell>
          <cell r="AB157">
            <v>0</v>
          </cell>
          <cell r="AC157">
            <v>0</v>
          </cell>
          <cell r="AD157">
            <v>0</v>
          </cell>
          <cell r="AE157">
            <v>0</v>
          </cell>
          <cell r="AF157">
            <v>0</v>
          </cell>
          <cell r="AG157">
            <v>0</v>
          </cell>
          <cell r="AH157">
            <v>0</v>
          </cell>
          <cell r="AI157">
            <v>0</v>
          </cell>
          <cell r="AJ157">
            <v>0</v>
          </cell>
          <cell r="AK157">
            <v>0</v>
          </cell>
          <cell r="AL157">
            <v>0</v>
          </cell>
          <cell r="AM157">
            <v>0</v>
          </cell>
          <cell r="AN157">
            <v>0</v>
          </cell>
          <cell r="AO157">
            <v>0</v>
          </cell>
          <cell r="AP157">
            <v>0</v>
          </cell>
          <cell r="AQ157">
            <v>0</v>
          </cell>
          <cell r="AR157">
            <v>0</v>
          </cell>
          <cell r="AS157">
            <v>0</v>
          </cell>
          <cell r="AT157">
            <v>0</v>
          </cell>
        </row>
        <row r="158">
          <cell r="A158" t="str">
            <v>62010000010507</v>
          </cell>
          <cell r="B158">
            <v>0</v>
          </cell>
          <cell r="C158">
            <v>0</v>
          </cell>
          <cell r="D158">
            <v>1</v>
          </cell>
          <cell r="E158">
            <v>0</v>
          </cell>
          <cell r="F158">
            <v>0</v>
          </cell>
          <cell r="G158">
            <v>0</v>
          </cell>
          <cell r="H158">
            <v>-1</v>
          </cell>
          <cell r="I158">
            <v>0</v>
          </cell>
          <cell r="J158">
            <v>0</v>
          </cell>
          <cell r="K158">
            <v>0</v>
          </cell>
          <cell r="L158">
            <v>0</v>
          </cell>
          <cell r="M158">
            <v>0</v>
          </cell>
          <cell r="N158">
            <v>0</v>
          </cell>
          <cell r="O158">
            <v>0</v>
          </cell>
          <cell r="P158">
            <v>1</v>
          </cell>
          <cell r="Q158">
            <v>1</v>
          </cell>
          <cell r="R158">
            <v>1</v>
          </cell>
          <cell r="S158">
            <v>1</v>
          </cell>
          <cell r="T158">
            <v>0</v>
          </cell>
          <cell r="U158">
            <v>0</v>
          </cell>
          <cell r="V158">
            <v>20</v>
          </cell>
          <cell r="Z158">
            <v>0</v>
          </cell>
          <cell r="AA158">
            <v>0</v>
          </cell>
          <cell r="AB158">
            <v>0</v>
          </cell>
          <cell r="AC158">
            <v>0</v>
          </cell>
          <cell r="AD158">
            <v>0</v>
          </cell>
          <cell r="AE158">
            <v>0</v>
          </cell>
          <cell r="AF158">
            <v>0</v>
          </cell>
          <cell r="AG158">
            <v>0</v>
          </cell>
          <cell r="AH158">
            <v>0</v>
          </cell>
          <cell r="AI158">
            <v>0</v>
          </cell>
          <cell r="AJ158">
            <v>0</v>
          </cell>
          <cell r="AK158">
            <v>0</v>
          </cell>
          <cell r="AL158">
            <v>0</v>
          </cell>
          <cell r="AM158">
            <v>0</v>
          </cell>
          <cell r="AN158">
            <v>0</v>
          </cell>
          <cell r="AO158">
            <v>0</v>
          </cell>
          <cell r="AP158">
            <v>0</v>
          </cell>
          <cell r="AQ158">
            <v>0</v>
          </cell>
          <cell r="AR158">
            <v>0</v>
          </cell>
          <cell r="AS158">
            <v>0</v>
          </cell>
          <cell r="AT158">
            <v>0</v>
          </cell>
        </row>
        <row r="159">
          <cell r="A159" t="str">
            <v>62010000010601</v>
          </cell>
          <cell r="B159">
            <v>0</v>
          </cell>
          <cell r="C159">
            <v>0</v>
          </cell>
          <cell r="D159">
            <v>22</v>
          </cell>
          <cell r="E159">
            <v>7</v>
          </cell>
          <cell r="F159">
            <v>19</v>
          </cell>
          <cell r="G159">
            <v>8</v>
          </cell>
          <cell r="H159">
            <v>-56</v>
          </cell>
          <cell r="I159">
            <v>0</v>
          </cell>
          <cell r="J159">
            <v>0</v>
          </cell>
          <cell r="K159">
            <v>0</v>
          </cell>
          <cell r="L159">
            <v>0</v>
          </cell>
          <cell r="M159">
            <v>0</v>
          </cell>
          <cell r="N159">
            <v>0</v>
          </cell>
          <cell r="O159">
            <v>0</v>
          </cell>
          <cell r="P159">
            <v>22</v>
          </cell>
          <cell r="Q159">
            <v>29</v>
          </cell>
          <cell r="R159">
            <v>48</v>
          </cell>
          <cell r="S159">
            <v>56</v>
          </cell>
          <cell r="T159">
            <v>0</v>
          </cell>
          <cell r="U159">
            <v>0</v>
          </cell>
          <cell r="V159">
            <v>123</v>
          </cell>
          <cell r="Z159">
            <v>0</v>
          </cell>
          <cell r="AA159">
            <v>0</v>
          </cell>
          <cell r="AB159">
            <v>0</v>
          </cell>
          <cell r="AC159">
            <v>0</v>
          </cell>
          <cell r="AD159">
            <v>0</v>
          </cell>
          <cell r="AE159">
            <v>0</v>
          </cell>
          <cell r="AF159">
            <v>0</v>
          </cell>
          <cell r="AG159">
            <v>0</v>
          </cell>
          <cell r="AH159">
            <v>0</v>
          </cell>
          <cell r="AI159">
            <v>0</v>
          </cell>
          <cell r="AJ159">
            <v>0</v>
          </cell>
          <cell r="AK159">
            <v>0</v>
          </cell>
          <cell r="AL159">
            <v>0</v>
          </cell>
          <cell r="AM159">
            <v>0</v>
          </cell>
          <cell r="AN159">
            <v>0</v>
          </cell>
          <cell r="AO159">
            <v>0</v>
          </cell>
          <cell r="AP159">
            <v>0</v>
          </cell>
          <cell r="AQ159">
            <v>0</v>
          </cell>
          <cell r="AR159">
            <v>0</v>
          </cell>
          <cell r="AS159">
            <v>0</v>
          </cell>
          <cell r="AT159">
            <v>0</v>
          </cell>
        </row>
        <row r="160">
          <cell r="A160" t="str">
            <v>62070001001120</v>
          </cell>
          <cell r="B160">
            <v>0</v>
          </cell>
          <cell r="C160">
            <v>0</v>
          </cell>
          <cell r="D160">
            <v>7</v>
          </cell>
          <cell r="E160">
            <v>-2</v>
          </cell>
          <cell r="F160">
            <v>10</v>
          </cell>
          <cell r="G160">
            <v>0</v>
          </cell>
          <cell r="H160">
            <v>-15</v>
          </cell>
          <cell r="I160">
            <v>0</v>
          </cell>
          <cell r="J160">
            <v>0</v>
          </cell>
          <cell r="K160">
            <v>0</v>
          </cell>
          <cell r="L160">
            <v>0</v>
          </cell>
          <cell r="M160">
            <v>0</v>
          </cell>
          <cell r="N160">
            <v>0</v>
          </cell>
          <cell r="O160">
            <v>0</v>
          </cell>
          <cell r="P160">
            <v>7</v>
          </cell>
          <cell r="Q160">
            <v>5</v>
          </cell>
          <cell r="R160">
            <v>15</v>
          </cell>
          <cell r="S160">
            <v>15</v>
          </cell>
          <cell r="T160">
            <v>0</v>
          </cell>
          <cell r="U160">
            <v>0</v>
          </cell>
          <cell r="V160">
            <v>68</v>
          </cell>
          <cell r="Z160">
            <v>0</v>
          </cell>
          <cell r="AA160">
            <v>0</v>
          </cell>
          <cell r="AB160">
            <v>0</v>
          </cell>
          <cell r="AC160">
            <v>0</v>
          </cell>
          <cell r="AD160">
            <v>0</v>
          </cell>
          <cell r="AE160">
            <v>0</v>
          </cell>
          <cell r="AF160">
            <v>0</v>
          </cell>
          <cell r="AG160">
            <v>0</v>
          </cell>
          <cell r="AH160">
            <v>0</v>
          </cell>
          <cell r="AI160">
            <v>0</v>
          </cell>
          <cell r="AJ160">
            <v>0</v>
          </cell>
          <cell r="AK160">
            <v>0</v>
          </cell>
          <cell r="AL160">
            <v>0</v>
          </cell>
          <cell r="AM160">
            <v>0</v>
          </cell>
          <cell r="AN160">
            <v>0</v>
          </cell>
          <cell r="AO160">
            <v>0</v>
          </cell>
          <cell r="AP160">
            <v>0</v>
          </cell>
          <cell r="AQ160">
            <v>0</v>
          </cell>
          <cell r="AR160">
            <v>0</v>
          </cell>
          <cell r="AS160">
            <v>0</v>
          </cell>
          <cell r="AT160">
            <v>0</v>
          </cell>
        </row>
        <row r="161">
          <cell r="A161" t="str">
            <v>62110000011050</v>
          </cell>
          <cell r="B161">
            <v>0</v>
          </cell>
          <cell r="C161">
            <v>0</v>
          </cell>
          <cell r="D161">
            <v>1</v>
          </cell>
          <cell r="E161">
            <v>1</v>
          </cell>
          <cell r="F161">
            <v>1</v>
          </cell>
          <cell r="G161">
            <v>1</v>
          </cell>
          <cell r="H161">
            <v>-4</v>
          </cell>
          <cell r="I161">
            <v>0</v>
          </cell>
          <cell r="J161">
            <v>0</v>
          </cell>
          <cell r="K161">
            <v>0</v>
          </cell>
          <cell r="L161">
            <v>0</v>
          </cell>
          <cell r="M161">
            <v>0</v>
          </cell>
          <cell r="N161">
            <v>0</v>
          </cell>
          <cell r="O161">
            <v>0</v>
          </cell>
          <cell r="P161">
            <v>1</v>
          </cell>
          <cell r="Q161">
            <v>2</v>
          </cell>
          <cell r="R161">
            <v>3</v>
          </cell>
          <cell r="S161">
            <v>4</v>
          </cell>
          <cell r="T161">
            <v>0</v>
          </cell>
          <cell r="U161">
            <v>0</v>
          </cell>
          <cell r="V161">
            <v>7</v>
          </cell>
          <cell r="Z161">
            <v>0</v>
          </cell>
          <cell r="AA161">
            <v>0</v>
          </cell>
          <cell r="AB161">
            <v>0</v>
          </cell>
          <cell r="AC161">
            <v>0</v>
          </cell>
          <cell r="AD161">
            <v>0</v>
          </cell>
          <cell r="AE161">
            <v>0</v>
          </cell>
          <cell r="AF161">
            <v>0</v>
          </cell>
          <cell r="AG161">
            <v>0</v>
          </cell>
          <cell r="AH161">
            <v>0</v>
          </cell>
          <cell r="AI161">
            <v>0</v>
          </cell>
          <cell r="AJ161">
            <v>0</v>
          </cell>
          <cell r="AK161">
            <v>0</v>
          </cell>
          <cell r="AL161">
            <v>0</v>
          </cell>
          <cell r="AM161">
            <v>0</v>
          </cell>
          <cell r="AN161">
            <v>0</v>
          </cell>
          <cell r="AO161">
            <v>0</v>
          </cell>
          <cell r="AP161">
            <v>0</v>
          </cell>
          <cell r="AQ161">
            <v>0</v>
          </cell>
          <cell r="AR161">
            <v>0</v>
          </cell>
          <cell r="AS161">
            <v>0</v>
          </cell>
          <cell r="AT161">
            <v>0</v>
          </cell>
        </row>
        <row r="162">
          <cell r="A162" t="str">
            <v>62120000021120</v>
          </cell>
          <cell r="B162">
            <v>0</v>
          </cell>
          <cell r="C162">
            <v>0</v>
          </cell>
          <cell r="D162">
            <v>1</v>
          </cell>
          <cell r="E162">
            <v>-1</v>
          </cell>
          <cell r="F162">
            <v>0</v>
          </cell>
          <cell r="G162">
            <v>0</v>
          </cell>
          <cell r="H162">
            <v>0</v>
          </cell>
          <cell r="I162">
            <v>0</v>
          </cell>
          <cell r="J162">
            <v>0</v>
          </cell>
          <cell r="K162">
            <v>0</v>
          </cell>
          <cell r="L162">
            <v>0</v>
          </cell>
          <cell r="M162">
            <v>0</v>
          </cell>
          <cell r="N162">
            <v>0</v>
          </cell>
          <cell r="O162">
            <v>0</v>
          </cell>
          <cell r="P162">
            <v>1</v>
          </cell>
          <cell r="Q162">
            <v>0</v>
          </cell>
          <cell r="R162">
            <v>0</v>
          </cell>
          <cell r="S162">
            <v>0</v>
          </cell>
          <cell r="T162">
            <v>0</v>
          </cell>
          <cell r="U162">
            <v>0</v>
          </cell>
          <cell r="V162">
            <v>70</v>
          </cell>
          <cell r="Z162">
            <v>0</v>
          </cell>
          <cell r="AA162">
            <v>0</v>
          </cell>
          <cell r="AB162">
            <v>0</v>
          </cell>
          <cell r="AC162">
            <v>0</v>
          </cell>
          <cell r="AD162">
            <v>0</v>
          </cell>
          <cell r="AE162">
            <v>0</v>
          </cell>
          <cell r="AF162">
            <v>0</v>
          </cell>
          <cell r="AG162">
            <v>0</v>
          </cell>
          <cell r="AH162">
            <v>0</v>
          </cell>
          <cell r="AI162">
            <v>0</v>
          </cell>
          <cell r="AJ162">
            <v>0</v>
          </cell>
          <cell r="AK162">
            <v>0</v>
          </cell>
          <cell r="AL162">
            <v>0</v>
          </cell>
          <cell r="AM162">
            <v>0</v>
          </cell>
          <cell r="AN162">
            <v>0</v>
          </cell>
          <cell r="AO162">
            <v>0</v>
          </cell>
          <cell r="AP162">
            <v>0</v>
          </cell>
          <cell r="AQ162">
            <v>0</v>
          </cell>
          <cell r="AR162">
            <v>0</v>
          </cell>
          <cell r="AS162">
            <v>0</v>
          </cell>
          <cell r="AT162">
            <v>0</v>
          </cell>
        </row>
        <row r="163">
          <cell r="A163" t="str">
            <v>62130001201090</v>
          </cell>
          <cell r="B163">
            <v>0</v>
          </cell>
          <cell r="C163">
            <v>0</v>
          </cell>
          <cell r="D163">
            <v>1</v>
          </cell>
          <cell r="E163">
            <v>0</v>
          </cell>
          <cell r="F163">
            <v>0</v>
          </cell>
          <cell r="G163">
            <v>0</v>
          </cell>
          <cell r="H163">
            <v>-1</v>
          </cell>
          <cell r="I163">
            <v>0</v>
          </cell>
          <cell r="J163">
            <v>0</v>
          </cell>
          <cell r="K163">
            <v>0</v>
          </cell>
          <cell r="L163">
            <v>0</v>
          </cell>
          <cell r="M163">
            <v>0</v>
          </cell>
          <cell r="N163">
            <v>0</v>
          </cell>
          <cell r="O163">
            <v>0</v>
          </cell>
          <cell r="P163">
            <v>1</v>
          </cell>
          <cell r="Q163">
            <v>1</v>
          </cell>
          <cell r="R163">
            <v>1</v>
          </cell>
          <cell r="S163">
            <v>1</v>
          </cell>
          <cell r="T163">
            <v>0</v>
          </cell>
          <cell r="U163">
            <v>0</v>
          </cell>
          <cell r="V163">
            <v>15</v>
          </cell>
          <cell r="Z163">
            <v>0</v>
          </cell>
          <cell r="AA163">
            <v>0</v>
          </cell>
          <cell r="AB163">
            <v>0</v>
          </cell>
          <cell r="AC163">
            <v>0</v>
          </cell>
          <cell r="AD163">
            <v>0</v>
          </cell>
          <cell r="AE163">
            <v>0</v>
          </cell>
          <cell r="AF163">
            <v>0</v>
          </cell>
          <cell r="AG163">
            <v>0</v>
          </cell>
          <cell r="AH163">
            <v>0</v>
          </cell>
          <cell r="AI163">
            <v>0</v>
          </cell>
          <cell r="AJ163">
            <v>0</v>
          </cell>
          <cell r="AK163">
            <v>0</v>
          </cell>
          <cell r="AL163">
            <v>0</v>
          </cell>
          <cell r="AM163">
            <v>0</v>
          </cell>
          <cell r="AN163">
            <v>0</v>
          </cell>
          <cell r="AO163">
            <v>0</v>
          </cell>
          <cell r="AP163">
            <v>0</v>
          </cell>
          <cell r="AQ163">
            <v>0</v>
          </cell>
          <cell r="AR163">
            <v>0</v>
          </cell>
          <cell r="AS163">
            <v>0</v>
          </cell>
          <cell r="AT163">
            <v>0</v>
          </cell>
        </row>
        <row r="164">
          <cell r="A164" t="str">
            <v>62130001301020</v>
          </cell>
          <cell r="B164">
            <v>0</v>
          </cell>
          <cell r="C164">
            <v>0</v>
          </cell>
          <cell r="D164">
            <v>1</v>
          </cell>
          <cell r="E164">
            <v>1</v>
          </cell>
          <cell r="F164">
            <v>-2</v>
          </cell>
          <cell r="G164">
            <v>0</v>
          </cell>
          <cell r="H164">
            <v>0</v>
          </cell>
          <cell r="I164">
            <v>0</v>
          </cell>
          <cell r="J164">
            <v>0</v>
          </cell>
          <cell r="K164">
            <v>0</v>
          </cell>
          <cell r="L164">
            <v>0</v>
          </cell>
          <cell r="M164">
            <v>0</v>
          </cell>
          <cell r="N164">
            <v>0</v>
          </cell>
          <cell r="O164">
            <v>0</v>
          </cell>
          <cell r="P164">
            <v>1</v>
          </cell>
          <cell r="Q164">
            <v>2</v>
          </cell>
          <cell r="R164">
            <v>0</v>
          </cell>
          <cell r="S164">
            <v>0</v>
          </cell>
          <cell r="T164">
            <v>0</v>
          </cell>
          <cell r="U164">
            <v>0</v>
          </cell>
          <cell r="V164">
            <v>6</v>
          </cell>
          <cell r="Z164">
            <v>0</v>
          </cell>
          <cell r="AA164">
            <v>0</v>
          </cell>
          <cell r="AB164">
            <v>0</v>
          </cell>
          <cell r="AC164">
            <v>0</v>
          </cell>
          <cell r="AD164">
            <v>0</v>
          </cell>
          <cell r="AE164">
            <v>0</v>
          </cell>
          <cell r="AF164">
            <v>0</v>
          </cell>
          <cell r="AG164">
            <v>0</v>
          </cell>
          <cell r="AH164">
            <v>0</v>
          </cell>
          <cell r="AI164">
            <v>0</v>
          </cell>
          <cell r="AJ164">
            <v>0</v>
          </cell>
          <cell r="AK164">
            <v>0</v>
          </cell>
          <cell r="AL164">
            <v>0</v>
          </cell>
          <cell r="AM164">
            <v>0</v>
          </cell>
          <cell r="AN164">
            <v>0</v>
          </cell>
          <cell r="AO164">
            <v>0</v>
          </cell>
          <cell r="AP164">
            <v>0</v>
          </cell>
          <cell r="AQ164">
            <v>0</v>
          </cell>
          <cell r="AR164">
            <v>0</v>
          </cell>
          <cell r="AS164">
            <v>0</v>
          </cell>
          <cell r="AT164">
            <v>0</v>
          </cell>
        </row>
        <row r="165">
          <cell r="A165" t="str">
            <v>63010000011120</v>
          </cell>
          <cell r="B165">
            <v>0</v>
          </cell>
          <cell r="C165">
            <v>0</v>
          </cell>
          <cell r="D165">
            <v>3</v>
          </cell>
          <cell r="E165">
            <v>2</v>
          </cell>
          <cell r="F165">
            <v>1</v>
          </cell>
          <cell r="G165">
            <v>-6</v>
          </cell>
          <cell r="H165">
            <v>0</v>
          </cell>
          <cell r="I165">
            <v>0</v>
          </cell>
          <cell r="J165">
            <v>0</v>
          </cell>
          <cell r="K165">
            <v>0</v>
          </cell>
          <cell r="L165">
            <v>0</v>
          </cell>
          <cell r="M165">
            <v>0</v>
          </cell>
          <cell r="N165">
            <v>0</v>
          </cell>
          <cell r="O165">
            <v>0</v>
          </cell>
          <cell r="P165">
            <v>3</v>
          </cell>
          <cell r="Q165">
            <v>5</v>
          </cell>
          <cell r="R165">
            <v>6</v>
          </cell>
          <cell r="S165">
            <v>0</v>
          </cell>
          <cell r="T165">
            <v>0</v>
          </cell>
          <cell r="U165">
            <v>0</v>
          </cell>
          <cell r="V165">
            <v>0</v>
          </cell>
          <cell r="Z165">
            <v>0</v>
          </cell>
          <cell r="AA165">
            <v>0</v>
          </cell>
          <cell r="AB165">
            <v>0</v>
          </cell>
          <cell r="AC165">
            <v>0</v>
          </cell>
          <cell r="AD165">
            <v>0</v>
          </cell>
          <cell r="AE165">
            <v>0</v>
          </cell>
          <cell r="AF165">
            <v>0</v>
          </cell>
          <cell r="AG165">
            <v>0</v>
          </cell>
          <cell r="AH165">
            <v>0</v>
          </cell>
          <cell r="AI165">
            <v>0</v>
          </cell>
          <cell r="AJ165">
            <v>0</v>
          </cell>
          <cell r="AK165">
            <v>0</v>
          </cell>
          <cell r="AL165">
            <v>0</v>
          </cell>
          <cell r="AM165">
            <v>0</v>
          </cell>
          <cell r="AN165">
            <v>0</v>
          </cell>
          <cell r="AO165">
            <v>0</v>
          </cell>
          <cell r="AP165">
            <v>0</v>
          </cell>
          <cell r="AQ165">
            <v>0</v>
          </cell>
          <cell r="AR165">
            <v>0</v>
          </cell>
          <cell r="AS165">
            <v>0</v>
          </cell>
          <cell r="AT165">
            <v>0</v>
          </cell>
        </row>
        <row r="166">
          <cell r="A166" t="str">
            <v>62130001410201</v>
          </cell>
          <cell r="B166">
            <v>0</v>
          </cell>
          <cell r="C166">
            <v>0</v>
          </cell>
          <cell r="D166">
            <v>29</v>
          </cell>
          <cell r="E166">
            <v>-29</v>
          </cell>
          <cell r="F166">
            <v>0</v>
          </cell>
          <cell r="G166">
            <v>0</v>
          </cell>
          <cell r="H166">
            <v>0</v>
          </cell>
          <cell r="I166">
            <v>0</v>
          </cell>
          <cell r="J166">
            <v>0</v>
          </cell>
          <cell r="K166">
            <v>0</v>
          </cell>
          <cell r="L166">
            <v>0</v>
          </cell>
          <cell r="M166">
            <v>0</v>
          </cell>
          <cell r="N166">
            <v>0</v>
          </cell>
          <cell r="O166">
            <v>0</v>
          </cell>
          <cell r="P166">
            <v>29</v>
          </cell>
          <cell r="Q166">
            <v>0</v>
          </cell>
          <cell r="R166">
            <v>0</v>
          </cell>
          <cell r="S166">
            <v>0</v>
          </cell>
          <cell r="T166">
            <v>0</v>
          </cell>
          <cell r="U166">
            <v>0</v>
          </cell>
          <cell r="V166">
            <v>1</v>
          </cell>
          <cell r="Z166">
            <v>0</v>
          </cell>
          <cell r="AA166">
            <v>0</v>
          </cell>
          <cell r="AB166">
            <v>5</v>
          </cell>
          <cell r="AC166">
            <v>-5</v>
          </cell>
          <cell r="AD166">
            <v>0</v>
          </cell>
          <cell r="AE166">
            <v>0</v>
          </cell>
          <cell r="AF166">
            <v>0</v>
          </cell>
          <cell r="AG166">
            <v>0</v>
          </cell>
          <cell r="AH166">
            <v>0</v>
          </cell>
          <cell r="AI166">
            <v>0</v>
          </cell>
          <cell r="AJ166">
            <v>0</v>
          </cell>
          <cell r="AK166">
            <v>0</v>
          </cell>
          <cell r="AL166">
            <v>0</v>
          </cell>
          <cell r="AM166">
            <v>0</v>
          </cell>
          <cell r="AN166">
            <v>5</v>
          </cell>
          <cell r="AO166">
            <v>0</v>
          </cell>
          <cell r="AP166">
            <v>0</v>
          </cell>
          <cell r="AQ166">
            <v>0</v>
          </cell>
          <cell r="AR166">
            <v>0</v>
          </cell>
          <cell r="AS166">
            <v>0</v>
          </cell>
          <cell r="AT166">
            <v>0</v>
          </cell>
        </row>
        <row r="167">
          <cell r="A167" t="str">
            <v>62130001410202</v>
          </cell>
          <cell r="B167">
            <v>0</v>
          </cell>
          <cell r="C167">
            <v>0</v>
          </cell>
          <cell r="D167">
            <v>21</v>
          </cell>
          <cell r="E167">
            <v>-21</v>
          </cell>
          <cell r="F167">
            <v>0</v>
          </cell>
          <cell r="G167">
            <v>0</v>
          </cell>
          <cell r="H167">
            <v>0</v>
          </cell>
          <cell r="I167">
            <v>0</v>
          </cell>
          <cell r="J167">
            <v>0</v>
          </cell>
          <cell r="K167">
            <v>0</v>
          </cell>
          <cell r="L167">
            <v>0</v>
          </cell>
          <cell r="M167">
            <v>0</v>
          </cell>
          <cell r="N167">
            <v>0</v>
          </cell>
          <cell r="O167">
            <v>0</v>
          </cell>
          <cell r="P167">
            <v>21</v>
          </cell>
          <cell r="Q167">
            <v>0</v>
          </cell>
          <cell r="R167">
            <v>0</v>
          </cell>
          <cell r="S167">
            <v>0</v>
          </cell>
          <cell r="T167">
            <v>0</v>
          </cell>
          <cell r="U167">
            <v>0</v>
          </cell>
          <cell r="V167">
            <v>0</v>
          </cell>
          <cell r="Z167">
            <v>0</v>
          </cell>
          <cell r="AA167">
            <v>0</v>
          </cell>
          <cell r="AB167">
            <v>3</v>
          </cell>
          <cell r="AC167">
            <v>-3</v>
          </cell>
          <cell r="AD167">
            <v>0</v>
          </cell>
          <cell r="AE167">
            <v>0</v>
          </cell>
          <cell r="AF167">
            <v>0</v>
          </cell>
          <cell r="AG167">
            <v>0</v>
          </cell>
          <cell r="AH167">
            <v>0</v>
          </cell>
          <cell r="AI167">
            <v>0</v>
          </cell>
          <cell r="AJ167">
            <v>0</v>
          </cell>
          <cell r="AK167">
            <v>0</v>
          </cell>
          <cell r="AL167">
            <v>0</v>
          </cell>
          <cell r="AM167">
            <v>0</v>
          </cell>
          <cell r="AN167">
            <v>3</v>
          </cell>
          <cell r="AO167">
            <v>0</v>
          </cell>
          <cell r="AP167">
            <v>0</v>
          </cell>
          <cell r="AQ167">
            <v>0</v>
          </cell>
          <cell r="AR167">
            <v>0</v>
          </cell>
          <cell r="AS167">
            <v>0</v>
          </cell>
          <cell r="AT167">
            <v>0</v>
          </cell>
        </row>
        <row r="168">
          <cell r="A168" t="str">
            <v>62130001410205</v>
          </cell>
          <cell r="B168">
            <v>0</v>
          </cell>
          <cell r="C168">
            <v>0</v>
          </cell>
          <cell r="D168">
            <v>43</v>
          </cell>
          <cell r="E168">
            <v>351</v>
          </cell>
          <cell r="F168">
            <v>99</v>
          </cell>
          <cell r="G168">
            <v>68</v>
          </cell>
          <cell r="H168">
            <v>-561</v>
          </cell>
          <cell r="I168">
            <v>0</v>
          </cell>
          <cell r="J168">
            <v>0</v>
          </cell>
          <cell r="K168">
            <v>0</v>
          </cell>
          <cell r="L168">
            <v>0</v>
          </cell>
          <cell r="M168">
            <v>0</v>
          </cell>
          <cell r="N168">
            <v>0</v>
          </cell>
          <cell r="O168">
            <v>0</v>
          </cell>
          <cell r="P168">
            <v>43</v>
          </cell>
          <cell r="Q168">
            <v>394</v>
          </cell>
          <cell r="R168">
            <v>493</v>
          </cell>
          <cell r="S168">
            <v>561</v>
          </cell>
          <cell r="T168">
            <v>0</v>
          </cell>
          <cell r="U168">
            <v>0</v>
          </cell>
          <cell r="V168">
            <v>0</v>
          </cell>
          <cell r="Z168">
            <v>0</v>
          </cell>
          <cell r="AA168">
            <v>0</v>
          </cell>
          <cell r="AB168">
            <v>6</v>
          </cell>
          <cell r="AC168">
            <v>33</v>
          </cell>
          <cell r="AD168">
            <v>0</v>
          </cell>
          <cell r="AE168">
            <v>0</v>
          </cell>
          <cell r="AF168">
            <v>-39</v>
          </cell>
          <cell r="AG168">
            <v>0</v>
          </cell>
          <cell r="AH168">
            <v>0</v>
          </cell>
          <cell r="AI168">
            <v>0</v>
          </cell>
          <cell r="AJ168">
            <v>0</v>
          </cell>
          <cell r="AK168">
            <v>0</v>
          </cell>
          <cell r="AL168">
            <v>0</v>
          </cell>
          <cell r="AM168">
            <v>0</v>
          </cell>
          <cell r="AN168">
            <v>6</v>
          </cell>
          <cell r="AO168">
            <v>39</v>
          </cell>
          <cell r="AP168">
            <v>39</v>
          </cell>
          <cell r="AQ168">
            <v>39</v>
          </cell>
          <cell r="AR168">
            <v>0</v>
          </cell>
          <cell r="AS168">
            <v>0</v>
          </cell>
          <cell r="AT168">
            <v>0</v>
          </cell>
        </row>
        <row r="169">
          <cell r="A169" t="str">
            <v>62130001410206</v>
          </cell>
          <cell r="B169">
            <v>0</v>
          </cell>
          <cell r="C169">
            <v>0</v>
          </cell>
          <cell r="D169">
            <v>40</v>
          </cell>
          <cell r="E169">
            <v>-40</v>
          </cell>
          <cell r="F169">
            <v>0</v>
          </cell>
          <cell r="G169">
            <v>0</v>
          </cell>
          <cell r="H169">
            <v>0</v>
          </cell>
          <cell r="I169">
            <v>0</v>
          </cell>
          <cell r="J169">
            <v>0</v>
          </cell>
          <cell r="K169">
            <v>0</v>
          </cell>
          <cell r="L169">
            <v>0</v>
          </cell>
          <cell r="M169">
            <v>0</v>
          </cell>
          <cell r="N169">
            <v>0</v>
          </cell>
          <cell r="O169">
            <v>0</v>
          </cell>
          <cell r="P169">
            <v>40</v>
          </cell>
          <cell r="Q169">
            <v>0</v>
          </cell>
          <cell r="R169">
            <v>0</v>
          </cell>
          <cell r="S169">
            <v>0</v>
          </cell>
          <cell r="T169">
            <v>0</v>
          </cell>
          <cell r="U169">
            <v>0</v>
          </cell>
          <cell r="V169">
            <v>0</v>
          </cell>
          <cell r="Z169">
            <v>0</v>
          </cell>
          <cell r="AA169">
            <v>0</v>
          </cell>
          <cell r="AB169">
            <v>5</v>
          </cell>
          <cell r="AC169">
            <v>-5</v>
          </cell>
          <cell r="AD169">
            <v>0</v>
          </cell>
          <cell r="AE169">
            <v>0</v>
          </cell>
          <cell r="AF169">
            <v>0</v>
          </cell>
          <cell r="AG169">
            <v>0</v>
          </cell>
          <cell r="AH169">
            <v>0</v>
          </cell>
          <cell r="AI169">
            <v>0</v>
          </cell>
          <cell r="AJ169">
            <v>0</v>
          </cell>
          <cell r="AK169">
            <v>0</v>
          </cell>
          <cell r="AL169">
            <v>0</v>
          </cell>
          <cell r="AM169">
            <v>0</v>
          </cell>
          <cell r="AN169">
            <v>5</v>
          </cell>
          <cell r="AO169">
            <v>0</v>
          </cell>
          <cell r="AP169">
            <v>0</v>
          </cell>
          <cell r="AQ169">
            <v>0</v>
          </cell>
          <cell r="AR169">
            <v>0</v>
          </cell>
          <cell r="AS169">
            <v>0</v>
          </cell>
          <cell r="AT169">
            <v>0</v>
          </cell>
        </row>
        <row r="170">
          <cell r="A170" t="str">
            <v>62130001410215</v>
          </cell>
          <cell r="B170">
            <v>0</v>
          </cell>
          <cell r="C170">
            <v>0</v>
          </cell>
          <cell r="D170">
            <v>44</v>
          </cell>
          <cell r="E170">
            <v>-44</v>
          </cell>
          <cell r="F170">
            <v>0</v>
          </cell>
          <cell r="G170">
            <v>0</v>
          </cell>
          <cell r="H170">
            <v>0</v>
          </cell>
          <cell r="I170">
            <v>0</v>
          </cell>
          <cell r="J170">
            <v>0</v>
          </cell>
          <cell r="K170">
            <v>0</v>
          </cell>
          <cell r="L170">
            <v>0</v>
          </cell>
          <cell r="M170">
            <v>0</v>
          </cell>
          <cell r="N170">
            <v>0</v>
          </cell>
          <cell r="O170">
            <v>0</v>
          </cell>
          <cell r="P170">
            <v>44</v>
          </cell>
          <cell r="Q170">
            <v>0</v>
          </cell>
          <cell r="R170">
            <v>0</v>
          </cell>
          <cell r="S170">
            <v>0</v>
          </cell>
          <cell r="T170">
            <v>0</v>
          </cell>
          <cell r="U170">
            <v>0</v>
          </cell>
          <cell r="V170">
            <v>0</v>
          </cell>
          <cell r="Z170">
            <v>0</v>
          </cell>
          <cell r="AA170">
            <v>0</v>
          </cell>
          <cell r="AB170">
            <v>5</v>
          </cell>
          <cell r="AC170">
            <v>-5</v>
          </cell>
          <cell r="AD170">
            <v>0</v>
          </cell>
          <cell r="AE170">
            <v>0</v>
          </cell>
          <cell r="AF170">
            <v>0</v>
          </cell>
          <cell r="AG170">
            <v>0</v>
          </cell>
          <cell r="AH170">
            <v>0</v>
          </cell>
          <cell r="AI170">
            <v>0</v>
          </cell>
          <cell r="AJ170">
            <v>0</v>
          </cell>
          <cell r="AK170">
            <v>0</v>
          </cell>
          <cell r="AL170">
            <v>0</v>
          </cell>
          <cell r="AM170">
            <v>0</v>
          </cell>
          <cell r="AN170">
            <v>5</v>
          </cell>
          <cell r="AO170">
            <v>0</v>
          </cell>
          <cell r="AP170">
            <v>0</v>
          </cell>
          <cell r="AQ170">
            <v>0</v>
          </cell>
          <cell r="AR170">
            <v>0</v>
          </cell>
          <cell r="AS170">
            <v>0</v>
          </cell>
          <cell r="AT170">
            <v>0</v>
          </cell>
        </row>
        <row r="171">
          <cell r="A171" t="str">
            <v>62130001410401</v>
          </cell>
          <cell r="B171">
            <v>0</v>
          </cell>
          <cell r="C171">
            <v>0</v>
          </cell>
          <cell r="D171">
            <v>24</v>
          </cell>
          <cell r="E171">
            <v>-24</v>
          </cell>
          <cell r="F171">
            <v>0</v>
          </cell>
          <cell r="G171">
            <v>0</v>
          </cell>
          <cell r="H171">
            <v>0</v>
          </cell>
          <cell r="I171">
            <v>0</v>
          </cell>
          <cell r="J171">
            <v>0</v>
          </cell>
          <cell r="K171">
            <v>0</v>
          </cell>
          <cell r="L171">
            <v>0</v>
          </cell>
          <cell r="M171">
            <v>0</v>
          </cell>
          <cell r="N171">
            <v>0</v>
          </cell>
          <cell r="O171">
            <v>0</v>
          </cell>
          <cell r="P171">
            <v>24</v>
          </cell>
          <cell r="Q171">
            <v>0</v>
          </cell>
          <cell r="R171">
            <v>0</v>
          </cell>
          <cell r="S171">
            <v>0</v>
          </cell>
          <cell r="T171">
            <v>0</v>
          </cell>
          <cell r="U171">
            <v>0</v>
          </cell>
          <cell r="V171">
            <v>835</v>
          </cell>
          <cell r="Z171">
            <v>0</v>
          </cell>
          <cell r="AA171">
            <v>0</v>
          </cell>
          <cell r="AB171">
            <v>4</v>
          </cell>
          <cell r="AC171">
            <v>-4</v>
          </cell>
          <cell r="AD171">
            <v>0</v>
          </cell>
          <cell r="AE171">
            <v>0</v>
          </cell>
          <cell r="AF171">
            <v>0</v>
          </cell>
          <cell r="AG171">
            <v>0</v>
          </cell>
          <cell r="AH171">
            <v>0</v>
          </cell>
          <cell r="AI171">
            <v>0</v>
          </cell>
          <cell r="AJ171">
            <v>0</v>
          </cell>
          <cell r="AK171">
            <v>0</v>
          </cell>
          <cell r="AL171">
            <v>0</v>
          </cell>
          <cell r="AM171">
            <v>0</v>
          </cell>
          <cell r="AN171">
            <v>4</v>
          </cell>
          <cell r="AO171">
            <v>0</v>
          </cell>
          <cell r="AP171">
            <v>0</v>
          </cell>
          <cell r="AQ171">
            <v>0</v>
          </cell>
          <cell r="AR171">
            <v>0</v>
          </cell>
          <cell r="AS171">
            <v>0</v>
          </cell>
          <cell r="AT171">
            <v>37</v>
          </cell>
        </row>
        <row r="172">
          <cell r="A172" t="str">
            <v>62130001410402</v>
          </cell>
          <cell r="B172">
            <v>0</v>
          </cell>
          <cell r="C172">
            <v>0</v>
          </cell>
          <cell r="D172">
            <v>17</v>
          </cell>
          <cell r="E172">
            <v>-17</v>
          </cell>
          <cell r="F172">
            <v>0</v>
          </cell>
          <cell r="G172">
            <v>0</v>
          </cell>
          <cell r="H172">
            <v>0</v>
          </cell>
          <cell r="I172">
            <v>0</v>
          </cell>
          <cell r="J172">
            <v>0</v>
          </cell>
          <cell r="K172">
            <v>0</v>
          </cell>
          <cell r="L172">
            <v>0</v>
          </cell>
          <cell r="M172">
            <v>0</v>
          </cell>
          <cell r="N172">
            <v>0</v>
          </cell>
          <cell r="O172">
            <v>0</v>
          </cell>
          <cell r="P172">
            <v>17</v>
          </cell>
          <cell r="Q172">
            <v>0</v>
          </cell>
          <cell r="R172">
            <v>0</v>
          </cell>
          <cell r="S172">
            <v>0</v>
          </cell>
          <cell r="T172">
            <v>0</v>
          </cell>
          <cell r="U172">
            <v>0</v>
          </cell>
          <cell r="V172">
            <v>0</v>
          </cell>
          <cell r="Z172">
            <v>0</v>
          </cell>
          <cell r="AA172">
            <v>0</v>
          </cell>
          <cell r="AB172">
            <v>3</v>
          </cell>
          <cell r="AC172">
            <v>-3</v>
          </cell>
          <cell r="AD172">
            <v>0</v>
          </cell>
          <cell r="AE172">
            <v>0</v>
          </cell>
          <cell r="AF172">
            <v>0</v>
          </cell>
          <cell r="AG172">
            <v>0</v>
          </cell>
          <cell r="AH172">
            <v>0</v>
          </cell>
          <cell r="AI172">
            <v>0</v>
          </cell>
          <cell r="AJ172">
            <v>0</v>
          </cell>
          <cell r="AK172">
            <v>0</v>
          </cell>
          <cell r="AL172">
            <v>0</v>
          </cell>
          <cell r="AM172">
            <v>0</v>
          </cell>
          <cell r="AN172">
            <v>3</v>
          </cell>
          <cell r="AO172">
            <v>0</v>
          </cell>
          <cell r="AP172">
            <v>0</v>
          </cell>
          <cell r="AQ172">
            <v>0</v>
          </cell>
          <cell r="AR172">
            <v>0</v>
          </cell>
          <cell r="AS172">
            <v>0</v>
          </cell>
          <cell r="AT172">
            <v>0</v>
          </cell>
        </row>
        <row r="173">
          <cell r="A173" t="str">
            <v>62130001410403</v>
          </cell>
          <cell r="B173">
            <v>0</v>
          </cell>
          <cell r="C173">
            <v>0</v>
          </cell>
          <cell r="D173">
            <v>15</v>
          </cell>
          <cell r="E173">
            <v>-15</v>
          </cell>
          <cell r="F173">
            <v>0</v>
          </cell>
          <cell r="G173">
            <v>0</v>
          </cell>
          <cell r="H173">
            <v>0</v>
          </cell>
          <cell r="I173">
            <v>0</v>
          </cell>
          <cell r="J173">
            <v>0</v>
          </cell>
          <cell r="K173">
            <v>0</v>
          </cell>
          <cell r="L173">
            <v>0</v>
          </cell>
          <cell r="M173">
            <v>0</v>
          </cell>
          <cell r="N173">
            <v>0</v>
          </cell>
          <cell r="O173">
            <v>0</v>
          </cell>
          <cell r="P173">
            <v>15</v>
          </cell>
          <cell r="Q173">
            <v>0</v>
          </cell>
          <cell r="R173">
            <v>0</v>
          </cell>
          <cell r="S173">
            <v>0</v>
          </cell>
          <cell r="T173">
            <v>0</v>
          </cell>
          <cell r="U173">
            <v>0</v>
          </cell>
          <cell r="V173">
            <v>0</v>
          </cell>
          <cell r="Z173">
            <v>0</v>
          </cell>
          <cell r="AA173">
            <v>0</v>
          </cell>
          <cell r="AB173">
            <v>2</v>
          </cell>
          <cell r="AC173">
            <v>-2</v>
          </cell>
          <cell r="AD173">
            <v>0</v>
          </cell>
          <cell r="AE173">
            <v>0</v>
          </cell>
          <cell r="AF173">
            <v>0</v>
          </cell>
          <cell r="AG173">
            <v>0</v>
          </cell>
          <cell r="AH173">
            <v>0</v>
          </cell>
          <cell r="AI173">
            <v>0</v>
          </cell>
          <cell r="AJ173">
            <v>0</v>
          </cell>
          <cell r="AK173">
            <v>0</v>
          </cell>
          <cell r="AL173">
            <v>0</v>
          </cell>
          <cell r="AM173">
            <v>0</v>
          </cell>
          <cell r="AN173">
            <v>2</v>
          </cell>
          <cell r="AO173">
            <v>0</v>
          </cell>
          <cell r="AP173">
            <v>0</v>
          </cell>
          <cell r="AQ173">
            <v>0</v>
          </cell>
          <cell r="AR173">
            <v>0</v>
          </cell>
          <cell r="AS173">
            <v>0</v>
          </cell>
          <cell r="AT173">
            <v>0</v>
          </cell>
        </row>
        <row r="174">
          <cell r="A174" t="str">
            <v>62130001410404</v>
          </cell>
          <cell r="B174">
            <v>0</v>
          </cell>
          <cell r="C174">
            <v>0</v>
          </cell>
          <cell r="D174">
            <v>5</v>
          </cell>
          <cell r="E174">
            <v>-5</v>
          </cell>
          <cell r="F174">
            <v>0</v>
          </cell>
          <cell r="G174">
            <v>0</v>
          </cell>
          <cell r="H174">
            <v>0</v>
          </cell>
          <cell r="I174">
            <v>0</v>
          </cell>
          <cell r="J174">
            <v>0</v>
          </cell>
          <cell r="K174">
            <v>0</v>
          </cell>
          <cell r="L174">
            <v>0</v>
          </cell>
          <cell r="M174">
            <v>0</v>
          </cell>
          <cell r="N174">
            <v>0</v>
          </cell>
          <cell r="O174">
            <v>0</v>
          </cell>
          <cell r="P174">
            <v>5</v>
          </cell>
          <cell r="Q174">
            <v>0</v>
          </cell>
          <cell r="R174">
            <v>0</v>
          </cell>
          <cell r="S174">
            <v>0</v>
          </cell>
          <cell r="T174">
            <v>0</v>
          </cell>
          <cell r="U174">
            <v>0</v>
          </cell>
          <cell r="V174">
            <v>0</v>
          </cell>
          <cell r="Z174">
            <v>0</v>
          </cell>
          <cell r="AA174">
            <v>0</v>
          </cell>
          <cell r="AB174">
            <v>1</v>
          </cell>
          <cell r="AC174">
            <v>-1</v>
          </cell>
          <cell r="AD174">
            <v>0</v>
          </cell>
          <cell r="AE174">
            <v>0</v>
          </cell>
          <cell r="AF174">
            <v>0</v>
          </cell>
          <cell r="AG174">
            <v>0</v>
          </cell>
          <cell r="AH174">
            <v>0</v>
          </cell>
          <cell r="AI174">
            <v>0</v>
          </cell>
          <cell r="AJ174">
            <v>0</v>
          </cell>
          <cell r="AK174">
            <v>0</v>
          </cell>
          <cell r="AL174">
            <v>0</v>
          </cell>
          <cell r="AM174">
            <v>0</v>
          </cell>
          <cell r="AN174">
            <v>1</v>
          </cell>
          <cell r="AO174">
            <v>0</v>
          </cell>
          <cell r="AP174">
            <v>0</v>
          </cell>
          <cell r="AQ174">
            <v>0</v>
          </cell>
          <cell r="AR174">
            <v>0</v>
          </cell>
          <cell r="AS174">
            <v>0</v>
          </cell>
          <cell r="AT174">
            <v>0</v>
          </cell>
        </row>
        <row r="175">
          <cell r="A175" t="str">
            <v>62130001410601</v>
          </cell>
          <cell r="B175">
            <v>0</v>
          </cell>
          <cell r="C175">
            <v>0</v>
          </cell>
          <cell r="D175">
            <v>3</v>
          </cell>
          <cell r="E175">
            <v>16</v>
          </cell>
          <cell r="F175">
            <v>4</v>
          </cell>
          <cell r="G175">
            <v>5</v>
          </cell>
          <cell r="H175">
            <v>-28</v>
          </cell>
          <cell r="I175">
            <v>0</v>
          </cell>
          <cell r="J175">
            <v>0</v>
          </cell>
          <cell r="K175">
            <v>0</v>
          </cell>
          <cell r="L175">
            <v>0</v>
          </cell>
          <cell r="M175">
            <v>0</v>
          </cell>
          <cell r="N175">
            <v>0</v>
          </cell>
          <cell r="O175">
            <v>0</v>
          </cell>
          <cell r="P175">
            <v>3</v>
          </cell>
          <cell r="Q175">
            <v>19</v>
          </cell>
          <cell r="R175">
            <v>23</v>
          </cell>
          <cell r="S175">
            <v>28</v>
          </cell>
          <cell r="T175">
            <v>0</v>
          </cell>
          <cell r="U175">
            <v>0</v>
          </cell>
          <cell r="V175">
            <v>0</v>
          </cell>
          <cell r="Z175">
            <v>0</v>
          </cell>
          <cell r="AA175">
            <v>0</v>
          </cell>
          <cell r="AB175">
            <v>1</v>
          </cell>
          <cell r="AC175">
            <v>1</v>
          </cell>
          <cell r="AD175">
            <v>0</v>
          </cell>
          <cell r="AE175">
            <v>0</v>
          </cell>
          <cell r="AF175">
            <v>-2</v>
          </cell>
          <cell r="AG175">
            <v>0</v>
          </cell>
          <cell r="AH175">
            <v>0</v>
          </cell>
          <cell r="AI175">
            <v>0</v>
          </cell>
          <cell r="AJ175">
            <v>0</v>
          </cell>
          <cell r="AK175">
            <v>0</v>
          </cell>
          <cell r="AL175">
            <v>0</v>
          </cell>
          <cell r="AM175">
            <v>0</v>
          </cell>
          <cell r="AN175">
            <v>1</v>
          </cell>
          <cell r="AO175">
            <v>2</v>
          </cell>
          <cell r="AP175">
            <v>2</v>
          </cell>
          <cell r="AQ175">
            <v>2</v>
          </cell>
          <cell r="AR175">
            <v>0</v>
          </cell>
          <cell r="AS175">
            <v>0</v>
          </cell>
          <cell r="AT175">
            <v>0</v>
          </cell>
        </row>
        <row r="176">
          <cell r="A176" t="str">
            <v>62130001410602</v>
          </cell>
          <cell r="B176">
            <v>0</v>
          </cell>
          <cell r="C176">
            <v>0</v>
          </cell>
          <cell r="D176">
            <v>8</v>
          </cell>
          <cell r="E176">
            <v>-8</v>
          </cell>
          <cell r="F176">
            <v>0</v>
          </cell>
          <cell r="G176">
            <v>0</v>
          </cell>
          <cell r="H176">
            <v>0</v>
          </cell>
          <cell r="I176">
            <v>0</v>
          </cell>
          <cell r="J176">
            <v>0</v>
          </cell>
          <cell r="K176">
            <v>0</v>
          </cell>
          <cell r="L176">
            <v>0</v>
          </cell>
          <cell r="M176">
            <v>0</v>
          </cell>
          <cell r="N176">
            <v>0</v>
          </cell>
          <cell r="O176">
            <v>0</v>
          </cell>
          <cell r="P176">
            <v>8</v>
          </cell>
          <cell r="Q176">
            <v>0</v>
          </cell>
          <cell r="R176">
            <v>0</v>
          </cell>
          <cell r="S176">
            <v>0</v>
          </cell>
          <cell r="T176">
            <v>0</v>
          </cell>
          <cell r="U176">
            <v>0</v>
          </cell>
          <cell r="V176">
            <v>0</v>
          </cell>
          <cell r="Z176">
            <v>0</v>
          </cell>
          <cell r="AA176">
            <v>0</v>
          </cell>
          <cell r="AB176">
            <v>1</v>
          </cell>
          <cell r="AC176">
            <v>-1</v>
          </cell>
          <cell r="AD176">
            <v>0</v>
          </cell>
          <cell r="AE176">
            <v>0</v>
          </cell>
          <cell r="AF176">
            <v>0</v>
          </cell>
          <cell r="AG176">
            <v>0</v>
          </cell>
          <cell r="AH176">
            <v>0</v>
          </cell>
          <cell r="AI176">
            <v>0</v>
          </cell>
          <cell r="AJ176">
            <v>0</v>
          </cell>
          <cell r="AK176">
            <v>0</v>
          </cell>
          <cell r="AL176">
            <v>0</v>
          </cell>
          <cell r="AM176">
            <v>0</v>
          </cell>
          <cell r="AN176">
            <v>1</v>
          </cell>
          <cell r="AO176">
            <v>0</v>
          </cell>
          <cell r="AP176">
            <v>0</v>
          </cell>
          <cell r="AQ176">
            <v>0</v>
          </cell>
          <cell r="AR176">
            <v>0</v>
          </cell>
          <cell r="AS176">
            <v>0</v>
          </cell>
          <cell r="AT176">
            <v>0</v>
          </cell>
        </row>
        <row r="177">
          <cell r="A177" t="str">
            <v>62130001410603</v>
          </cell>
          <cell r="B177">
            <v>0</v>
          </cell>
          <cell r="C177">
            <v>0</v>
          </cell>
          <cell r="D177">
            <v>1</v>
          </cell>
          <cell r="E177">
            <v>-1</v>
          </cell>
          <cell r="F177">
            <v>0</v>
          </cell>
          <cell r="G177">
            <v>0</v>
          </cell>
          <cell r="H177">
            <v>0</v>
          </cell>
          <cell r="I177">
            <v>0</v>
          </cell>
          <cell r="J177">
            <v>0</v>
          </cell>
          <cell r="K177">
            <v>0</v>
          </cell>
          <cell r="L177">
            <v>0</v>
          </cell>
          <cell r="M177">
            <v>0</v>
          </cell>
          <cell r="N177">
            <v>0</v>
          </cell>
          <cell r="O177">
            <v>0</v>
          </cell>
          <cell r="P177">
            <v>1</v>
          </cell>
          <cell r="Q177">
            <v>0</v>
          </cell>
          <cell r="R177">
            <v>0</v>
          </cell>
          <cell r="S177">
            <v>0</v>
          </cell>
          <cell r="T177">
            <v>0</v>
          </cell>
          <cell r="U177">
            <v>0</v>
          </cell>
          <cell r="V177">
            <v>0</v>
          </cell>
          <cell r="Z177">
            <v>0</v>
          </cell>
          <cell r="AA177">
            <v>0</v>
          </cell>
          <cell r="AB177">
            <v>1</v>
          </cell>
          <cell r="AC177">
            <v>-1</v>
          </cell>
          <cell r="AD177">
            <v>0</v>
          </cell>
          <cell r="AE177">
            <v>0</v>
          </cell>
          <cell r="AF177">
            <v>0</v>
          </cell>
          <cell r="AG177">
            <v>0</v>
          </cell>
          <cell r="AH177">
            <v>0</v>
          </cell>
          <cell r="AI177">
            <v>0</v>
          </cell>
          <cell r="AJ177">
            <v>0</v>
          </cell>
          <cell r="AK177">
            <v>0</v>
          </cell>
          <cell r="AL177">
            <v>0</v>
          </cell>
          <cell r="AM177">
            <v>0</v>
          </cell>
          <cell r="AN177">
            <v>1</v>
          </cell>
          <cell r="AO177">
            <v>0</v>
          </cell>
          <cell r="AP177">
            <v>0</v>
          </cell>
          <cell r="AQ177">
            <v>0</v>
          </cell>
          <cell r="AR177">
            <v>0</v>
          </cell>
          <cell r="AS177">
            <v>0</v>
          </cell>
          <cell r="AT177">
            <v>0</v>
          </cell>
        </row>
        <row r="178">
          <cell r="A178" t="str">
            <v>62130001410604</v>
          </cell>
          <cell r="B178">
            <v>0</v>
          </cell>
          <cell r="C178">
            <v>0</v>
          </cell>
          <cell r="D178">
            <v>7</v>
          </cell>
          <cell r="E178">
            <v>-7</v>
          </cell>
          <cell r="F178">
            <v>0</v>
          </cell>
          <cell r="G178">
            <v>0</v>
          </cell>
          <cell r="H178">
            <v>0</v>
          </cell>
          <cell r="I178">
            <v>0</v>
          </cell>
          <cell r="J178">
            <v>0</v>
          </cell>
          <cell r="K178">
            <v>0</v>
          </cell>
          <cell r="L178">
            <v>0</v>
          </cell>
          <cell r="M178">
            <v>0</v>
          </cell>
          <cell r="N178">
            <v>0</v>
          </cell>
          <cell r="O178">
            <v>0</v>
          </cell>
          <cell r="P178">
            <v>7</v>
          </cell>
          <cell r="Q178">
            <v>0</v>
          </cell>
          <cell r="R178">
            <v>0</v>
          </cell>
          <cell r="S178">
            <v>0</v>
          </cell>
          <cell r="T178">
            <v>0</v>
          </cell>
          <cell r="U178">
            <v>0</v>
          </cell>
          <cell r="V178">
            <v>44</v>
          </cell>
          <cell r="Z178">
            <v>0</v>
          </cell>
          <cell r="AA178">
            <v>0</v>
          </cell>
          <cell r="AB178">
            <v>1</v>
          </cell>
          <cell r="AC178">
            <v>-1</v>
          </cell>
          <cell r="AD178">
            <v>0</v>
          </cell>
          <cell r="AE178">
            <v>0</v>
          </cell>
          <cell r="AF178">
            <v>0</v>
          </cell>
          <cell r="AG178">
            <v>0</v>
          </cell>
          <cell r="AH178">
            <v>0</v>
          </cell>
          <cell r="AI178">
            <v>0</v>
          </cell>
          <cell r="AJ178">
            <v>0</v>
          </cell>
          <cell r="AK178">
            <v>0</v>
          </cell>
          <cell r="AL178">
            <v>0</v>
          </cell>
          <cell r="AM178">
            <v>0</v>
          </cell>
          <cell r="AN178">
            <v>1</v>
          </cell>
          <cell r="AO178">
            <v>0</v>
          </cell>
          <cell r="AP178">
            <v>0</v>
          </cell>
          <cell r="AQ178">
            <v>0</v>
          </cell>
          <cell r="AR178">
            <v>0</v>
          </cell>
          <cell r="AS178">
            <v>0</v>
          </cell>
          <cell r="AT178">
            <v>2</v>
          </cell>
        </row>
        <row r="179">
          <cell r="A179" t="str">
            <v>62130001410605</v>
          </cell>
          <cell r="B179">
            <v>0</v>
          </cell>
          <cell r="C179">
            <v>0</v>
          </cell>
          <cell r="D179">
            <v>2</v>
          </cell>
          <cell r="E179">
            <v>-2</v>
          </cell>
          <cell r="F179">
            <v>0</v>
          </cell>
          <cell r="G179">
            <v>0</v>
          </cell>
          <cell r="H179">
            <v>0</v>
          </cell>
          <cell r="I179">
            <v>0</v>
          </cell>
          <cell r="J179">
            <v>0</v>
          </cell>
          <cell r="K179">
            <v>0</v>
          </cell>
          <cell r="L179">
            <v>0</v>
          </cell>
          <cell r="M179">
            <v>0</v>
          </cell>
          <cell r="N179">
            <v>0</v>
          </cell>
          <cell r="O179">
            <v>0</v>
          </cell>
          <cell r="P179">
            <v>2</v>
          </cell>
          <cell r="Q179">
            <v>0</v>
          </cell>
          <cell r="R179">
            <v>0</v>
          </cell>
          <cell r="S179">
            <v>0</v>
          </cell>
          <cell r="T179">
            <v>0</v>
          </cell>
          <cell r="U179">
            <v>0</v>
          </cell>
          <cell r="V179">
            <v>0</v>
          </cell>
          <cell r="Z179">
            <v>0</v>
          </cell>
          <cell r="AA179">
            <v>0</v>
          </cell>
          <cell r="AB179">
            <v>1</v>
          </cell>
          <cell r="AC179">
            <v>-1</v>
          </cell>
          <cell r="AD179">
            <v>0</v>
          </cell>
          <cell r="AE179">
            <v>0</v>
          </cell>
          <cell r="AF179">
            <v>0</v>
          </cell>
          <cell r="AG179">
            <v>0</v>
          </cell>
          <cell r="AH179">
            <v>0</v>
          </cell>
          <cell r="AI179">
            <v>0</v>
          </cell>
          <cell r="AJ179">
            <v>0</v>
          </cell>
          <cell r="AK179">
            <v>0</v>
          </cell>
          <cell r="AL179">
            <v>0</v>
          </cell>
          <cell r="AM179">
            <v>0</v>
          </cell>
          <cell r="AN179">
            <v>1</v>
          </cell>
          <cell r="AO179">
            <v>0</v>
          </cell>
          <cell r="AP179">
            <v>0</v>
          </cell>
          <cell r="AQ179">
            <v>0</v>
          </cell>
          <cell r="AR179">
            <v>0</v>
          </cell>
          <cell r="AS179">
            <v>0</v>
          </cell>
          <cell r="AT179">
            <v>0</v>
          </cell>
        </row>
        <row r="180">
          <cell r="A180" t="str">
            <v>62130001410606</v>
          </cell>
          <cell r="B180">
            <v>0</v>
          </cell>
          <cell r="C180">
            <v>0</v>
          </cell>
          <cell r="D180">
            <v>1</v>
          </cell>
          <cell r="E180">
            <v>-1</v>
          </cell>
          <cell r="F180">
            <v>0</v>
          </cell>
          <cell r="G180">
            <v>0</v>
          </cell>
          <cell r="H180">
            <v>0</v>
          </cell>
          <cell r="I180">
            <v>0</v>
          </cell>
          <cell r="J180">
            <v>0</v>
          </cell>
          <cell r="K180">
            <v>0</v>
          </cell>
          <cell r="L180">
            <v>0</v>
          </cell>
          <cell r="M180">
            <v>0</v>
          </cell>
          <cell r="N180">
            <v>0</v>
          </cell>
          <cell r="O180">
            <v>0</v>
          </cell>
          <cell r="P180">
            <v>1</v>
          </cell>
          <cell r="Q180">
            <v>0</v>
          </cell>
          <cell r="R180">
            <v>0</v>
          </cell>
          <cell r="S180">
            <v>0</v>
          </cell>
          <cell r="T180">
            <v>0</v>
          </cell>
          <cell r="U180">
            <v>0</v>
          </cell>
          <cell r="V180">
            <v>0</v>
          </cell>
          <cell r="Z180">
            <v>0</v>
          </cell>
          <cell r="AA180">
            <v>0</v>
          </cell>
          <cell r="AB180">
            <v>1</v>
          </cell>
          <cell r="AC180">
            <v>-1</v>
          </cell>
          <cell r="AD180">
            <v>0</v>
          </cell>
          <cell r="AE180">
            <v>0</v>
          </cell>
          <cell r="AF180">
            <v>0</v>
          </cell>
          <cell r="AG180">
            <v>0</v>
          </cell>
          <cell r="AH180">
            <v>0</v>
          </cell>
          <cell r="AI180">
            <v>0</v>
          </cell>
          <cell r="AJ180">
            <v>0</v>
          </cell>
          <cell r="AK180">
            <v>0</v>
          </cell>
          <cell r="AL180">
            <v>0</v>
          </cell>
          <cell r="AM180">
            <v>0</v>
          </cell>
          <cell r="AN180">
            <v>1</v>
          </cell>
          <cell r="AO180">
            <v>0</v>
          </cell>
          <cell r="AP180">
            <v>0</v>
          </cell>
          <cell r="AQ180">
            <v>0</v>
          </cell>
          <cell r="AR180">
            <v>0</v>
          </cell>
          <cell r="AS180">
            <v>0</v>
          </cell>
          <cell r="AT180">
            <v>0</v>
          </cell>
        </row>
        <row r="181">
          <cell r="A181" t="str">
            <v>62130001410608</v>
          </cell>
          <cell r="B181">
            <v>0</v>
          </cell>
          <cell r="C181">
            <v>0</v>
          </cell>
          <cell r="D181">
            <v>2</v>
          </cell>
          <cell r="E181">
            <v>-2</v>
          </cell>
          <cell r="F181">
            <v>0</v>
          </cell>
          <cell r="G181">
            <v>0</v>
          </cell>
          <cell r="H181">
            <v>0</v>
          </cell>
          <cell r="I181">
            <v>0</v>
          </cell>
          <cell r="J181">
            <v>0</v>
          </cell>
          <cell r="K181">
            <v>0</v>
          </cell>
          <cell r="L181">
            <v>0</v>
          </cell>
          <cell r="M181">
            <v>0</v>
          </cell>
          <cell r="N181">
            <v>0</v>
          </cell>
          <cell r="O181">
            <v>0</v>
          </cell>
          <cell r="P181">
            <v>2</v>
          </cell>
          <cell r="Q181">
            <v>0</v>
          </cell>
          <cell r="R181">
            <v>0</v>
          </cell>
          <cell r="S181">
            <v>0</v>
          </cell>
          <cell r="T181">
            <v>0</v>
          </cell>
          <cell r="U181">
            <v>0</v>
          </cell>
          <cell r="V181">
            <v>0</v>
          </cell>
          <cell r="Z181">
            <v>0</v>
          </cell>
          <cell r="AA181">
            <v>0</v>
          </cell>
          <cell r="AB181">
            <v>1</v>
          </cell>
          <cell r="AC181">
            <v>-1</v>
          </cell>
          <cell r="AD181">
            <v>0</v>
          </cell>
          <cell r="AE181">
            <v>0</v>
          </cell>
          <cell r="AF181">
            <v>0</v>
          </cell>
          <cell r="AG181">
            <v>0</v>
          </cell>
          <cell r="AH181">
            <v>0</v>
          </cell>
          <cell r="AI181">
            <v>0</v>
          </cell>
          <cell r="AJ181">
            <v>0</v>
          </cell>
          <cell r="AK181">
            <v>0</v>
          </cell>
          <cell r="AL181">
            <v>0</v>
          </cell>
          <cell r="AM181">
            <v>0</v>
          </cell>
          <cell r="AN181">
            <v>1</v>
          </cell>
          <cell r="AO181">
            <v>0</v>
          </cell>
          <cell r="AP181">
            <v>0</v>
          </cell>
          <cell r="AQ181">
            <v>0</v>
          </cell>
          <cell r="AR181">
            <v>0</v>
          </cell>
          <cell r="AS181">
            <v>0</v>
          </cell>
          <cell r="AT181">
            <v>0</v>
          </cell>
        </row>
        <row r="182">
          <cell r="A182" t="str">
            <v>50010000010610</v>
          </cell>
          <cell r="B182">
            <v>0</v>
          </cell>
          <cell r="C182">
            <v>0</v>
          </cell>
          <cell r="D182">
            <v>0</v>
          </cell>
          <cell r="E182">
            <v>3</v>
          </cell>
          <cell r="F182">
            <v>0</v>
          </cell>
          <cell r="G182">
            <v>0</v>
          </cell>
          <cell r="H182">
            <v>-3</v>
          </cell>
          <cell r="I182">
            <v>0</v>
          </cell>
          <cell r="J182">
            <v>0</v>
          </cell>
          <cell r="K182">
            <v>0</v>
          </cell>
          <cell r="L182">
            <v>0</v>
          </cell>
          <cell r="M182">
            <v>0</v>
          </cell>
          <cell r="N182">
            <v>0</v>
          </cell>
          <cell r="O182">
            <v>0</v>
          </cell>
          <cell r="P182">
            <v>0</v>
          </cell>
          <cell r="Q182">
            <v>3</v>
          </cell>
          <cell r="R182">
            <v>3</v>
          </cell>
          <cell r="S182">
            <v>3</v>
          </cell>
          <cell r="T182">
            <v>3</v>
          </cell>
          <cell r="U182">
            <v>3</v>
          </cell>
          <cell r="V182">
            <v>0</v>
          </cell>
          <cell r="Z182">
            <v>0</v>
          </cell>
          <cell r="AA182">
            <v>0</v>
          </cell>
          <cell r="AB182">
            <v>0</v>
          </cell>
          <cell r="AC182">
            <v>10</v>
          </cell>
          <cell r="AD182">
            <v>0</v>
          </cell>
          <cell r="AE182">
            <v>0</v>
          </cell>
          <cell r="AF182">
            <v>-10</v>
          </cell>
          <cell r="AG182">
            <v>0</v>
          </cell>
          <cell r="AH182">
            <v>0</v>
          </cell>
          <cell r="AI182">
            <v>0</v>
          </cell>
          <cell r="AJ182">
            <v>0</v>
          </cell>
          <cell r="AK182">
            <v>0</v>
          </cell>
          <cell r="AL182">
            <v>0</v>
          </cell>
          <cell r="AM182">
            <v>0</v>
          </cell>
          <cell r="AN182">
            <v>0</v>
          </cell>
          <cell r="AO182">
            <v>10</v>
          </cell>
          <cell r="AP182">
            <v>10</v>
          </cell>
          <cell r="AQ182">
            <v>10</v>
          </cell>
          <cell r="AR182">
            <v>10</v>
          </cell>
          <cell r="AS182">
            <v>10</v>
          </cell>
          <cell r="AT182">
            <v>0</v>
          </cell>
        </row>
        <row r="183">
          <cell r="A183" t="str">
            <v>56040000010603</v>
          </cell>
          <cell r="B183">
            <v>0</v>
          </cell>
          <cell r="C183">
            <v>0</v>
          </cell>
          <cell r="D183">
            <v>0</v>
          </cell>
          <cell r="E183">
            <v>1</v>
          </cell>
          <cell r="F183">
            <v>0</v>
          </cell>
          <cell r="G183">
            <v>-1</v>
          </cell>
          <cell r="H183">
            <v>0</v>
          </cell>
          <cell r="I183">
            <v>0</v>
          </cell>
          <cell r="J183">
            <v>0</v>
          </cell>
          <cell r="K183">
            <v>0</v>
          </cell>
          <cell r="L183">
            <v>0</v>
          </cell>
          <cell r="M183">
            <v>0</v>
          </cell>
          <cell r="N183">
            <v>0</v>
          </cell>
          <cell r="O183">
            <v>0</v>
          </cell>
          <cell r="P183">
            <v>0</v>
          </cell>
          <cell r="Q183">
            <v>1</v>
          </cell>
          <cell r="R183">
            <v>1</v>
          </cell>
          <cell r="S183">
            <v>0</v>
          </cell>
          <cell r="T183">
            <v>0</v>
          </cell>
          <cell r="U183">
            <v>0</v>
          </cell>
          <cell r="V183">
            <v>0</v>
          </cell>
          <cell r="Z183">
            <v>0</v>
          </cell>
          <cell r="AA183">
            <v>0</v>
          </cell>
          <cell r="AB183">
            <v>0</v>
          </cell>
          <cell r="AC183">
            <v>4</v>
          </cell>
          <cell r="AD183">
            <v>0</v>
          </cell>
          <cell r="AE183">
            <v>-4</v>
          </cell>
          <cell r="AF183">
            <v>0</v>
          </cell>
          <cell r="AG183">
            <v>0</v>
          </cell>
          <cell r="AH183">
            <v>0</v>
          </cell>
          <cell r="AI183">
            <v>0</v>
          </cell>
          <cell r="AJ183">
            <v>0</v>
          </cell>
          <cell r="AK183">
            <v>0</v>
          </cell>
          <cell r="AL183">
            <v>0</v>
          </cell>
          <cell r="AM183">
            <v>0</v>
          </cell>
          <cell r="AN183">
            <v>0</v>
          </cell>
          <cell r="AO183">
            <v>4</v>
          </cell>
          <cell r="AP183">
            <v>4</v>
          </cell>
          <cell r="AQ183">
            <v>0</v>
          </cell>
          <cell r="AR183">
            <v>0</v>
          </cell>
          <cell r="AS183">
            <v>0</v>
          </cell>
          <cell r="AT183">
            <v>0</v>
          </cell>
        </row>
        <row r="184">
          <cell r="A184" t="str">
            <v>62120000021090</v>
          </cell>
          <cell r="B184">
            <v>0</v>
          </cell>
          <cell r="C184">
            <v>0</v>
          </cell>
          <cell r="D184">
            <v>0</v>
          </cell>
          <cell r="E184">
            <v>1</v>
          </cell>
          <cell r="F184">
            <v>0</v>
          </cell>
          <cell r="G184">
            <v>2</v>
          </cell>
          <cell r="H184">
            <v>-3</v>
          </cell>
          <cell r="I184">
            <v>0</v>
          </cell>
          <cell r="J184">
            <v>0</v>
          </cell>
          <cell r="K184">
            <v>0</v>
          </cell>
          <cell r="L184">
            <v>0</v>
          </cell>
          <cell r="M184">
            <v>0</v>
          </cell>
          <cell r="N184">
            <v>0</v>
          </cell>
          <cell r="O184">
            <v>0</v>
          </cell>
          <cell r="P184">
            <v>0</v>
          </cell>
          <cell r="Q184">
            <v>1</v>
          </cell>
          <cell r="R184">
            <v>1</v>
          </cell>
          <cell r="S184">
            <v>3</v>
          </cell>
          <cell r="T184">
            <v>0</v>
          </cell>
          <cell r="U184">
            <v>0</v>
          </cell>
          <cell r="V184">
            <v>0</v>
          </cell>
          <cell r="Z184">
            <v>0</v>
          </cell>
          <cell r="AA184">
            <v>0</v>
          </cell>
          <cell r="AB184">
            <v>0</v>
          </cell>
          <cell r="AC184">
            <v>0</v>
          </cell>
          <cell r="AD184">
            <v>0</v>
          </cell>
          <cell r="AE184">
            <v>0</v>
          </cell>
          <cell r="AF184">
            <v>0</v>
          </cell>
          <cell r="AG184">
            <v>0</v>
          </cell>
          <cell r="AH184">
            <v>0</v>
          </cell>
          <cell r="AI184">
            <v>0</v>
          </cell>
          <cell r="AJ184">
            <v>0</v>
          </cell>
          <cell r="AK184">
            <v>0</v>
          </cell>
          <cell r="AL184">
            <v>0</v>
          </cell>
          <cell r="AM184">
            <v>0</v>
          </cell>
          <cell r="AN184">
            <v>0</v>
          </cell>
          <cell r="AO184">
            <v>0</v>
          </cell>
          <cell r="AP184">
            <v>0</v>
          </cell>
          <cell r="AQ184">
            <v>0</v>
          </cell>
          <cell r="AR184">
            <v>0</v>
          </cell>
          <cell r="AS184">
            <v>0</v>
          </cell>
          <cell r="AT184">
            <v>0</v>
          </cell>
        </row>
        <row r="185">
          <cell r="A185" t="str">
            <v>63010000011040</v>
          </cell>
          <cell r="B185">
            <v>0</v>
          </cell>
          <cell r="C185">
            <v>0</v>
          </cell>
          <cell r="D185">
            <v>0</v>
          </cell>
          <cell r="E185">
            <v>0</v>
          </cell>
          <cell r="F185">
            <v>8</v>
          </cell>
          <cell r="G185">
            <v>2</v>
          </cell>
          <cell r="H185">
            <v>-10</v>
          </cell>
          <cell r="I185">
            <v>0</v>
          </cell>
          <cell r="J185">
            <v>0</v>
          </cell>
          <cell r="K185">
            <v>0</v>
          </cell>
          <cell r="L185">
            <v>0</v>
          </cell>
          <cell r="M185">
            <v>0</v>
          </cell>
          <cell r="N185">
            <v>0</v>
          </cell>
          <cell r="O185">
            <v>0</v>
          </cell>
          <cell r="P185">
            <v>0</v>
          </cell>
          <cell r="Q185">
            <v>0</v>
          </cell>
          <cell r="R185">
            <v>8</v>
          </cell>
          <cell r="S185">
            <v>10</v>
          </cell>
          <cell r="T185">
            <v>0</v>
          </cell>
          <cell r="U185">
            <v>0</v>
          </cell>
          <cell r="V185">
            <v>13</v>
          </cell>
          <cell r="Z185">
            <v>0</v>
          </cell>
          <cell r="AA185">
            <v>0</v>
          </cell>
          <cell r="AB185">
            <v>0</v>
          </cell>
          <cell r="AC185">
            <v>0</v>
          </cell>
          <cell r="AD185">
            <v>0</v>
          </cell>
          <cell r="AE185">
            <v>0</v>
          </cell>
          <cell r="AF185">
            <v>0</v>
          </cell>
          <cell r="AG185">
            <v>0</v>
          </cell>
          <cell r="AH185">
            <v>0</v>
          </cell>
          <cell r="AI185">
            <v>0</v>
          </cell>
          <cell r="AJ185">
            <v>0</v>
          </cell>
          <cell r="AK185">
            <v>0</v>
          </cell>
          <cell r="AL185">
            <v>0</v>
          </cell>
          <cell r="AM185">
            <v>0</v>
          </cell>
          <cell r="AN185">
            <v>0</v>
          </cell>
          <cell r="AO185">
            <v>0</v>
          </cell>
          <cell r="AP185">
            <v>0</v>
          </cell>
          <cell r="AQ185">
            <v>0</v>
          </cell>
          <cell r="AR185">
            <v>0</v>
          </cell>
          <cell r="AS185">
            <v>0</v>
          </cell>
          <cell r="AT185">
            <v>50</v>
          </cell>
        </row>
        <row r="186">
          <cell r="A186" t="str">
            <v>Totale complessivo</v>
          </cell>
          <cell r="B186">
            <v>2469</v>
          </cell>
          <cell r="C186">
            <v>26959</v>
          </cell>
          <cell r="D186">
            <v>1738</v>
          </cell>
          <cell r="E186">
            <v>1518</v>
          </cell>
          <cell r="F186">
            <v>1640</v>
          </cell>
          <cell r="G186">
            <v>5654</v>
          </cell>
          <cell r="H186">
            <v>-39978</v>
          </cell>
          <cell r="I186">
            <v>0</v>
          </cell>
          <cell r="J186">
            <v>0</v>
          </cell>
          <cell r="K186">
            <v>0</v>
          </cell>
          <cell r="L186">
            <v>0</v>
          </cell>
          <cell r="M186">
            <v>0</v>
          </cell>
          <cell r="N186">
            <v>2469</v>
          </cell>
          <cell r="O186">
            <v>29428</v>
          </cell>
          <cell r="P186">
            <v>31166</v>
          </cell>
          <cell r="Q186">
            <v>32684</v>
          </cell>
          <cell r="R186">
            <v>34324</v>
          </cell>
          <cell r="S186">
            <v>39978</v>
          </cell>
          <cell r="T186">
            <v>6756</v>
          </cell>
          <cell r="U186">
            <v>6861</v>
          </cell>
          <cell r="V186">
            <v>0</v>
          </cell>
          <cell r="Z186">
            <v>1025</v>
          </cell>
          <cell r="AA186">
            <v>935</v>
          </cell>
          <cell r="AB186">
            <v>463</v>
          </cell>
          <cell r="AC186">
            <v>273</v>
          </cell>
          <cell r="AD186">
            <v>652</v>
          </cell>
          <cell r="AE186">
            <v>674</v>
          </cell>
          <cell r="AF186">
            <v>-4022</v>
          </cell>
          <cell r="AG186">
            <v>0</v>
          </cell>
          <cell r="AH186">
            <v>0</v>
          </cell>
          <cell r="AI186">
            <v>0</v>
          </cell>
          <cell r="AJ186">
            <v>0</v>
          </cell>
          <cell r="AK186">
            <v>0</v>
          </cell>
          <cell r="AL186">
            <v>1025</v>
          </cell>
          <cell r="AM186">
            <v>1960</v>
          </cell>
          <cell r="AN186">
            <v>2423</v>
          </cell>
          <cell r="AO186">
            <v>2696</v>
          </cell>
          <cell r="AP186">
            <v>3348</v>
          </cell>
          <cell r="AQ186">
            <v>4022</v>
          </cell>
          <cell r="AR186">
            <v>4412</v>
          </cell>
          <cell r="AS186">
            <v>4462</v>
          </cell>
          <cell r="AT186">
            <v>0</v>
          </cell>
        </row>
        <row r="187">
          <cell r="A187" t="str">
            <v>62120000021090</v>
          </cell>
          <cell r="B187">
            <v>0</v>
          </cell>
          <cell r="C187">
            <v>0</v>
          </cell>
          <cell r="D187">
            <v>0</v>
          </cell>
          <cell r="E187">
            <v>1</v>
          </cell>
          <cell r="F187">
            <v>0</v>
          </cell>
          <cell r="G187">
            <v>2</v>
          </cell>
          <cell r="H187">
            <v>-3</v>
          </cell>
          <cell r="I187">
            <v>0</v>
          </cell>
          <cell r="J187">
            <v>3</v>
          </cell>
          <cell r="K187">
            <v>-3</v>
          </cell>
          <cell r="L187">
            <v>0</v>
          </cell>
          <cell r="M187">
            <v>0</v>
          </cell>
          <cell r="N187">
            <v>0</v>
          </cell>
          <cell r="O187">
            <v>0</v>
          </cell>
          <cell r="P187">
            <v>0</v>
          </cell>
          <cell r="Q187">
            <v>1</v>
          </cell>
          <cell r="R187">
            <v>1</v>
          </cell>
          <cell r="S187">
            <v>3</v>
          </cell>
          <cell r="T187">
            <v>0</v>
          </cell>
          <cell r="U187">
            <v>0</v>
          </cell>
          <cell r="V187">
            <v>3</v>
          </cell>
          <cell r="Z187">
            <v>0</v>
          </cell>
          <cell r="AA187">
            <v>0</v>
          </cell>
          <cell r="AB187">
            <v>0</v>
          </cell>
          <cell r="AC187">
            <v>0</v>
          </cell>
          <cell r="AD187">
            <v>0</v>
          </cell>
          <cell r="AE187">
            <v>0</v>
          </cell>
          <cell r="AF187">
            <v>0</v>
          </cell>
          <cell r="AG187">
            <v>0</v>
          </cell>
          <cell r="AH187">
            <v>0</v>
          </cell>
          <cell r="AI187">
            <v>0</v>
          </cell>
          <cell r="AJ187">
            <v>0</v>
          </cell>
          <cell r="AK187">
            <v>0</v>
          </cell>
          <cell r="AL187">
            <v>0</v>
          </cell>
          <cell r="AM187">
            <v>0</v>
          </cell>
          <cell r="AN187">
            <v>0</v>
          </cell>
          <cell r="AO187">
            <v>0</v>
          </cell>
          <cell r="AP187">
            <v>0</v>
          </cell>
          <cell r="AQ187">
            <v>0</v>
          </cell>
          <cell r="AR187">
            <v>0</v>
          </cell>
          <cell r="AS187">
            <v>0</v>
          </cell>
          <cell r="AT187">
            <v>0</v>
          </cell>
        </row>
        <row r="188">
          <cell r="A188" t="str">
            <v>63010000011040</v>
          </cell>
          <cell r="B188">
            <v>0</v>
          </cell>
          <cell r="C188">
            <v>0</v>
          </cell>
          <cell r="D188">
            <v>0</v>
          </cell>
          <cell r="E188">
            <v>0</v>
          </cell>
          <cell r="F188">
            <v>8</v>
          </cell>
          <cell r="G188">
            <v>2</v>
          </cell>
          <cell r="H188">
            <v>-10</v>
          </cell>
          <cell r="I188">
            <v>0</v>
          </cell>
          <cell r="J188">
            <v>20</v>
          </cell>
          <cell r="K188">
            <v>-20</v>
          </cell>
          <cell r="L188">
            <v>0</v>
          </cell>
          <cell r="M188">
            <v>0</v>
          </cell>
          <cell r="N188">
            <v>0</v>
          </cell>
          <cell r="O188">
            <v>0</v>
          </cell>
          <cell r="P188">
            <v>0</v>
          </cell>
          <cell r="Q188">
            <v>0</v>
          </cell>
          <cell r="R188">
            <v>8</v>
          </cell>
          <cell r="S188">
            <v>10</v>
          </cell>
          <cell r="T188">
            <v>0</v>
          </cell>
          <cell r="U188">
            <v>0</v>
          </cell>
          <cell r="V188">
            <v>20</v>
          </cell>
          <cell r="Z188">
            <v>0</v>
          </cell>
          <cell r="AA188">
            <v>0</v>
          </cell>
          <cell r="AB188">
            <v>0</v>
          </cell>
          <cell r="AC188">
            <v>0</v>
          </cell>
          <cell r="AD188">
            <v>0</v>
          </cell>
          <cell r="AE188">
            <v>0</v>
          </cell>
          <cell r="AF188">
            <v>0</v>
          </cell>
          <cell r="AG188">
            <v>0</v>
          </cell>
          <cell r="AH188">
            <v>0</v>
          </cell>
          <cell r="AI188">
            <v>0</v>
          </cell>
          <cell r="AJ188">
            <v>0</v>
          </cell>
          <cell r="AK188">
            <v>0</v>
          </cell>
          <cell r="AL188">
            <v>0</v>
          </cell>
          <cell r="AM188">
            <v>0</v>
          </cell>
          <cell r="AN188">
            <v>0</v>
          </cell>
          <cell r="AO188">
            <v>0</v>
          </cell>
          <cell r="AP188">
            <v>0</v>
          </cell>
          <cell r="AQ188">
            <v>0</v>
          </cell>
          <cell r="AR188">
            <v>0</v>
          </cell>
          <cell r="AS188">
            <v>0</v>
          </cell>
          <cell r="AT188">
            <v>0</v>
          </cell>
        </row>
        <row r="189">
          <cell r="A189" t="str">
            <v>Reserves Decrease</v>
          </cell>
          <cell r="B189">
            <v>0</v>
          </cell>
          <cell r="C189">
            <v>0</v>
          </cell>
          <cell r="D189">
            <v>0</v>
          </cell>
          <cell r="E189">
            <v>0</v>
          </cell>
          <cell r="F189">
            <v>0</v>
          </cell>
          <cell r="G189">
            <v>0</v>
          </cell>
          <cell r="H189">
            <v>0</v>
          </cell>
          <cell r="I189">
            <v>0</v>
          </cell>
          <cell r="J189">
            <v>265</v>
          </cell>
          <cell r="K189">
            <v>-265</v>
          </cell>
          <cell r="L189">
            <v>0</v>
          </cell>
          <cell r="M189">
            <v>0</v>
          </cell>
          <cell r="N189">
            <v>0</v>
          </cell>
          <cell r="O189">
            <v>0</v>
          </cell>
          <cell r="P189">
            <v>0</v>
          </cell>
          <cell r="Q189">
            <v>0</v>
          </cell>
          <cell r="R189">
            <v>0</v>
          </cell>
          <cell r="S189">
            <v>0</v>
          </cell>
          <cell r="T189">
            <v>0</v>
          </cell>
          <cell r="U189">
            <v>0</v>
          </cell>
          <cell r="V189">
            <v>265</v>
          </cell>
          <cell r="Z189">
            <v>0</v>
          </cell>
          <cell r="AA189">
            <v>0</v>
          </cell>
          <cell r="AB189">
            <v>0</v>
          </cell>
          <cell r="AC189">
            <v>0</v>
          </cell>
          <cell r="AD189">
            <v>0</v>
          </cell>
          <cell r="AE189">
            <v>0</v>
          </cell>
          <cell r="AF189">
            <v>0</v>
          </cell>
          <cell r="AG189">
            <v>0</v>
          </cell>
          <cell r="AH189">
            <v>0</v>
          </cell>
          <cell r="AI189">
            <v>0</v>
          </cell>
          <cell r="AJ189">
            <v>0</v>
          </cell>
          <cell r="AK189">
            <v>0</v>
          </cell>
          <cell r="AL189">
            <v>0</v>
          </cell>
          <cell r="AM189">
            <v>0</v>
          </cell>
          <cell r="AN189">
            <v>0</v>
          </cell>
          <cell r="AO189">
            <v>0</v>
          </cell>
          <cell r="AP189">
            <v>0</v>
          </cell>
          <cell r="AQ189">
            <v>0</v>
          </cell>
          <cell r="AR189">
            <v>0</v>
          </cell>
          <cell r="AS189">
            <v>0</v>
          </cell>
          <cell r="AT189">
            <v>0</v>
          </cell>
        </row>
        <row r="190">
          <cell r="A190" t="str">
            <v>56030000010200</v>
          </cell>
          <cell r="B190">
            <v>0</v>
          </cell>
          <cell r="C190">
            <v>0</v>
          </cell>
          <cell r="D190">
            <v>0</v>
          </cell>
          <cell r="E190">
            <v>0</v>
          </cell>
          <cell r="F190">
            <v>0</v>
          </cell>
          <cell r="G190">
            <v>0</v>
          </cell>
          <cell r="H190">
            <v>0</v>
          </cell>
          <cell r="I190">
            <v>0</v>
          </cell>
          <cell r="J190">
            <v>52</v>
          </cell>
          <cell r="K190">
            <v>-52</v>
          </cell>
          <cell r="L190">
            <v>0</v>
          </cell>
          <cell r="M190">
            <v>0</v>
          </cell>
          <cell r="N190">
            <v>0</v>
          </cell>
          <cell r="O190">
            <v>0</v>
          </cell>
          <cell r="P190">
            <v>0</v>
          </cell>
          <cell r="Q190">
            <v>0</v>
          </cell>
          <cell r="R190">
            <v>0</v>
          </cell>
          <cell r="S190">
            <v>0</v>
          </cell>
          <cell r="T190">
            <v>0</v>
          </cell>
          <cell r="U190">
            <v>0</v>
          </cell>
          <cell r="V190">
            <v>52</v>
          </cell>
          <cell r="Z190">
            <v>0</v>
          </cell>
          <cell r="AA190">
            <v>0</v>
          </cell>
          <cell r="AB190">
            <v>0</v>
          </cell>
          <cell r="AC190">
            <v>0</v>
          </cell>
          <cell r="AD190">
            <v>0</v>
          </cell>
          <cell r="AE190">
            <v>0</v>
          </cell>
          <cell r="AF190">
            <v>0</v>
          </cell>
          <cell r="AG190">
            <v>0</v>
          </cell>
          <cell r="AH190">
            <v>0</v>
          </cell>
          <cell r="AI190">
            <v>0</v>
          </cell>
          <cell r="AJ190">
            <v>0</v>
          </cell>
          <cell r="AK190">
            <v>0</v>
          </cell>
          <cell r="AL190">
            <v>0</v>
          </cell>
          <cell r="AM190">
            <v>0</v>
          </cell>
          <cell r="AN190">
            <v>0</v>
          </cell>
          <cell r="AO190">
            <v>0</v>
          </cell>
          <cell r="AP190">
            <v>0</v>
          </cell>
          <cell r="AQ190">
            <v>0</v>
          </cell>
          <cell r="AR190">
            <v>0</v>
          </cell>
          <cell r="AS190">
            <v>0</v>
          </cell>
          <cell r="AT190">
            <v>0</v>
          </cell>
        </row>
        <row r="191">
          <cell r="A191" t="str">
            <v>Totale complessivo</v>
          </cell>
          <cell r="B191">
            <v>2469</v>
          </cell>
          <cell r="C191">
            <v>26959</v>
          </cell>
          <cell r="D191">
            <v>1738</v>
          </cell>
          <cell r="E191">
            <v>1518</v>
          </cell>
          <cell r="F191">
            <v>1640</v>
          </cell>
          <cell r="G191">
            <v>5654</v>
          </cell>
          <cell r="H191">
            <v>-33222</v>
          </cell>
          <cell r="I191">
            <v>105</v>
          </cell>
          <cell r="J191">
            <v>36885</v>
          </cell>
          <cell r="K191">
            <v>-43746</v>
          </cell>
          <cell r="L191">
            <v>0</v>
          </cell>
          <cell r="M191">
            <v>0</v>
          </cell>
          <cell r="N191">
            <v>2469</v>
          </cell>
          <cell r="O191">
            <v>29428</v>
          </cell>
          <cell r="P191">
            <v>31166</v>
          </cell>
          <cell r="Q191">
            <v>32684</v>
          </cell>
          <cell r="R191">
            <v>34324</v>
          </cell>
          <cell r="S191">
            <v>39978</v>
          </cell>
          <cell r="T191">
            <v>6756</v>
          </cell>
          <cell r="U191">
            <v>6861</v>
          </cell>
          <cell r="V191">
            <v>43746</v>
          </cell>
          <cell r="Z191">
            <v>1025</v>
          </cell>
          <cell r="AA191">
            <v>935</v>
          </cell>
          <cell r="AB191">
            <v>463</v>
          </cell>
          <cell r="AC191">
            <v>273</v>
          </cell>
          <cell r="AD191">
            <v>652</v>
          </cell>
          <cell r="AE191">
            <v>674</v>
          </cell>
          <cell r="AF191">
            <v>390</v>
          </cell>
          <cell r="AG191">
            <v>50</v>
          </cell>
          <cell r="AH191">
            <v>951</v>
          </cell>
          <cell r="AI191">
            <v>-5413</v>
          </cell>
          <cell r="AJ191">
            <v>0</v>
          </cell>
          <cell r="AK191">
            <v>0</v>
          </cell>
          <cell r="AL191">
            <v>1025</v>
          </cell>
          <cell r="AM191">
            <v>1960</v>
          </cell>
          <cell r="AN191">
            <v>2423</v>
          </cell>
          <cell r="AO191">
            <v>2696</v>
          </cell>
          <cell r="AP191">
            <v>3348</v>
          </cell>
          <cell r="AQ191">
            <v>4022</v>
          </cell>
          <cell r="AR191">
            <v>4412</v>
          </cell>
          <cell r="AS191">
            <v>4462</v>
          </cell>
          <cell r="AT191">
            <v>5413</v>
          </cell>
        </row>
      </sheetData>
      <sheetData sheetId="42" refreshError="1">
        <row r="1">
          <cell r="A1">
            <v>1</v>
          </cell>
          <cell r="B1">
            <v>2</v>
          </cell>
          <cell r="C1">
            <v>3</v>
          </cell>
          <cell r="D1">
            <v>4</v>
          </cell>
          <cell r="E1">
            <v>5</v>
          </cell>
          <cell r="F1">
            <v>6</v>
          </cell>
          <cell r="G1">
            <v>7</v>
          </cell>
          <cell r="H1">
            <v>8</v>
          </cell>
          <cell r="I1">
            <v>9</v>
          </cell>
          <cell r="J1">
            <v>10</v>
          </cell>
          <cell r="K1">
            <v>11</v>
          </cell>
          <cell r="L1">
            <v>12</v>
          </cell>
          <cell r="M1">
            <v>13</v>
          </cell>
          <cell r="N1">
            <v>14</v>
          </cell>
          <cell r="O1">
            <v>15</v>
          </cell>
          <cell r="P1">
            <v>16</v>
          </cell>
          <cell r="Q1">
            <v>17</v>
          </cell>
          <cell r="R1">
            <v>18</v>
          </cell>
          <cell r="S1">
            <v>19</v>
          </cell>
          <cell r="T1">
            <v>20</v>
          </cell>
          <cell r="U1">
            <v>21</v>
          </cell>
          <cell r="V1">
            <v>22</v>
          </cell>
          <cell r="W1">
            <v>23</v>
          </cell>
          <cell r="X1">
            <v>24</v>
          </cell>
          <cell r="Y1">
            <v>25</v>
          </cell>
          <cell r="Z1">
            <v>26</v>
          </cell>
          <cell r="AA1">
            <v>27</v>
          </cell>
          <cell r="AB1">
            <v>28</v>
          </cell>
          <cell r="AC1">
            <v>29</v>
          </cell>
          <cell r="AD1">
            <v>30</v>
          </cell>
          <cell r="AE1">
            <v>31</v>
          </cell>
          <cell r="AF1">
            <v>32</v>
          </cell>
          <cell r="AG1">
            <v>33</v>
          </cell>
          <cell r="AH1">
            <v>34</v>
          </cell>
          <cell r="AI1">
            <v>35</v>
          </cell>
          <cell r="AJ1">
            <v>36</v>
          </cell>
          <cell r="AK1">
            <v>37</v>
          </cell>
          <cell r="AL1">
            <v>38</v>
          </cell>
          <cell r="AM1">
            <v>39</v>
          </cell>
          <cell r="AN1">
            <v>40</v>
          </cell>
          <cell r="AO1">
            <v>41</v>
          </cell>
          <cell r="AP1">
            <v>42</v>
          </cell>
          <cell r="AQ1">
            <v>43</v>
          </cell>
          <cell r="AR1">
            <v>44</v>
          </cell>
          <cell r="AS1">
            <v>45</v>
          </cell>
          <cell r="AT1">
            <v>46</v>
          </cell>
          <cell r="AU1">
            <v>47</v>
          </cell>
          <cell r="AV1">
            <v>48</v>
          </cell>
          <cell r="AW1">
            <v>49</v>
          </cell>
        </row>
        <row r="2">
          <cell r="A2" t="str">
            <v>Società</v>
          </cell>
          <cell r="B2" t="str">
            <v>(vuote)</v>
          </cell>
        </row>
        <row r="4">
          <cell r="B4" t="str">
            <v>Dati</v>
          </cell>
        </row>
        <row r="5">
          <cell r="A5" t="str">
            <v>Reporting</v>
          </cell>
          <cell r="B5" t="str">
            <v>Somma di JAN</v>
          </cell>
          <cell r="C5" t="str">
            <v>Somma di FEB</v>
          </cell>
          <cell r="D5" t="str">
            <v>Somma di MAR</v>
          </cell>
          <cell r="E5" t="str">
            <v>Somma di APR</v>
          </cell>
          <cell r="F5" t="str">
            <v>Somma di MAY</v>
          </cell>
          <cell r="G5" t="str">
            <v>Somma di JUN</v>
          </cell>
          <cell r="H5" t="str">
            <v>Somma di JUL</v>
          </cell>
          <cell r="I5" t="str">
            <v>Somma di AUG</v>
          </cell>
          <cell r="J5" t="str">
            <v>Somma di SEP</v>
          </cell>
          <cell r="K5" t="str">
            <v>Somma di OCT</v>
          </cell>
          <cell r="L5" t="str">
            <v>Somma di NOV</v>
          </cell>
          <cell r="M5" t="str">
            <v>Somma di DEC</v>
          </cell>
          <cell r="N5" t="str">
            <v>Somma di JANYTD</v>
          </cell>
          <cell r="O5" t="str">
            <v>Somma di FEBYTD</v>
          </cell>
          <cell r="P5" t="str">
            <v>Somma di MARYTD</v>
          </cell>
          <cell r="Q5" t="str">
            <v>Somma di APRYTD</v>
          </cell>
          <cell r="R5" t="str">
            <v>Somma di MAYYTD</v>
          </cell>
          <cell r="S5" t="str">
            <v>Somma di JUNYTD</v>
          </cell>
          <cell r="T5" t="str">
            <v>Somma di JULYTD</v>
          </cell>
          <cell r="U5" t="str">
            <v>Somma di AUGYTD</v>
          </cell>
          <cell r="V5" t="str">
            <v>Somma di SEPYTD</v>
          </cell>
          <cell r="W5" t="str">
            <v>Somma di OCTYTD</v>
          </cell>
          <cell r="X5" t="str">
            <v>Somma di NOVYTD</v>
          </cell>
          <cell r="Y5" t="str">
            <v>Somma di DECYTD</v>
          </cell>
          <cell r="Z5" t="str">
            <v>Somma di 01</v>
          </cell>
          <cell r="AA5" t="str">
            <v>Somma di 02</v>
          </cell>
          <cell r="AB5" t="str">
            <v>Somma di 03</v>
          </cell>
          <cell r="AC5" t="str">
            <v>Somma di 04</v>
          </cell>
          <cell r="AD5" t="str">
            <v>Somma di 05</v>
          </cell>
          <cell r="AE5" t="str">
            <v>Somma di 06</v>
          </cell>
          <cell r="AF5" t="str">
            <v>Somma di 07</v>
          </cell>
          <cell r="AG5" t="str">
            <v>Somma di 08</v>
          </cell>
          <cell r="AH5" t="str">
            <v>Somma di 09</v>
          </cell>
          <cell r="AI5" t="str">
            <v>Somma di 10</v>
          </cell>
          <cell r="AJ5" t="str">
            <v>Somma di 11</v>
          </cell>
          <cell r="AK5" t="str">
            <v>Somma di 12</v>
          </cell>
          <cell r="AL5" t="str">
            <v>Somma di 01YTD</v>
          </cell>
          <cell r="AM5" t="str">
            <v>Somma di 02YTD</v>
          </cell>
          <cell r="AN5" t="str">
            <v>Somma di 03YTD</v>
          </cell>
          <cell r="AO5" t="str">
            <v>Somma di 04YTD</v>
          </cell>
          <cell r="AP5" t="str">
            <v>Somma di 05YTD</v>
          </cell>
          <cell r="AQ5" t="str">
            <v>Somma di 06YTD</v>
          </cell>
          <cell r="AR5" t="str">
            <v>Somma di 07YTD</v>
          </cell>
          <cell r="AS5" t="str">
            <v>Somma di 08YTD</v>
          </cell>
          <cell r="AT5" t="str">
            <v>Somma di 09YTD</v>
          </cell>
          <cell r="AU5" t="str">
            <v>Somma di 10YTD</v>
          </cell>
          <cell r="AV5" t="str">
            <v>Somma di 11YTD</v>
          </cell>
          <cell r="AW5" t="str">
            <v>Somma di 12YTD</v>
          </cell>
        </row>
        <row r="6">
          <cell r="A6" t="str">
            <v>Reserves opening</v>
          </cell>
        </row>
        <row r="7">
          <cell r="A7" t="str">
            <v>Totale complessivo</v>
          </cell>
        </row>
      </sheetData>
      <sheetData sheetId="43" refreshError="1">
        <row r="1">
          <cell r="K1">
            <v>47</v>
          </cell>
        </row>
      </sheetData>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glio1"/>
      <sheetName val="Foglio2"/>
      <sheetName val="Foglio3"/>
      <sheetName val="CSXLStore"/>
    </sheetNames>
    <sheetDataSet>
      <sheetData sheetId="0" refreshError="1"/>
      <sheetData sheetId="1" refreshError="1"/>
      <sheetData sheetId="2">
        <row r="1">
          <cell r="A1" t="str">
            <v>PERIOD</v>
          </cell>
          <cell r="B1" t="str">
            <v>A</v>
          </cell>
          <cell r="C1" t="str">
            <v>B</v>
          </cell>
          <cell r="D1" t="str">
            <v>C</v>
          </cell>
          <cell r="E1" t="str">
            <v>ACT</v>
          </cell>
        </row>
        <row r="2">
          <cell r="A2" t="str">
            <v>1st month of FY</v>
          </cell>
          <cell r="B2" t="str">
            <v xml:space="preserve">Ottobre </v>
          </cell>
          <cell r="C2">
            <v>2006</v>
          </cell>
          <cell r="D2" t="str">
            <v>Actual</v>
          </cell>
          <cell r="E2" t="str">
            <v>4 Novembre 2005</v>
          </cell>
        </row>
        <row r="3">
          <cell r="A3" t="str">
            <v>2nd month of FY</v>
          </cell>
          <cell r="B3" t="str">
            <v>Novembre</v>
          </cell>
          <cell r="C3">
            <v>2006</v>
          </cell>
          <cell r="D3" t="str">
            <v>Actual</v>
          </cell>
          <cell r="E3" t="str">
            <v>3 Dicembre2005</v>
          </cell>
        </row>
        <row r="4">
          <cell r="A4" t="str">
            <v>3rd month of FY</v>
          </cell>
          <cell r="B4" t="str">
            <v>Dicembre</v>
          </cell>
          <cell r="C4">
            <v>2006</v>
          </cell>
          <cell r="D4" t="str">
            <v>Actual</v>
          </cell>
          <cell r="E4" t="str">
            <v>31 Dicembre 2005</v>
          </cell>
        </row>
        <row r="5">
          <cell r="A5" t="str">
            <v>4th month of FY</v>
          </cell>
          <cell r="B5" t="str">
            <v>Gennaio</v>
          </cell>
          <cell r="C5">
            <v>2006</v>
          </cell>
          <cell r="D5" t="str">
            <v>Actual</v>
          </cell>
          <cell r="E5" t="str">
            <v>4 Febbraio 2006</v>
          </cell>
        </row>
        <row r="6">
          <cell r="A6" t="str">
            <v>5th month of FY</v>
          </cell>
          <cell r="B6" t="str">
            <v>Febbraio</v>
          </cell>
          <cell r="C6">
            <v>2006</v>
          </cell>
          <cell r="D6" t="str">
            <v>Actual</v>
          </cell>
          <cell r="E6" t="str">
            <v>4 Marzo 2006</v>
          </cell>
        </row>
        <row r="7">
          <cell r="A7" t="str">
            <v>6th month of FY</v>
          </cell>
          <cell r="B7" t="str">
            <v>Marzo</v>
          </cell>
          <cell r="C7">
            <v>2006</v>
          </cell>
          <cell r="D7" t="str">
            <v>Actual</v>
          </cell>
          <cell r="E7" t="str">
            <v>1 Aprile 2006</v>
          </cell>
        </row>
        <row r="8">
          <cell r="A8" t="str">
            <v>7th month of FY</v>
          </cell>
          <cell r="B8" t="str">
            <v>Aprile</v>
          </cell>
          <cell r="C8">
            <v>2006</v>
          </cell>
          <cell r="D8" t="str">
            <v>Actual</v>
          </cell>
          <cell r="E8" t="str">
            <v>6 Maggio 2006</v>
          </cell>
        </row>
        <row r="9">
          <cell r="A9" t="str">
            <v>8th month of FY</v>
          </cell>
          <cell r="B9" t="str">
            <v>Maggio</v>
          </cell>
          <cell r="C9">
            <v>2006</v>
          </cell>
          <cell r="D9" t="str">
            <v>Actual</v>
          </cell>
          <cell r="E9" t="str">
            <v>3 Giugno 2006</v>
          </cell>
        </row>
        <row r="10">
          <cell r="A10" t="str">
            <v>9th month of FY</v>
          </cell>
          <cell r="B10" t="str">
            <v>Giugno</v>
          </cell>
          <cell r="C10">
            <v>2006</v>
          </cell>
          <cell r="D10" t="str">
            <v>Actual</v>
          </cell>
          <cell r="E10" t="str">
            <v>1 Luglio 2006</v>
          </cell>
        </row>
        <row r="11">
          <cell r="A11" t="str">
            <v>10th month of FY</v>
          </cell>
          <cell r="B11" t="str">
            <v>Luglio</v>
          </cell>
          <cell r="C11">
            <v>2006</v>
          </cell>
          <cell r="D11" t="str">
            <v>Actual</v>
          </cell>
          <cell r="E11" t="str">
            <v>5 Agosto 2006</v>
          </cell>
        </row>
        <row r="12">
          <cell r="A12" t="str">
            <v>11th month of FY</v>
          </cell>
          <cell r="B12" t="str">
            <v>Agosto</v>
          </cell>
          <cell r="C12">
            <v>2006</v>
          </cell>
          <cell r="D12" t="str">
            <v>Actual</v>
          </cell>
          <cell r="E12" t="str">
            <v xml:space="preserve"> 2 Settembre  2006</v>
          </cell>
        </row>
        <row r="13">
          <cell r="A13" t="str">
            <v>12th month of FY</v>
          </cell>
          <cell r="B13" t="str">
            <v>Settembre</v>
          </cell>
          <cell r="C13">
            <v>2006</v>
          </cell>
          <cell r="D13" t="str">
            <v>Actual</v>
          </cell>
          <cell r="E13" t="str">
            <v xml:space="preserve"> 30 Settembre  2006</v>
          </cell>
        </row>
        <row r="14">
          <cell r="A14" t="str">
            <v>Quarter 1</v>
          </cell>
          <cell r="B14" t="str">
            <v>Dicembre</v>
          </cell>
          <cell r="C14">
            <v>2006</v>
          </cell>
          <cell r="D14" t="str">
            <v>Actual</v>
          </cell>
          <cell r="E14" t="str">
            <v>31 Dicembre 2005</v>
          </cell>
        </row>
        <row r="15">
          <cell r="A15" t="str">
            <v>Quarter 2</v>
          </cell>
          <cell r="B15" t="str">
            <v>Marzo</v>
          </cell>
          <cell r="C15">
            <v>2006</v>
          </cell>
          <cell r="D15" t="str">
            <v>Actual</v>
          </cell>
          <cell r="E15" t="str">
            <v>1 Aprile 2006</v>
          </cell>
        </row>
        <row r="16">
          <cell r="A16" t="str">
            <v>Quarter 3</v>
          </cell>
          <cell r="B16" t="str">
            <v>Giugno</v>
          </cell>
          <cell r="C16">
            <v>2006</v>
          </cell>
          <cell r="D16" t="str">
            <v>Actual</v>
          </cell>
          <cell r="E16" t="str">
            <v>1 Luglio 2006</v>
          </cell>
        </row>
        <row r="17">
          <cell r="A17" t="str">
            <v>Quarter 4</v>
          </cell>
          <cell r="B17" t="str">
            <v>Settembre</v>
          </cell>
          <cell r="C17">
            <v>2006</v>
          </cell>
          <cell r="D17" t="str">
            <v>Actual</v>
          </cell>
          <cell r="E17" t="str">
            <v xml:space="preserve"> 30 Settembre  2006</v>
          </cell>
        </row>
        <row r="18">
          <cell r="A18" t="str">
            <v>Total Year</v>
          </cell>
          <cell r="B18" t="str">
            <v>Anno Fiscale</v>
          </cell>
          <cell r="C18">
            <v>2006</v>
          </cell>
          <cell r="D18" t="str">
            <v>Actual</v>
          </cell>
          <cell r="E18" t="str">
            <v xml:space="preserve"> 30 Settembre  2006</v>
          </cell>
        </row>
      </sheetData>
      <sheetData sheetId="3"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ial"/>
      <sheetName val="MFA"/>
      <sheetName val="Sheet1"/>
      <sheetName val="CONS"/>
      <sheetName val="CONS-Fbd"/>
      <sheetName val="FBD"/>
      <sheetName val="GGN"/>
      <sheetName val="MSU"/>
      <sheetName val="RE&amp;IF"/>
      <sheetName val="CONS-GGN"/>
      <sheetName val="RSU-DoT"/>
      <sheetName val="RSU-Sect.19"/>
      <sheetName val="CFE"/>
      <sheetName val="TEL"/>
      <sheetName val="DLF P-I"/>
      <sheetName val="DLF P-III"/>
      <sheetName val="Sush.Lok-I"/>
      <sheetName val="Palam V."/>
      <sheetName val="South City"/>
      <sheetName val="Sect.39"/>
      <sheetName val="S-12"/>
      <sheetName val="S-13"/>
      <sheetName val="S-14"/>
      <sheetName val="S-15"/>
      <sheetName val="S-16"/>
      <sheetName val="Asmp"/>
      <sheetName val="B'Sheet"/>
      <sheetName val="Profile"/>
      <sheetName val="E&amp;I"/>
      <sheetName val="Main Equ. List"/>
      <sheetName val="#REF"/>
      <sheetName val="Switch costs lookup"/>
      <sheetName val="NW RTU"/>
      <sheetName val="Final"/>
      <sheetName val="Summary-Price_New"/>
      <sheetName val="Sheet3"/>
      <sheetName val="AN-2K"/>
      <sheetName val="Switch V16"/>
      <sheetName val="RSU-Sect_19"/>
      <sheetName val="DLF_P-I"/>
      <sheetName val="DLF_P-III"/>
      <sheetName val="Sush_Lok-I"/>
      <sheetName val="Palam_V_"/>
      <sheetName val="South_City"/>
      <sheetName val="Sect_39"/>
      <sheetName val="Main_Equ__List"/>
      <sheetName val="p&amp;l factors"/>
      <sheetName val="Equipment List"/>
      <sheetName val="FORM-16"/>
      <sheetName val="RSU-Sect_191"/>
      <sheetName val="DLF_P-I1"/>
      <sheetName val="DLF_P-III1"/>
      <sheetName val="Sush_Lok-I1"/>
      <sheetName val="Palam_V_1"/>
      <sheetName val="South_City1"/>
      <sheetName val="Sect_391"/>
      <sheetName val="Main_Equ__List1"/>
      <sheetName val="Switch_costs_lookup"/>
      <sheetName val="NW_RTU"/>
      <sheetName val="Switch_V16"/>
      <sheetName val="p&amp;l_factors"/>
      <sheetName val="Equipment_List"/>
      <sheetName val="Summary_Local"/>
      <sheetName val="NOPAT_VDF"/>
      <sheetName val="Invested capital_VDF"/>
      <sheetName val="DCF_VDF"/>
      <sheetName val="WACC_VDF"/>
      <sheetName val="Summary Page_VDF"/>
      <sheetName val="PV of Op Leases_VDF"/>
      <sheetName val="Income Statement_VDF"/>
      <sheetName val=""/>
      <sheetName val="Voorr data"/>
      <sheetName val="3 INPUT"/>
      <sheetName val="INPUT"/>
      <sheetName val="6 Input"/>
      <sheetName val="Master"/>
      <sheetName val="POLY"/>
      <sheetName val="currency (2)"/>
      <sheetName val="Stress Calculation"/>
      <sheetName val="BLOCK-A (MEA.SHEET)"/>
      <sheetName val="IO List"/>
      <sheetName val="India F&amp;S Template"/>
      <sheetName val="S1BOQ"/>
      <sheetName val="boq"/>
      <sheetName val="Back_Cal_for OMC"/>
      <sheetName val="STAFFSCHED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4">
          <cell r="O4">
            <v>1000000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Equ. List"/>
      <sheetName val="BFORM_NA"/>
      <sheetName val="BFORM_SA"/>
      <sheetName val="BFORM_EU"/>
      <sheetName val="NW_S Quote NA"/>
      <sheetName val="NW_S Quote SA"/>
      <sheetName val="NW_S Quote EU"/>
      <sheetName val="Main Equ_ List"/>
      <sheetName val="Equipment List"/>
      <sheetName val="Requirements"/>
      <sheetName val="Storage"/>
      <sheetName val="Financial"/>
      <sheetName val="MAIN LATEST"/>
      <sheetName val="Asmp"/>
      <sheetName val="B'Sheet"/>
      <sheetName val="MSU"/>
      <sheetName val="#REF"/>
      <sheetName val="E&amp;I"/>
      <sheetName val="Index"/>
      <sheetName val="Cover"/>
      <sheetName val="FORM-16"/>
      <sheetName val="wbs_grp"/>
      <sheetName val="factor"/>
      <sheetName val="Main_Equ__List"/>
      <sheetName val="NW_S_Quote_NA"/>
      <sheetName val="NW_S_Quote_SA"/>
      <sheetName val="NW_S_Quote_EU"/>
      <sheetName val="Main_Equ__List1"/>
      <sheetName val="Equipment_List"/>
      <sheetName val="MAIN_LATEST"/>
      <sheetName val="Main_Equ__List2"/>
      <sheetName val="NW_S_Quote_NA1"/>
      <sheetName val="NW_S_Quote_SA1"/>
      <sheetName val="NW_S_Quote_EU1"/>
      <sheetName val="Main_Equ__List3"/>
      <sheetName val="Equipment_List1"/>
      <sheetName val="MAIN_LATEST1"/>
      <sheetName val="NW RTU"/>
      <sheetName val="プロジェクト概要"/>
      <sheetName val="REFERENCES"/>
      <sheetName val="currenc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Pivot Table"/>
      <sheetName val="ReasonCode"/>
      <sheetName val="PO Details"/>
      <sheetName val="Sheet2"/>
      <sheetName val="Pivot Table"/>
      <sheetName val="ReasonCode1"/>
      <sheetName val="Follow closure"/>
      <sheetName val="Master"/>
    </sheetNames>
    <sheetDataSet>
      <sheetData sheetId="0" refreshError="1"/>
      <sheetData sheetId="1" refreshError="1">
        <row r="2">
          <cell r="A2" t="str">
            <v>Store Project Requirement</v>
          </cell>
          <cell r="B2" t="str">
            <v>Accel ICIM System &amp; Services</v>
          </cell>
          <cell r="K2" t="str">
            <v>Barcode Printers</v>
          </cell>
          <cell r="L2" t="str">
            <v>No Late Delivery Charge</v>
          </cell>
          <cell r="P2" t="str">
            <v>Sonal Devang</v>
          </cell>
          <cell r="Q2" t="str">
            <v>Amit Gupta</v>
          </cell>
          <cell r="R2" t="str">
            <v xml:space="preserve">Open </v>
          </cell>
          <cell r="S2" t="str">
            <v>AMC</v>
          </cell>
          <cell r="T2" t="str">
            <v>Abhay</v>
          </cell>
          <cell r="U2" t="str">
            <v>Bill not received</v>
          </cell>
        </row>
        <row r="3">
          <cell r="A3" t="str">
            <v>Store Requirement</v>
          </cell>
          <cell r="B3" t="str">
            <v>Aikon Marketing Services</v>
          </cell>
          <cell r="K3" t="str">
            <v>Barcode Scanners</v>
          </cell>
          <cell r="L3" t="str">
            <v>0.5% for every Week</v>
          </cell>
          <cell r="P3" t="str">
            <v>Clara Parab</v>
          </cell>
          <cell r="Q3" t="str">
            <v>Anand Adukia</v>
          </cell>
          <cell r="R3" t="str">
            <v>Closed</v>
          </cell>
          <cell r="S3" t="str">
            <v>Credit Note</v>
          </cell>
          <cell r="T3" t="str">
            <v>Ajit Narvekar</v>
          </cell>
          <cell r="U3" t="str">
            <v>Not Paid</v>
          </cell>
        </row>
        <row r="4">
          <cell r="A4" t="str">
            <v>Repairs &amp; Maintenance</v>
          </cell>
          <cell r="B4" t="str">
            <v>Alcatel Business Systems (ABS India Pvt Ltd.)</v>
          </cell>
          <cell r="K4" t="str">
            <v>Data Cartridges</v>
          </cell>
          <cell r="L4" t="str">
            <v>0.5% for every 3 days</v>
          </cell>
          <cell r="P4" t="str">
            <v>Swapnali Tatkare</v>
          </cell>
          <cell r="Q4" t="str">
            <v>Anilji</v>
          </cell>
          <cell r="R4" t="str">
            <v>Cancelled</v>
          </cell>
          <cell r="S4" t="str">
            <v>Invoice</v>
          </cell>
          <cell r="T4" t="str">
            <v>Avinash Shekhar</v>
          </cell>
          <cell r="U4" t="str">
            <v xml:space="preserve">Paid </v>
          </cell>
        </row>
        <row r="5">
          <cell r="A5" t="str">
            <v>Replacement</v>
          </cell>
          <cell r="B5" t="str">
            <v>Allied Digital Services</v>
          </cell>
          <cell r="K5" t="str">
            <v>EPABX</v>
          </cell>
          <cell r="L5" t="str">
            <v>0.5% for every 4 day</v>
          </cell>
          <cell r="P5" t="str">
            <v>Vijay Singh</v>
          </cell>
          <cell r="Q5" t="str">
            <v>CPT</v>
          </cell>
          <cell r="R5" t="str">
            <v>On-Hold</v>
          </cell>
          <cell r="S5" t="str">
            <v>Proforma Invoice</v>
          </cell>
          <cell r="T5" t="str">
            <v xml:space="preserve">Ajit  </v>
          </cell>
          <cell r="U5" t="str">
            <v>Part Payment</v>
          </cell>
        </row>
        <row r="6">
          <cell r="A6" t="str">
            <v>Miscellaneous</v>
          </cell>
          <cell r="B6" t="str">
            <v>Alpha Automations</v>
          </cell>
          <cell r="K6" t="str">
            <v>Electronic Article Survelliance</v>
          </cell>
          <cell r="L6" t="str">
            <v>0.5% for every day</v>
          </cell>
          <cell r="P6" t="str">
            <v>Anand Singh</v>
          </cell>
          <cell r="Q6" t="str">
            <v>Jitendra Sarode</v>
          </cell>
          <cell r="R6" t="str">
            <v>Awaiting Approval</v>
          </cell>
          <cell r="S6" t="str">
            <v>Service Contract</v>
          </cell>
          <cell r="T6" t="str">
            <v>Amit Kasat</v>
          </cell>
          <cell r="U6" t="str">
            <v>Split Payment</v>
          </cell>
        </row>
        <row r="7">
          <cell r="A7" t="str">
            <v>Head Office Requirement</v>
          </cell>
          <cell r="B7" t="str">
            <v>Alpha Carbonless Paper Mfg</v>
          </cell>
          <cell r="K7" t="str">
            <v>Server</v>
          </cell>
          <cell r="P7" t="str">
            <v>Vaishali Barve</v>
          </cell>
          <cell r="Q7" t="str">
            <v>Kishoreji</v>
          </cell>
          <cell r="S7" t="str">
            <v>Verbal Orders</v>
          </cell>
          <cell r="T7" t="str">
            <v>Abhijit</v>
          </cell>
        </row>
        <row r="8">
          <cell r="P8" t="str">
            <v>Nitin Nivargi</v>
          </cell>
          <cell r="T8" t="str">
            <v>Niraj Chopara</v>
          </cell>
        </row>
        <row r="9">
          <cell r="A9" t="str">
            <v>Tarapur Warehouse - G6</v>
          </cell>
          <cell r="B9" t="str">
            <v>Aarkay Power Systems Pvt Ltd</v>
          </cell>
          <cell r="K9" t="str">
            <v>Laptop</v>
          </cell>
          <cell r="Q9" t="str">
            <v>Purchase for Vendor</v>
          </cell>
          <cell r="T9" t="str">
            <v>Arun Sharma</v>
          </cell>
        </row>
        <row r="10">
          <cell r="A10" t="str">
            <v>Tarapur - J72</v>
          </cell>
          <cell r="B10" t="str">
            <v>Auro Power Systems (P) Ltd</v>
          </cell>
          <cell r="K10" t="str">
            <v>LCD Monitors</v>
          </cell>
          <cell r="Q10" t="str">
            <v>Rakeshji</v>
          </cell>
          <cell r="T10" t="str">
            <v>Aashish Sonthalia</v>
          </cell>
        </row>
        <row r="11">
          <cell r="B11" t="str">
            <v>Barcode India Ltd</v>
          </cell>
          <cell r="K11" t="str">
            <v>Networking Active</v>
          </cell>
          <cell r="Q11" t="str">
            <v>Vijayji</v>
          </cell>
          <cell r="T11" t="str">
            <v>Dinesh Jain</v>
          </cell>
        </row>
        <row r="12">
          <cell r="B12" t="str">
            <v>Bartronics India Ltd</v>
          </cell>
          <cell r="K12" t="str">
            <v>Networking Passive</v>
          </cell>
          <cell r="Q12" t="str">
            <v>Yet to approve</v>
          </cell>
          <cell r="T12" t="str">
            <v>Prashant Kate</v>
          </cell>
        </row>
        <row r="13">
          <cell r="B13" t="str">
            <v>Bharat Enterprises</v>
          </cell>
          <cell r="K13" t="str">
            <v>Weigh Scales</v>
          </cell>
          <cell r="Q13" t="str">
            <v>Chinar Deshpande</v>
          </cell>
          <cell r="T13" t="str">
            <v>Girish Harsh</v>
          </cell>
        </row>
        <row r="14">
          <cell r="B14" t="str">
            <v>Bizerba South East Asia</v>
          </cell>
          <cell r="K14" t="str">
            <v>PC</v>
          </cell>
          <cell r="T14" t="str">
            <v>James John</v>
          </cell>
        </row>
        <row r="15">
          <cell r="B15" t="str">
            <v>Blue Chip Computers</v>
          </cell>
          <cell r="K15" t="str">
            <v>Peripherals</v>
          </cell>
          <cell r="T15" t="str">
            <v>Jayesh</v>
          </cell>
        </row>
        <row r="16">
          <cell r="B16" t="str">
            <v>BSES</v>
          </cell>
          <cell r="K16" t="str">
            <v>POS</v>
          </cell>
          <cell r="T16" t="str">
            <v>Moreshwar Akirde</v>
          </cell>
        </row>
        <row r="17">
          <cell r="B17" t="str">
            <v>Checkpoint</v>
          </cell>
          <cell r="K17" t="str">
            <v>Services</v>
          </cell>
          <cell r="T17" t="str">
            <v>Mukesh Sharma</v>
          </cell>
        </row>
        <row r="18">
          <cell r="B18" t="str">
            <v>Choice Solutions Limited</v>
          </cell>
          <cell r="K18" t="str">
            <v>Software</v>
          </cell>
          <cell r="T18" t="str">
            <v>Pradeep Utekar</v>
          </cell>
        </row>
        <row r="19">
          <cell r="B19" t="str">
            <v>Consul Consolidated Pvt. Ltd.</v>
          </cell>
          <cell r="K19" t="str">
            <v>Thermal Printer</v>
          </cell>
          <cell r="T19" t="str">
            <v>Shuhash</v>
          </cell>
        </row>
        <row r="20">
          <cell r="B20" t="str">
            <v>Dell India Pvt Ltd</v>
          </cell>
          <cell r="K20" t="str">
            <v>Projector</v>
          </cell>
          <cell r="T20" t="str">
            <v>Vasant Parte</v>
          </cell>
        </row>
        <row r="21">
          <cell r="B21" t="str">
            <v>Digital Hi-Ways</v>
          </cell>
          <cell r="K21" t="str">
            <v>UPS / Inverters</v>
          </cell>
          <cell r="T21" t="str">
            <v>Raghu Ghadi</v>
          </cell>
        </row>
        <row r="22">
          <cell r="B22" t="str">
            <v>DishNet DSL Ltd</v>
          </cell>
          <cell r="K22" t="str">
            <v>Printer /Scanner</v>
          </cell>
          <cell r="T22" t="str">
            <v>Reena Satra</v>
          </cell>
        </row>
        <row r="23">
          <cell r="B23" t="str">
            <v>Divya Electro Technica Pvt. Ltd.</v>
          </cell>
          <cell r="K23" t="str">
            <v>RFID</v>
          </cell>
          <cell r="T23" t="str">
            <v>Rajesh Bhakde</v>
          </cell>
        </row>
        <row r="24">
          <cell r="B24" t="str">
            <v>Divyabhi Enterprises</v>
          </cell>
          <cell r="T24" t="str">
            <v>Rajesh Kalyani</v>
          </cell>
        </row>
        <row r="25">
          <cell r="B25" t="str">
            <v>Dixit Infotech Services</v>
          </cell>
          <cell r="T25" t="str">
            <v>Ramavtar Sharma</v>
          </cell>
        </row>
        <row r="26">
          <cell r="B26" t="str">
            <v>Dhananjay Industrial Engineers Pvt Ltd</v>
          </cell>
          <cell r="T26" t="str">
            <v>Pushpendra</v>
          </cell>
        </row>
        <row r="27">
          <cell r="B27" t="str">
            <v>Enkay Telecom. (I) Pvt. Ltd.</v>
          </cell>
          <cell r="K27" t="str">
            <v>Others</v>
          </cell>
          <cell r="T27" t="str">
            <v>Vijay</v>
          </cell>
        </row>
        <row r="28">
          <cell r="B28" t="str">
            <v>E-pos International(India)</v>
          </cell>
          <cell r="T28" t="str">
            <v>Ravi Goel</v>
          </cell>
        </row>
        <row r="29">
          <cell r="B29" t="str">
            <v>Essae Technologies</v>
          </cell>
          <cell r="T29" t="str">
            <v>Pravin Sarvade</v>
          </cell>
        </row>
        <row r="30">
          <cell r="B30" t="str">
            <v>GEIS Infotech Pvt. Ltd.</v>
          </cell>
          <cell r="T30" t="str">
            <v>Sachin Sharma</v>
          </cell>
        </row>
        <row r="31">
          <cell r="T31" t="str">
            <v>Sandeep Manjrekar</v>
          </cell>
        </row>
        <row r="32">
          <cell r="B32" t="str">
            <v>Goldline</v>
          </cell>
          <cell r="T32" t="str">
            <v>Ravi kejariwal</v>
          </cell>
        </row>
        <row r="33">
          <cell r="B33" t="str">
            <v>Griffin Products Pvt. Ltd.</v>
          </cell>
          <cell r="T33" t="str">
            <v>Umesh Raut</v>
          </cell>
        </row>
        <row r="34">
          <cell r="B34" t="str">
            <v>GTL Limited</v>
          </cell>
          <cell r="T34" t="str">
            <v>Vijayji - Personal (Atul)</v>
          </cell>
        </row>
        <row r="35">
          <cell r="B35" t="str">
            <v>HCL Infosystems Ltd.</v>
          </cell>
          <cell r="T35" t="str">
            <v>Vinay</v>
          </cell>
        </row>
        <row r="36">
          <cell r="B36" t="str">
            <v>HCL Infosystems Ltd. (Frontline Div)</v>
          </cell>
          <cell r="T36" t="str">
            <v>Harshad</v>
          </cell>
        </row>
        <row r="37">
          <cell r="B37" t="str">
            <v>ICICI Infotech</v>
          </cell>
          <cell r="T37" t="str">
            <v>Satish Mandalia</v>
          </cell>
        </row>
        <row r="38">
          <cell r="B38" t="str">
            <v>IndSoft Systems Pvt. Ltd</v>
          </cell>
          <cell r="T38" t="str">
            <v>Mahesh Gattani</v>
          </cell>
        </row>
        <row r="39">
          <cell r="B39" t="str">
            <v>Infonet Network Systems</v>
          </cell>
          <cell r="T39" t="str">
            <v>Vijay Kasera</v>
          </cell>
        </row>
        <row r="40">
          <cell r="B40" t="str">
            <v>Insight Business Systems Pvt. Ltd</v>
          </cell>
        </row>
        <row r="41">
          <cell r="B41" t="str">
            <v xml:space="preserve">Interlabels Industries (P) Ltd </v>
          </cell>
        </row>
        <row r="42">
          <cell r="B42" t="str">
            <v>JK Technosoft</v>
          </cell>
        </row>
        <row r="43">
          <cell r="B43" t="str">
            <v>Kalakriti Systems</v>
          </cell>
        </row>
        <row r="44">
          <cell r="B44" t="str">
            <v>Kanal Communications and Electronics</v>
          </cell>
        </row>
        <row r="45">
          <cell r="B45" t="str">
            <v>Kay Impex</v>
          </cell>
        </row>
        <row r="46">
          <cell r="B46" t="str">
            <v>La Vision</v>
          </cell>
        </row>
        <row r="47">
          <cell r="B47" t="str">
            <v>LDS Infotech Pvt Ltd</v>
          </cell>
        </row>
        <row r="48">
          <cell r="B48" t="str">
            <v>LG Electronics (Roop Technologies)</v>
          </cell>
        </row>
        <row r="49">
          <cell r="B49" t="str">
            <v>Lipi Data Systems Ltd.</v>
          </cell>
        </row>
        <row r="50">
          <cell r="B50" t="str">
            <v>Lucky Forms Pvt. Ltd.</v>
          </cell>
        </row>
        <row r="51">
          <cell r="B51" t="str">
            <v>Matrix Solutions Pvt. Ltd.</v>
          </cell>
        </row>
        <row r="52">
          <cell r="B52" t="str">
            <v>Mechel Systems &amp; Services</v>
          </cell>
        </row>
        <row r="53">
          <cell r="B53" t="str">
            <v>Micro Clinic</v>
          </cell>
        </row>
        <row r="54">
          <cell r="B54" t="str">
            <v>Micro Mind Infotech</v>
          </cell>
        </row>
        <row r="55">
          <cell r="B55" t="str">
            <v>Mx Information Systems P Ltd</v>
          </cell>
        </row>
        <row r="56">
          <cell r="B56" t="str">
            <v>Net4 India Ltd</v>
          </cell>
        </row>
        <row r="57">
          <cell r="B57" t="str">
            <v>Neutron Electronic Systems Pvt. Ltd.</v>
          </cell>
        </row>
        <row r="58">
          <cell r="B58" t="str">
            <v>NexStep</v>
          </cell>
        </row>
        <row r="59">
          <cell r="B59" t="str">
            <v>Online Network Systems</v>
          </cell>
        </row>
        <row r="60">
          <cell r="B60" t="str">
            <v>Optimal Infotech Pvt. Ltd.</v>
          </cell>
        </row>
        <row r="61">
          <cell r="B61" t="str">
            <v>PSC Inc</v>
          </cell>
        </row>
        <row r="62">
          <cell r="B62" t="str">
            <v>Purple Infotech (P) Ltd.</v>
          </cell>
        </row>
        <row r="63">
          <cell r="B63" t="str">
            <v>Rachana Overseas Pvt. Ltd</v>
          </cell>
        </row>
        <row r="64">
          <cell r="B64" t="str">
            <v>Rajkamal Barscan Systems</v>
          </cell>
        </row>
        <row r="65">
          <cell r="B65" t="str">
            <v>Reliance Communications Infrastructure Ltd</v>
          </cell>
        </row>
        <row r="66">
          <cell r="B66" t="str">
            <v>Retail Solutions India P. Ltd.</v>
          </cell>
        </row>
        <row r="67">
          <cell r="B67" t="str">
            <v>Rishi Electronics</v>
          </cell>
        </row>
        <row r="68">
          <cell r="B68" t="str">
            <v>Roop Technologies Pvt. Ltd.</v>
          </cell>
        </row>
        <row r="69">
          <cell r="B69" t="str">
            <v>RSG Infotech (P) Ltd</v>
          </cell>
        </row>
        <row r="70">
          <cell r="B70" t="str">
            <v>Satyam Computer Services</v>
          </cell>
        </row>
        <row r="71">
          <cell r="B71" t="str">
            <v>Sejutronics</v>
          </cell>
        </row>
        <row r="72">
          <cell r="B72" t="str">
            <v>Sentronics</v>
          </cell>
        </row>
        <row r="73">
          <cell r="B73" t="str">
            <v>SETUNET</v>
          </cell>
        </row>
        <row r="74">
          <cell r="B74" t="str">
            <v>Shree Satguru Industries</v>
          </cell>
        </row>
        <row r="75">
          <cell r="B75" t="str">
            <v>Siemens Ltd</v>
          </cell>
        </row>
        <row r="76">
          <cell r="B76" t="str">
            <v>Sify Limited</v>
          </cell>
        </row>
        <row r="77">
          <cell r="B77" t="str">
            <v>Sigma Solutions (P) Ltd</v>
          </cell>
        </row>
        <row r="78">
          <cell r="B78" t="str">
            <v xml:space="preserve">Sky Infotech </v>
          </cell>
        </row>
        <row r="79">
          <cell r="B79" t="str">
            <v>Speedage Couriers</v>
          </cell>
        </row>
        <row r="80">
          <cell r="B80" t="str">
            <v>Spicenet Limited</v>
          </cell>
        </row>
        <row r="81">
          <cell r="B81" t="str">
            <v xml:space="preserve">Stallion Systems and Solutions </v>
          </cell>
        </row>
        <row r="82">
          <cell r="B82" t="str">
            <v>Swan Solutions &amp; Services P. Ltd.</v>
          </cell>
        </row>
        <row r="83">
          <cell r="B83" t="str">
            <v>Best IT World (India) Pvt Ltd</v>
          </cell>
        </row>
        <row r="84">
          <cell r="B84" t="str">
            <v>Tulip IT Services Ltd.</v>
          </cell>
        </row>
        <row r="85">
          <cell r="B85" t="str">
            <v>Unilogic Systems (India) Pvt. Ltd.</v>
          </cell>
        </row>
        <row r="86">
          <cell r="B86" t="str">
            <v>Upstronics Corporation</v>
          </cell>
        </row>
        <row r="87">
          <cell r="B87" t="str">
            <v>Vertex Solution, Zenith PC World</v>
          </cell>
        </row>
        <row r="88">
          <cell r="B88" t="str">
            <v>Videsh Shanchar Nigam Ltd</v>
          </cell>
        </row>
        <row r="89">
          <cell r="B89" t="str">
            <v>Wincor Nixdorf Pte Ltd.</v>
          </cell>
        </row>
        <row r="90">
          <cell r="B90" t="str">
            <v>Wipro Infotech</v>
          </cell>
        </row>
        <row r="91">
          <cell r="B91" t="str">
            <v>Worldwide Systems</v>
          </cell>
        </row>
        <row r="92">
          <cell r="B92" t="str">
            <v>XSIS Power Systems Pvt. Ltd.</v>
          </cell>
        </row>
        <row r="93">
          <cell r="B93" t="str">
            <v>Zenith Computers Limited</v>
          </cell>
        </row>
        <row r="94">
          <cell r="B94" t="str">
            <v>Deloitte Touche Tohmatshu</v>
          </cell>
        </row>
        <row r="95">
          <cell r="B95" t="str">
            <v>Intellicon Pvt Ltd</v>
          </cell>
        </row>
        <row r="96">
          <cell r="B96" t="str">
            <v>Sun Data Processing</v>
          </cell>
        </row>
        <row r="97">
          <cell r="B97" t="str">
            <v>PCS Industries Ltd</v>
          </cell>
        </row>
        <row r="98">
          <cell r="B98" t="str">
            <v>Web Peripherals Ltd</v>
          </cell>
        </row>
        <row r="99">
          <cell r="B99" t="str">
            <v>Saicom Data Consultancy</v>
          </cell>
        </row>
        <row r="100">
          <cell r="B100" t="str">
            <v>HCL Technologies Ltd</v>
          </cell>
        </row>
        <row r="101">
          <cell r="B101" t="str">
            <v>Asia Infotech</v>
          </cell>
        </row>
        <row r="102">
          <cell r="B102" t="str">
            <v>RC ALL-TECH POWER SYSTEMS PVT. LTD</v>
          </cell>
        </row>
        <row r="103">
          <cell r="B103" t="str">
            <v>Weigh-Biz India Pvt Ltd.</v>
          </cell>
        </row>
        <row r="104">
          <cell r="B104" t="str">
            <v>Zensar Technologies Ltd</v>
          </cell>
        </row>
        <row r="105">
          <cell r="B105" t="str">
            <v>CMS Computers Ltd</v>
          </cell>
        </row>
        <row r="106">
          <cell r="B106" t="str">
            <v>Logix Consultancy Group Pvt Ltd</v>
          </cell>
        </row>
        <row r="107">
          <cell r="B107" t="str">
            <v>Aaditya Computers</v>
          </cell>
        </row>
        <row r="108">
          <cell r="B108" t="str">
            <v>Redington India Ltd</v>
          </cell>
        </row>
        <row r="109">
          <cell r="B109" t="str">
            <v>3i Infotech Ltd</v>
          </cell>
        </row>
        <row r="110">
          <cell r="B110" t="str">
            <v>Progressive Infotech (P) Ltd</v>
          </cell>
        </row>
        <row r="111">
          <cell r="B111" t="str">
            <v>Basawa Technologies</v>
          </cell>
        </row>
        <row r="112">
          <cell r="B112" t="str">
            <v>Vinayak Electronics</v>
          </cell>
        </row>
        <row r="113">
          <cell r="B113" t="str">
            <v>HCL Infinet Ltd</v>
          </cell>
        </row>
        <row r="114">
          <cell r="B114" t="str">
            <v>Supersonic Infotech</v>
          </cell>
        </row>
        <row r="115">
          <cell r="B115" t="str">
            <v>Nirmal Datacomm Pvt Ltd.</v>
          </cell>
        </row>
        <row r="116">
          <cell r="B116" t="str">
            <v>Data Care Corporation</v>
          </cell>
        </row>
        <row r="117">
          <cell r="B117" t="str">
            <v>Mahavir Syspower Pvt Ltd</v>
          </cell>
        </row>
        <row r="118">
          <cell r="B118" t="str">
            <v>Bytes World</v>
          </cell>
        </row>
        <row r="119">
          <cell r="B119" t="str">
            <v>Mettler-Toledo India Pvt Ltd</v>
          </cell>
        </row>
        <row r="120">
          <cell r="B120" t="str">
            <v>Online Netsys (India) Pvt Ltd</v>
          </cell>
        </row>
        <row r="121">
          <cell r="B121" t="str">
            <v>Leading Network Systems Pvt Ltd</v>
          </cell>
        </row>
        <row r="122">
          <cell r="B122" t="str">
            <v>Jogani Enterprises</v>
          </cell>
        </row>
        <row r="123">
          <cell r="B123" t="str">
            <v>GES Technologies Limited (Datamini)</v>
          </cell>
        </row>
        <row r="124">
          <cell r="B124" t="str">
            <v>VITS IT SHOPPE Pvt Ltd</v>
          </cell>
        </row>
        <row r="125">
          <cell r="B125" t="str">
            <v>Fdisk (I) Pvt Ltd</v>
          </cell>
        </row>
        <row r="126">
          <cell r="B126" t="str">
            <v>BombayBiz India Pvt Ltd</v>
          </cell>
        </row>
        <row r="127">
          <cell r="B127" t="str">
            <v>Citix Automation Technologies Pvt Ltd</v>
          </cell>
        </row>
        <row r="128">
          <cell r="B128" t="str">
            <v>Lauren Information Technologies Pvt Ltd</v>
          </cell>
        </row>
        <row r="129">
          <cell r="B129" t="str">
            <v>PCS Technology Ltd</v>
          </cell>
        </row>
        <row r="130">
          <cell r="B130" t="str">
            <v>Delta Full Enterprises (P) Ltd</v>
          </cell>
        </row>
        <row r="131">
          <cell r="B131" t="str">
            <v>Swizer Tech Pvt Ltd</v>
          </cell>
        </row>
        <row r="132">
          <cell r="B132" t="str">
            <v>Interex Designs</v>
          </cell>
        </row>
        <row r="133">
          <cell r="B133" t="str">
            <v>Kalos Designs</v>
          </cell>
        </row>
        <row r="134">
          <cell r="B134" t="str">
            <v>Sunil Electricals</v>
          </cell>
        </row>
        <row r="135">
          <cell r="B135" t="str">
            <v>Plus Business Machines Ltd</v>
          </cell>
        </row>
        <row r="136">
          <cell r="B136" t="str">
            <v>Zaco Computer</v>
          </cell>
        </row>
        <row r="137">
          <cell r="B137" t="str">
            <v>Infoways Technologies</v>
          </cell>
        </row>
        <row r="138">
          <cell r="B138" t="str">
            <v>Aforeserve.com Ltd</v>
          </cell>
        </row>
        <row r="139">
          <cell r="B139" t="str">
            <v>BPE (I) Pvt Ltd</v>
          </cell>
        </row>
        <row r="140">
          <cell r="B140" t="str">
            <v>Veetrag Computers</v>
          </cell>
        </row>
        <row r="141">
          <cell r="B141" t="str">
            <v>Bhandarkar Associates</v>
          </cell>
        </row>
        <row r="142">
          <cell r="B142" t="str">
            <v>S.R. Network</v>
          </cell>
        </row>
        <row r="143">
          <cell r="B143" t="str">
            <v>N.R.Infotech</v>
          </cell>
        </row>
        <row r="144">
          <cell r="B144" t="str">
            <v>Bright Enterprises</v>
          </cell>
        </row>
        <row r="145">
          <cell r="B145" t="str">
            <v>Avishkar Interiors</v>
          </cell>
        </row>
        <row r="146">
          <cell r="B146" t="str">
            <v>Vinay Enterprises</v>
          </cell>
        </row>
        <row r="147">
          <cell r="B147" t="str">
            <v xml:space="preserve">NEcX </v>
          </cell>
        </row>
        <row r="148">
          <cell r="B148" t="str">
            <v>Epitom Networks Ltd</v>
          </cell>
        </row>
        <row r="149">
          <cell r="B149" t="str">
            <v>Bhagwati Enterprises</v>
          </cell>
        </row>
        <row r="150">
          <cell r="B150" t="str">
            <v>Neesan Technologies Private Limited</v>
          </cell>
        </row>
        <row r="151">
          <cell r="B151" t="str">
            <v>Diagraph Impex Pvt Ltd</v>
          </cell>
        </row>
        <row r="152">
          <cell r="B152" t="str">
            <v>Esskay Technologys</v>
          </cell>
        </row>
        <row r="153">
          <cell r="B153" t="str">
            <v>Ujwal Systems</v>
          </cell>
        </row>
        <row r="154">
          <cell r="B154" t="str">
            <v>Total Presentation Devices (P) Ltd</v>
          </cell>
        </row>
        <row r="155">
          <cell r="B155" t="str">
            <v>Palsona Enterprise</v>
          </cell>
        </row>
        <row r="156">
          <cell r="B156" t="str">
            <v>Syscomp Impex Pvt Ltd</v>
          </cell>
        </row>
        <row r="157">
          <cell r="B157" t="str">
            <v>Emerson Network Power (I) Pvt. Ltd</v>
          </cell>
        </row>
        <row r="158">
          <cell r="B158" t="str">
            <v>Paramount Office Systems Private Ltd.</v>
          </cell>
        </row>
        <row r="159">
          <cell r="B159" t="str">
            <v>Reliable Systems</v>
          </cell>
        </row>
        <row r="160">
          <cell r="B160" t="str">
            <v>Megahertz Systems Pvt. Ltd.</v>
          </cell>
        </row>
        <row r="161">
          <cell r="B161" t="str">
            <v>Addvantage Inc.</v>
          </cell>
        </row>
        <row r="162">
          <cell r="B162" t="str">
            <v>Ontrack Solutions Pvt Ltd</v>
          </cell>
        </row>
        <row r="163">
          <cell r="B163" t="str">
            <v>Protocol Solutions Pvt. Ltd.</v>
          </cell>
        </row>
        <row r="164">
          <cell r="B164" t="str">
            <v>Alpha Data Centre</v>
          </cell>
        </row>
        <row r="165">
          <cell r="B165" t="str">
            <v>IVL Group of Companies</v>
          </cell>
        </row>
        <row r="166">
          <cell r="B166" t="str">
            <v>Adigear International</v>
          </cell>
        </row>
        <row r="167">
          <cell r="B167" t="str">
            <v>Pearl Marketing</v>
          </cell>
        </row>
        <row r="168">
          <cell r="B168" t="str">
            <v>Surabhi Computers</v>
          </cell>
        </row>
        <row r="169">
          <cell r="B169" t="str">
            <v>Advance Computers</v>
          </cell>
        </row>
        <row r="170">
          <cell r="B170" t="str">
            <v>PC Technowledge Center Pvt Ltd</v>
          </cell>
        </row>
        <row r="171">
          <cell r="B171" t="str">
            <v>Brainpower Computers</v>
          </cell>
        </row>
        <row r="172">
          <cell r="B172" t="str">
            <v>Access 2 Future</v>
          </cell>
        </row>
        <row r="173">
          <cell r="B173" t="str">
            <v>Hutchison Max Telecom Ltd</v>
          </cell>
        </row>
        <row r="174">
          <cell r="B174" t="str">
            <v>C-MOS Systems</v>
          </cell>
        </row>
        <row r="175">
          <cell r="B175" t="str">
            <v>ABS India Pvt. Ltd.</v>
          </cell>
        </row>
        <row r="176">
          <cell r="B176" t="str">
            <v>Wysetek Systems Technologists P Ltd</v>
          </cell>
        </row>
        <row r="177">
          <cell r="B177" t="str">
            <v>Smile Infotech</v>
          </cell>
        </row>
        <row r="178">
          <cell r="B178" t="str">
            <v xml:space="preserve">Accrue Systems </v>
          </cell>
        </row>
        <row r="179">
          <cell r="B179" t="str">
            <v>Kalyx Infotech Pvt Ltd.</v>
          </cell>
        </row>
        <row r="180">
          <cell r="B180" t="str">
            <v>Accord Communications Ltd</v>
          </cell>
        </row>
        <row r="181">
          <cell r="B181" t="str">
            <v>Accel Transmatic Limited</v>
          </cell>
        </row>
        <row r="182">
          <cell r="B182" t="str">
            <v>e-Network Associates</v>
          </cell>
        </row>
        <row r="183">
          <cell r="B183" t="str">
            <v>Electronics &amp; Controls Power System</v>
          </cell>
        </row>
        <row r="184">
          <cell r="B184" t="str">
            <v>Pyramid Solutions</v>
          </cell>
        </row>
        <row r="185">
          <cell r="B185" t="str">
            <v>Shree Ram Infotech</v>
          </cell>
        </row>
        <row r="186">
          <cell r="B186" t="str">
            <v>S.V.Electronics Ltd</v>
          </cell>
        </row>
        <row r="187">
          <cell r="B187" t="str">
            <v>Groupsoft Technologies</v>
          </cell>
        </row>
        <row r="188">
          <cell r="B188" t="str">
            <v>Directi Internet Solutions Pvt Ltd.</v>
          </cell>
        </row>
        <row r="189">
          <cell r="B189" t="str">
            <v>Wondersoft Pite Ltd</v>
          </cell>
        </row>
        <row r="190">
          <cell r="B190" t="str">
            <v>Dixit Infotech Service Pvt Ltd.</v>
          </cell>
        </row>
        <row r="191">
          <cell r="B191" t="str">
            <v>Vijay Stationers</v>
          </cell>
        </row>
        <row r="192">
          <cell r="B192" t="str">
            <v>The Enigma</v>
          </cell>
        </row>
        <row r="193">
          <cell r="B193" t="str">
            <v>Avesta Infoways Pvt Ltd</v>
          </cell>
        </row>
        <row r="194">
          <cell r="B194" t="str">
            <v>Surbhi Computers</v>
          </cell>
        </row>
        <row r="195">
          <cell r="B195" t="str">
            <v>Telekonnectors Limited</v>
          </cell>
        </row>
        <row r="196">
          <cell r="B196" t="str">
            <v>Selrack Electronic Enclosures Pvt Ltd</v>
          </cell>
        </row>
        <row r="197">
          <cell r="B197" t="str">
            <v>Tata Teleservices (Maharastra ) Limited</v>
          </cell>
        </row>
        <row r="198">
          <cell r="B198" t="str">
            <v>Home Solutions Retails (India) Ltd</v>
          </cell>
        </row>
        <row r="199">
          <cell r="B199" t="str">
            <v>Milli Productions Pvt Ltd</v>
          </cell>
        </row>
        <row r="200">
          <cell r="B200" t="str">
            <v>POS Solutions Pvt Ltd</v>
          </cell>
        </row>
        <row r="201">
          <cell r="B201" t="str">
            <v>M-tech Computer Serivces</v>
          </cell>
        </row>
        <row r="202">
          <cell r="B202" t="str">
            <v>Unicorn Infosolutions Pvt Ltd</v>
          </cell>
        </row>
        <row r="203">
          <cell r="B203" t="str">
            <v>Epoch Electronica Ltd.</v>
          </cell>
        </row>
        <row r="204">
          <cell r="B204" t="str">
            <v>Komal Infotech</v>
          </cell>
        </row>
        <row r="205">
          <cell r="B205" t="str">
            <v>Intex Technologies (India) Ltd</v>
          </cell>
        </row>
        <row r="206">
          <cell r="B206" t="str">
            <v xml:space="preserve">Itizen </v>
          </cell>
        </row>
        <row r="207">
          <cell r="B207" t="str">
            <v>Bizerba India Pvt Ltd</v>
          </cell>
        </row>
        <row r="208">
          <cell r="B208" t="str">
            <v>Mantech Engineers</v>
          </cell>
        </row>
        <row r="209">
          <cell r="B209" t="str">
            <v>Bombay Trading Co.</v>
          </cell>
        </row>
        <row r="210">
          <cell r="B210" t="str">
            <v>Super Book Ho</v>
          </cell>
        </row>
        <row r="211">
          <cell r="B211" t="str">
            <v>Team Computers Pvt Ltd</v>
          </cell>
        </row>
      </sheetData>
      <sheetData sheetId="2" refreshError="1"/>
      <sheetData sheetId="3" refreshError="1"/>
      <sheetData sheetId="4" refreshError="1"/>
      <sheetData sheetId="5" refreshError="1"/>
      <sheetData sheetId="6" refreshError="1"/>
      <sheetData sheetId="7"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Dialog"/>
      <sheetName val="ProposalNumberDialog"/>
      <sheetName val="QuoteDialog"/>
      <sheetName val="CustomerDialog"/>
      <sheetName val="Financial"/>
      <sheetName val="Sum 1"/>
      <sheetName val="Requirements"/>
      <sheetName val="Discounts"/>
      <sheetName val="Storage"/>
      <sheetName val="Boilerplate"/>
      <sheetName val="CodeChanges"/>
      <sheetName val="A0744339"/>
      <sheetName val="BTL"/>
      <sheetName val="MSU"/>
      <sheetName val="Total Haryana POs AMC Sheet 3%"/>
      <sheetName val="delhi 03-04AMC @ 3%"/>
      <sheetName val="itemsdetails"/>
      <sheetName val="Main Equ. List"/>
      <sheetName val="NW RTU"/>
      <sheetName val="Ref"/>
      <sheetName val="B'Sheet"/>
      <sheetName val="Sum_1"/>
      <sheetName val="Main_Equ__List"/>
      <sheetName val="Total_Haryana_POs_AMC_Sheet_3%"/>
      <sheetName val="delhi_03-04AMC_@_3%"/>
      <sheetName val="Asmp"/>
      <sheetName val="currency"/>
      <sheetName val="Sheet2"/>
      <sheetName val="Sum_11"/>
      <sheetName val="Total_Haryana_POs_AMC_Sheet_3%1"/>
      <sheetName val="delhi_03-04AMC_@_3%1"/>
      <sheetName val="Main_Equ__List1"/>
      <sheetName val="NW_RTU"/>
      <sheetName val="Sheet1"/>
      <sheetName val="FORM-16"/>
      <sheetName val="MAIN LATEST"/>
      <sheetName val="Acc Char"/>
      <sheetName val="Rates &amp; MoUs"/>
      <sheetName val="Other Rev"/>
      <sheetName val="Assumptions "/>
      <sheetName val="Site wise NADs"/>
      <sheetName val="Sheet4"/>
      <sheetName val="Sheet3"/>
      <sheetName val="TDS WCT Report"/>
      <sheetName val="TDS WCT Report (2)"/>
      <sheetName val="Reco"/>
      <sheetName val="A-3 diag"/>
      <sheetName val="Sum_12"/>
      <sheetName val="Total_Haryana_POs_AMC_Sheet_3%2"/>
      <sheetName val="delhi_03-04AMC_@_3%2"/>
      <sheetName val="Main_Equ__List2"/>
      <sheetName val="NW_RTU1"/>
      <sheetName val="LANGUAGE"/>
      <sheetName val="BSS AM Page"/>
      <sheetName val="Other assumptions"/>
      <sheetName val="VISION 2000"/>
      <sheetName val="1-OBJ98 "/>
    </sheetNames>
    <sheetDataSet>
      <sheetData sheetId="0" refreshError="1"/>
      <sheetData sheetId="1" refreshError="1"/>
      <sheetData sheetId="2" refreshError="1"/>
      <sheetData sheetId="3" refreshError="1"/>
      <sheetData sheetId="4" refreshError="1">
        <row r="20">
          <cell r="C20">
            <v>0</v>
          </cell>
        </row>
      </sheetData>
      <sheetData sheetId="5" refreshError="1"/>
      <sheetData sheetId="6" refreshError="1">
        <row r="3">
          <cell r="H3">
            <v>0</v>
          </cell>
          <cell r="S3">
            <v>0</v>
          </cell>
        </row>
        <row r="30">
          <cell r="G30" t="b">
            <v>0</v>
          </cell>
        </row>
        <row r="33">
          <cell r="G33" t="b">
            <v>0</v>
          </cell>
          <cell r="I33" t="b">
            <v>0</v>
          </cell>
        </row>
        <row r="34">
          <cell r="G34" t="b">
            <v>0</v>
          </cell>
          <cell r="I34" t="b">
            <v>0</v>
          </cell>
        </row>
        <row r="35">
          <cell r="G35" t="b">
            <v>0</v>
          </cell>
          <cell r="I35" t="b">
            <v>0</v>
          </cell>
        </row>
        <row r="36">
          <cell r="G36" t="b">
            <v>0</v>
          </cell>
          <cell r="I36" t="b">
            <v>0</v>
          </cell>
        </row>
        <row r="37">
          <cell r="G37" t="b">
            <v>0</v>
          </cell>
          <cell r="I37" t="b">
            <v>0</v>
          </cell>
        </row>
        <row r="38">
          <cell r="G38" t="b">
            <v>0</v>
          </cell>
          <cell r="I38" t="b">
            <v>0</v>
          </cell>
        </row>
        <row r="39">
          <cell r="G39" t="b">
            <v>0</v>
          </cell>
          <cell r="I39" t="b">
            <v>0</v>
          </cell>
        </row>
        <row r="40">
          <cell r="G40" t="b">
            <v>0</v>
          </cell>
          <cell r="I40" t="b">
            <v>0</v>
          </cell>
        </row>
        <row r="41">
          <cell r="G41" t="b">
            <v>0</v>
          </cell>
          <cell r="I41" t="b">
            <v>0</v>
          </cell>
        </row>
        <row r="42">
          <cell r="G42" t="b">
            <v>0</v>
          </cell>
          <cell r="I42" t="b">
            <v>0</v>
          </cell>
        </row>
        <row r="43">
          <cell r="G43" t="b">
            <v>0</v>
          </cell>
          <cell r="AC43">
            <v>17.399999999999999</v>
          </cell>
        </row>
        <row r="44">
          <cell r="G44" t="b">
            <v>0</v>
          </cell>
          <cell r="I44" t="b">
            <v>0</v>
          </cell>
        </row>
      </sheetData>
      <sheetData sheetId="7" refreshError="1"/>
      <sheetData sheetId="8" refreshError="1">
        <row r="15">
          <cell r="C15">
            <v>0</v>
          </cell>
        </row>
        <row r="17">
          <cell r="C17">
            <v>0</v>
          </cell>
          <cell r="G17">
            <v>0</v>
          </cell>
        </row>
        <row r="33">
          <cell r="C33">
            <v>0</v>
          </cell>
        </row>
        <row r="34">
          <cell r="C34">
            <v>0</v>
          </cell>
        </row>
        <row r="35">
          <cell r="C35">
            <v>0</v>
          </cell>
        </row>
        <row r="36">
          <cell r="C36">
            <v>28</v>
          </cell>
        </row>
        <row r="38">
          <cell r="C38">
            <v>0</v>
          </cell>
        </row>
        <row r="39">
          <cell r="C39">
            <v>0</v>
          </cell>
        </row>
        <row r="40">
          <cell r="C40">
            <v>0</v>
          </cell>
        </row>
        <row r="46">
          <cell r="C46">
            <v>0</v>
          </cell>
        </row>
        <row r="47">
          <cell r="C47">
            <v>0</v>
          </cell>
        </row>
        <row r="53">
          <cell r="C53">
            <v>0</v>
          </cell>
        </row>
        <row r="65">
          <cell r="D65" t="str">
            <v>UE9000</v>
          </cell>
        </row>
        <row r="66">
          <cell r="H66" t="str">
            <v>IMAS (23 inch)</v>
          </cell>
        </row>
        <row r="76">
          <cell r="D76" t="str">
            <v>DS1 Fed</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ery"/>
      <sheetName val="A"/>
      <sheetName val="FSA&lt;&lt;"/>
      <sheetName val="FSA P&amp;L"/>
      <sheetName val="FSA BS"/>
      <sheetName val="FSA Ratio"/>
      <sheetName val="DCF&lt;&lt;"/>
      <sheetName val="FCFE"/>
      <sheetName val="FCFF"/>
      <sheetName val="Rm"/>
      <sheetName val="Rf"/>
      <sheetName val="Analysis"/>
      <sheetName val="WACC"/>
      <sheetName val="DCF Input"/>
      <sheetName val="Clients&lt;&lt;"/>
      <sheetName val="PL"/>
      <sheetName val="BS"/>
      <sheetName val="Dec 11 "/>
      <sheetName val="Working Capital"/>
      <sheetName val="Summary"/>
      <sheetName val="Tables"/>
      <sheetName val="Quarterly"/>
      <sheetName val="Volume"/>
      <sheetName val="Cash Flow"/>
      <sheetName val="Key Assumptions"/>
      <sheetName val="DCF"/>
      <sheetName val="Assumptions"/>
      <sheetName val="opex back up"/>
      <sheetName val="R &amp; M"/>
      <sheetName val="Phase II"/>
      <sheetName val="Debt schedule"/>
      <sheetName val="Depreciation Sch."/>
      <sheetName val="Sheet1"/>
      <sheetName val="Project Exp. Mtly."/>
      <sheetName val="1-Income"/>
      <sheetName val="5-Rates"/>
      <sheetName val="rate support sheet"/>
      <sheetName val="royalty+mgmt fee"/>
      <sheetName val="cont.marine rev"/>
      <sheetName val="consol bulk sheet"/>
      <sheetName val="4-Volume"/>
      <sheetName val="PRCL"/>
      <sheetName val="add. income"/>
      <sheetName val="9-OPEX"/>
      <sheetName val="other equip opex"/>
      <sheetName val="Expenses-Bulk"/>
      <sheetName val="Depn Monthly"/>
      <sheetName val="Int Capital"/>
      <sheetName val="non core revenue"/>
      <sheetName val="6-Equipment"/>
      <sheetName val="7-EquipOPEX"/>
      <sheetName val="8-Manning"/>
      <sheetName val="man support"/>
      <sheetName val="Project Cargo"/>
      <sheetName val="Misc Cargo"/>
      <sheetName val="Coal"/>
      <sheetName val="LPG"/>
      <sheetName val="Clinker"/>
      <sheetName val="UTC Cement"/>
      <sheetName val="GSCL Cement"/>
      <sheetName val="Soda Ash"/>
      <sheetName val="Fertiliser"/>
      <sheetName val="DOC"/>
      <sheetName val="Iron Fines"/>
      <sheetName val="Steel MBC"/>
      <sheetName val="Steel MV"/>
      <sheetName val="UTC Jetty"/>
      <sheetName val="1-Macro"/>
      <sheetName val="15-Funding"/>
      <sheetName val="3-Market"/>
      <sheetName val="Other Direct"/>
      <sheetName val="10-Startup"/>
      <sheetName val="11-CAPEX Super"/>
      <sheetName val="capex master"/>
      <sheetName val="12-CAPEX Infra"/>
      <sheetName val="capex infra-tax dep"/>
      <sheetName val="capex super-tax dep"/>
      <sheetName val="13-Acquisi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row r="3">
          <cell r="C3" t="str">
            <v xml:space="preserve">Pipavav </v>
          </cell>
        </row>
        <row r="6">
          <cell r="C6" t="str">
            <v>US Dollar</v>
          </cell>
        </row>
        <row r="8">
          <cell r="C8">
            <v>0.13500000000000001</v>
          </cell>
        </row>
        <row r="9">
          <cell r="C9">
            <v>8.1250000000000003E-2</v>
          </cell>
        </row>
        <row r="10">
          <cell r="C10">
            <v>0</v>
          </cell>
        </row>
        <row r="11">
          <cell r="C11">
            <v>2</v>
          </cell>
        </row>
        <row r="13">
          <cell r="C13">
            <v>0</v>
          </cell>
        </row>
        <row r="16">
          <cell r="C16">
            <v>2007</v>
          </cell>
        </row>
        <row r="17">
          <cell r="C17">
            <v>2007</v>
          </cell>
        </row>
        <row r="23">
          <cell r="C23">
            <v>0</v>
          </cell>
        </row>
        <row r="24">
          <cell r="C24">
            <v>0.03</v>
          </cell>
        </row>
        <row r="25">
          <cell r="C25">
            <v>0.1</v>
          </cell>
        </row>
        <row r="26">
          <cell r="C26">
            <v>0</v>
          </cell>
        </row>
        <row r="28">
          <cell r="C28">
            <v>0</v>
          </cell>
        </row>
        <row r="29">
          <cell r="C29">
            <v>0.05</v>
          </cell>
        </row>
        <row r="30">
          <cell r="C30">
            <v>0</v>
          </cell>
        </row>
        <row r="31">
          <cell r="C31">
            <v>6.5000000000000002E-2</v>
          </cell>
        </row>
        <row r="32">
          <cell r="C32">
            <v>0.11</v>
          </cell>
        </row>
        <row r="42">
          <cell r="C42" t="str">
            <v>Maersk Line</v>
          </cell>
        </row>
        <row r="43">
          <cell r="C43" t="str">
            <v>Shipping Line 1</v>
          </cell>
        </row>
        <row r="44">
          <cell r="C44" t="str">
            <v>Shipping Line 2</v>
          </cell>
        </row>
        <row r="45">
          <cell r="C45" t="str">
            <v>Shipping Line 3</v>
          </cell>
        </row>
      </sheetData>
      <sheetData sheetId="68" refreshError="1">
        <row r="33">
          <cell r="C33">
            <v>0</v>
          </cell>
        </row>
      </sheetData>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Graphs"/>
      <sheetName val="Input"/>
      <sheetName val="WACC"/>
      <sheetName val="Internationalization"/>
      <sheetName val="SG"/>
      <sheetName val="MY"/>
      <sheetName val="Capex"/>
      <sheetName val="P&amp;L Forecasts"/>
      <sheetName val="ROI-Benefit-Cost Details"/>
      <sheetName val="Cash Flow"/>
      <sheetName val="Present Values"/>
      <sheetName val="Calculations"/>
      <sheetName val="Sensitivity Analysis"/>
      <sheetName val="New Financial Summary for text"/>
      <sheetName val="Rev-Roy"/>
      <sheetName val="PrintMacros"/>
    </sheetNames>
    <sheetDataSet>
      <sheetData sheetId="0" refreshError="1"/>
      <sheetData sheetId="1" refreshError="1"/>
      <sheetData sheetId="2" refreshError="1">
        <row r="10">
          <cell r="N10">
            <v>39326</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_of_Material"/>
      <sheetName val="Sheet2"/>
      <sheetName val="Sheet1"/>
      <sheetName val="Factor_sheet"/>
      <sheetName val="Main Equ. List"/>
      <sheetName val="Requirements"/>
      <sheetName val="Storage"/>
      <sheetName val="Financial"/>
      <sheetName val="Preside"/>
      <sheetName val="A0744339"/>
      <sheetName val="Index"/>
      <sheetName val="MSU"/>
      <sheetName val="hr"/>
      <sheetName val="Main_Equ__List"/>
      <sheetName val="Invested capital_VDF"/>
      <sheetName val="WACC_VDF"/>
      <sheetName val="TRX ADDITION"/>
      <sheetName val="CALCULATIONS"/>
      <sheetName val="Main_Equ__List1"/>
      <sheetName val="Invested_capital_VDF"/>
      <sheetName val="TRX_ADDITION"/>
      <sheetName val="Eqpmnt Plng"/>
      <sheetName val="Ref"/>
      <sheetName val="NW RTU"/>
      <sheetName val="E&amp;I"/>
      <sheetName val="Parameters"/>
      <sheetName val="MODEL"/>
      <sheetName val="FD sheet"/>
      <sheetName val="BBH"/>
      <sheetName val="B'Sheet"/>
      <sheetName val="Profit &amp; Loss"/>
      <sheetName val="Balance Sheet"/>
      <sheetName val="AOP"/>
      <sheetName val="Rates"/>
      <sheetName val="Main_Equ__List2"/>
      <sheetName val="Invested_capital_VDF1"/>
      <sheetName val="TRX_ADDITION1"/>
      <sheetName val="Eqpmnt_Plng"/>
      <sheetName val="Transfer"/>
      <sheetName val="Site wise NADs"/>
      <sheetName val="Sheet4"/>
      <sheetName val="Sheet3"/>
      <sheetName val="factor"/>
      <sheetName val="currency"/>
      <sheetName val="Profit_&amp;_Loss"/>
      <sheetName val="Balance_Sheet"/>
      <sheetName val="Main"/>
      <sheetName val="COMMON"/>
      <sheetName val="Account_NO_Co_code"/>
    </sheetNames>
    <sheetDataSet>
      <sheetData sheetId="0" refreshError="1"/>
      <sheetData sheetId="1" refreshError="1"/>
      <sheetData sheetId="2" refreshError="1">
        <row r="4">
          <cell r="D4">
            <v>2.1173999999999999</v>
          </cell>
        </row>
        <row r="6">
          <cell r="D6">
            <v>1.3726</v>
          </cell>
        </row>
        <row r="8">
          <cell r="D8">
            <v>1.446</v>
          </cell>
        </row>
        <row r="12">
          <cell r="D12">
            <v>0.2</v>
          </cell>
        </row>
        <row r="13">
          <cell r="D13">
            <v>0.8</v>
          </cell>
        </row>
        <row r="15">
          <cell r="D15">
            <v>0.2</v>
          </cell>
        </row>
        <row r="16">
          <cell r="D16">
            <v>0.8</v>
          </cell>
        </row>
        <row r="18">
          <cell r="D18">
            <v>0.25</v>
          </cell>
        </row>
        <row r="19">
          <cell r="D19">
            <v>0.75</v>
          </cell>
        </row>
        <row r="24">
          <cell r="D24">
            <v>0.22</v>
          </cell>
        </row>
        <row r="25">
          <cell r="D25">
            <v>0.78</v>
          </cell>
        </row>
        <row r="27">
          <cell r="D27">
            <v>0.25</v>
          </cell>
        </row>
        <row r="28">
          <cell r="D28">
            <v>0.75</v>
          </cell>
        </row>
        <row r="37">
          <cell r="D37">
            <v>1.2100887998952798</v>
          </cell>
        </row>
        <row r="39">
          <cell r="D39">
            <v>1.0333406213625276</v>
          </cell>
        </row>
        <row r="41">
          <cell r="D41">
            <v>1.2602804776273857</v>
          </cell>
        </row>
        <row r="43">
          <cell r="D43">
            <v>1.1739574440352294</v>
          </cell>
        </row>
        <row r="45">
          <cell r="D45">
            <v>1.0451848343569714</v>
          </cell>
        </row>
        <row r="47">
          <cell r="D47">
            <v>1.1731623028026799</v>
          </cell>
        </row>
        <row r="49">
          <cell r="D49">
            <v>1.7645</v>
          </cell>
        </row>
        <row r="51">
          <cell r="D51">
            <v>1.1438333333333335</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sheetName val="COC-CM vs LM"/>
      <sheetName val="B Sheet"/>
      <sheetName val="TRIALS"/>
      <sheetName val="Hyp"/>
      <sheetName val="CONS"/>
      <sheetName val="Consumption"/>
      <sheetName val="NLCS"/>
      <sheetName val="Tax Prov (2)"/>
      <sheetName val="CstComp"/>
      <sheetName val="NOTESMTD"/>
      <sheetName val="NOTES"/>
      <sheetName val="ADJWKG"/>
      <sheetName val="Curvings"/>
      <sheetName val="Checks"/>
    </sheetNames>
    <sheetDataSet>
      <sheetData sheetId="0" refreshError="1"/>
      <sheetData sheetId="1" refreshError="1"/>
      <sheetData sheetId="2" refreshError="1"/>
      <sheetData sheetId="3" refreshError="1">
        <row r="3545">
          <cell r="B3545" t="str">
            <v>ADDITIONAL ENTRIES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DSL_DSLAM"/>
      <sheetName val="POT_Splitter"/>
      <sheetName val="ADSL_Modem"/>
      <sheetName val="Sheet2"/>
      <sheetName val="Citrix"/>
      <sheetName val="Sheet3"/>
      <sheetName val="Access_Integrator"/>
      <sheetName val="Sheet4"/>
      <sheetName val="PC_Printer"/>
      <sheetName val="Factor_Sheet"/>
      <sheetName val="DSL-S"/>
      <sheetName val="LA- lookups"/>
      <sheetName val="Other assumptions"/>
      <sheetName val="MSU"/>
      <sheetName val="Sheet1"/>
      <sheetName val="Factors"/>
      <sheetName val="new_main_20K"/>
      <sheetName val="Exp."/>
      <sheetName val="B'Sheet"/>
      <sheetName val="Asmp"/>
      <sheetName val="Index"/>
      <sheetName val="CONTROL"/>
      <sheetName val="SC-E-02-03"/>
      <sheetName val="TB-JUNE-2003-18.7.03"/>
      <sheetName val="Requirements"/>
      <sheetName val="Storage"/>
      <sheetName val="Financial"/>
      <sheetName val="Input"/>
      <sheetName val="LA-_lookups"/>
      <sheetName val="Other_assumptions"/>
      <sheetName val="Exp_"/>
      <sheetName val="TB-JUNE-2003-18_7_03"/>
      <sheetName val="LOM_MOD"/>
      <sheetName val="1.1 Deal characteristics"/>
      <sheetName val="Calculations"/>
      <sheetName val="Support sheet"/>
      <sheetName val="Calculations 1"/>
      <sheetName val="3.3 BSS Applications"/>
      <sheetName val="3.2 Workplace and infra"/>
      <sheetName val="2.1 Staff scen &amp; central costs"/>
      <sheetName val="Price sheet"/>
      <sheetName val="3.6 Voice"/>
      <sheetName val=" 3.1 Project costs"/>
      <sheetName val="Introduction"/>
      <sheetName val="3.4 MSDP"/>
      <sheetName val="3.5 WAN"/>
      <sheetName val="Status"/>
      <sheetName val="MODEL"/>
    </sheetNames>
    <sheetDataSet>
      <sheetData sheetId="0" refreshError="1"/>
      <sheetData sheetId="1" refreshError="1"/>
      <sheetData sheetId="2" refreshError="1"/>
      <sheetData sheetId="3" refreshError="1">
        <row r="4">
          <cell r="D4">
            <v>1</v>
          </cell>
        </row>
        <row r="6">
          <cell r="D6">
            <v>1</v>
          </cell>
        </row>
        <row r="28">
          <cell r="D28">
            <v>1</v>
          </cell>
        </row>
        <row r="29">
          <cell r="D29">
            <v>1</v>
          </cell>
        </row>
        <row r="32">
          <cell r="D32">
            <v>1.6175901112747801</v>
          </cell>
        </row>
        <row r="33">
          <cell r="D33">
            <v>1.3668714000000002</v>
          </cell>
        </row>
        <row r="38">
          <cell r="D38">
            <v>0.08</v>
          </cell>
        </row>
        <row r="39">
          <cell r="D39">
            <v>5.0000000000000001E-3</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1"/>
      <sheetName val="1.1"/>
      <sheetName val="1.2"/>
      <sheetName val="1.3"/>
      <sheetName val="2"/>
      <sheetName val="3"/>
      <sheetName val="4"/>
      <sheetName val="5"/>
      <sheetName val="6"/>
      <sheetName val="7"/>
      <sheetName val="8"/>
      <sheetName val="9"/>
      <sheetName val="10"/>
      <sheetName val="11"/>
      <sheetName val="11.1"/>
      <sheetName val="11.2"/>
      <sheetName val="11.3"/>
      <sheetName val="11.4"/>
      <sheetName val="12"/>
      <sheetName val="13"/>
      <sheetName val="14"/>
      <sheetName val="15"/>
      <sheetName val="16"/>
      <sheetName val="17"/>
      <sheetName val="18"/>
      <sheetName val="P&amp;L"/>
      <sheetName val="BS"/>
      <sheetName val="P&amp;L An"/>
      <sheetName val="Ratios"/>
      <sheetName val="LIN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row r="1">
          <cell r="G1" t="str">
            <v>Budget 2003</v>
          </cell>
        </row>
      </sheetData>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W RTU"/>
      <sheetName val="NW_M Quote NA"/>
      <sheetName val="BFORM NA"/>
      <sheetName val="BFORM Cala"/>
      <sheetName val="BFORM EU"/>
      <sheetName val="Equipment List"/>
      <sheetName val="Main Equ. List"/>
      <sheetName val="MODEL"/>
      <sheetName val="Sheet1"/>
      <sheetName val="Delhi"/>
      <sheetName val="Sheet2"/>
      <sheetName val="Citrix"/>
      <sheetName val="A0744339"/>
      <sheetName val="NW_RTU"/>
      <sheetName val="NW_M_Quote_NA"/>
      <sheetName val="BFORM_NA"/>
      <sheetName val="BFORM_Cala"/>
      <sheetName val="BFORM_EU"/>
      <sheetName val="Equipment_List"/>
      <sheetName val="Main_Equ__List"/>
      <sheetName val="Asmp"/>
      <sheetName val="B'Sheet"/>
      <sheetName val="Pg.1 Marketing Info"/>
      <sheetName val="Profile"/>
      <sheetName val="#REF"/>
      <sheetName val="NOPAT_VDF"/>
      <sheetName val="Invested capital_VDF"/>
      <sheetName val="DCF_VDF"/>
      <sheetName val="WACC_VDF"/>
      <sheetName val="Summary Page_VDF"/>
      <sheetName val="PV of Op Leases_VDF"/>
      <sheetName val="Income Statement_VDF"/>
      <sheetName val="Page 1A - Proposal Strategy "/>
      <sheetName val="FORM-16"/>
      <sheetName val="Factor_Sheet"/>
      <sheetName val="currency"/>
      <sheetName val="NW_RTU1"/>
      <sheetName val="NW_M_Quote_NA1"/>
      <sheetName val="BFORM_NA1"/>
      <sheetName val="BFORM_Cala1"/>
      <sheetName val="BFORM_EU1"/>
      <sheetName val="Equipment_List1"/>
      <sheetName val="Main_Equ__List1"/>
      <sheetName val="Pg_1_Marketing_Info"/>
      <sheetName val="Invested_capital_VDF"/>
      <sheetName val="Summary_Page_VDF"/>
      <sheetName val="PV_of_Op_Leases_VDF"/>
      <sheetName val="Income_Statement_VDF"/>
      <sheetName val="Page_1A_-_Proposal_Strategy_"/>
      <sheetName val="MSU"/>
      <sheetName val="Requirements"/>
      <sheetName val="Storage"/>
      <sheetName val="Financial"/>
      <sheetName val="Additional Provisions"/>
      <sheetName val="Mar 05-Manual Accruals"/>
      <sheetName val="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lhi 03-04AMC @ 3%"/>
      <sheetName val="delhi 04-05"/>
      <sheetName val="AMC ONUharyana"/>
      <sheetName val="haryana04-05"/>
      <sheetName val="Total Haryana POs AMC Sheet 3%"/>
      <sheetName val="UT star"/>
      <sheetName val="3com"/>
      <sheetName val="pp"/>
      <sheetName val="BB"/>
      <sheetName val="spcnldelh"/>
      <sheetName val="spcl-hr"/>
      <sheetName val="month wise"/>
      <sheetName val="itemsdetails"/>
      <sheetName val="DSLAM"/>
      <sheetName val="Sheet3"/>
      <sheetName val="delhi 03_04AMC _ 3_"/>
      <sheetName val="Total Haryana POs AMC Sheet 3_"/>
      <sheetName val="L.L Rates"/>
      <sheetName val="Sheet4"/>
      <sheetName val="Site wise NADs"/>
      <sheetName val="Sheet2"/>
      <sheetName val="Sheet1"/>
      <sheetName val="Delhi"/>
      <sheetName val="Final"/>
      <sheetName val="Summary-Price_New"/>
      <sheetName val="AN-2K"/>
      <sheetName val="Switch V16"/>
      <sheetName val="Citrix"/>
      <sheetName val="A0744339"/>
      <sheetName val="NW RTU"/>
      <sheetName val="Conversion factors"/>
      <sheetName val="LANGUAGE"/>
      <sheetName val="MODEL"/>
      <sheetName val="Total Sales Data"/>
      <sheetName val="Ticket Size"/>
      <sheetName val="Parameters"/>
      <sheetName val="Software"/>
      <sheetName val="Header"/>
      <sheetName val="Data"/>
      <sheetName val="General"/>
      <sheetName val="PriceList"/>
      <sheetName val="Data2"/>
      <sheetName val="Revisions"/>
      <sheetName val="Hardware"/>
      <sheetName val="SVC_table"/>
      <sheetName val="Service"/>
      <sheetName val="OTHER INCOME"/>
      <sheetName val="LOM_MOD"/>
      <sheetName val="delhi_03-04AMC_@_3%"/>
      <sheetName val="delhi_04-05"/>
      <sheetName val="AMC_ONUharyana"/>
      <sheetName val="Total_Haryana_POs_AMC_Sheet_3%"/>
      <sheetName val="UT_star"/>
      <sheetName val="month_wise"/>
      <sheetName val="delhi_03_04AMC___3_"/>
      <sheetName val="Total_Haryana_POs_AMC_Sheet_3_"/>
      <sheetName val="Site_wise_NADs"/>
      <sheetName val="L_L_Rates"/>
      <sheetName val="Switch_V16"/>
      <sheetName val="NW_RTU"/>
      <sheetName val="Total_Sales_Data"/>
      <sheetName val="Ticket_Size"/>
      <sheetName val="Conversion_factors"/>
      <sheetName val="p&amp;l factors"/>
      <sheetName val="Variables"/>
      <sheetName val="DPR 31st march"/>
      <sheetName val="Eqpmnt Plng"/>
      <sheetName val="delhi_03-04AMC_@_3%1"/>
      <sheetName val="delhi_04-051"/>
      <sheetName val="AMC_ONUharyana1"/>
      <sheetName val="Total_Haryana_POs_AMC_Sheet_3%1"/>
      <sheetName val="UT_star1"/>
      <sheetName val="month_wise1"/>
      <sheetName val="delhi_03_04AMC___3_1"/>
      <sheetName val="Total_Haryana_POs_AMC_Sheet_3_1"/>
      <sheetName val="L_L_Rates1"/>
      <sheetName val="Site_wise_NADs1"/>
      <sheetName val="Switch_V161"/>
      <sheetName val="NW_RTU1"/>
      <sheetName val="Conversion_factors1"/>
      <sheetName val="Total_Sales_Data1"/>
      <sheetName val="Ticket_Size1"/>
      <sheetName val="OTHER_INCOME"/>
      <sheetName val="p&amp;l_factors"/>
      <sheetName val="Master"/>
      <sheetName val="factor sheet"/>
      <sheetName val="PTE COST "/>
      <sheetName val="DLC sites"/>
      <sheetName val="SDH CO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P-180106"/>
      <sheetName val="Others"/>
      <sheetName val="Master"/>
      <sheetName val="Total Haryana POs AMC Sheet 3%"/>
      <sheetName val="delhi 03-04AMC @ 3%"/>
      <sheetName val="itemsdetails"/>
      <sheetName val="ReasonCode"/>
    </sheetNames>
    <sheetDataSet>
      <sheetData sheetId="0"/>
      <sheetData sheetId="1"/>
      <sheetData sheetId="2" refreshError="1">
        <row r="2">
          <cell r="B2" t="str">
            <v>6 CTR</v>
          </cell>
          <cell r="C2" t="str">
            <v>6 CTR</v>
          </cell>
          <cell r="D2" t="str">
            <v>Intel Server</v>
          </cell>
        </row>
        <row r="3">
          <cell r="B3" t="str">
            <v>24x7</v>
          </cell>
          <cell r="C3" t="str">
            <v>24x7</v>
          </cell>
          <cell r="D3" t="str">
            <v>HP-UX Server</v>
          </cell>
        </row>
        <row r="4">
          <cell r="B4" t="str">
            <v>8x5</v>
          </cell>
          <cell r="C4" t="str">
            <v>8x5</v>
          </cell>
          <cell r="D4" t="str">
            <v>Storage</v>
          </cell>
        </row>
        <row r="5">
          <cell r="B5" t="str">
            <v>None</v>
          </cell>
          <cell r="C5" t="str">
            <v>None</v>
          </cell>
          <cell r="D5" t="str">
            <v>PC</v>
          </cell>
        </row>
        <row r="6">
          <cell r="D6" t="str">
            <v>Tape Library</v>
          </cell>
        </row>
        <row r="7">
          <cell r="D7" t="str">
            <v>SAN Switch</v>
          </cell>
        </row>
        <row r="8">
          <cell r="D8" t="str">
            <v>NW Switch</v>
          </cell>
        </row>
        <row r="9">
          <cell r="D9" t="str">
            <v>UPS</v>
          </cell>
        </row>
      </sheetData>
      <sheetData sheetId="3" refreshError="1"/>
      <sheetData sheetId="4" refreshError="1"/>
      <sheetData sheetId="5" refreshError="1"/>
      <sheetData sheetId="6"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 sheet"/>
      <sheetName val="Audit Program"/>
      <sheetName val="Doubt"/>
      <sheetName val="Forex Rate"/>
      <sheetName val="Industrywise"/>
      <sheetName val="Country of Incorp"/>
      <sheetName val="Leadsheet "/>
      <sheetName val="Curefit (2)"/>
      <sheetName val="Investment Summary"/>
      <sheetName val="Cash Balance"/>
      <sheetName val="Exchange Rate"/>
      <sheetName val="Summary"/>
      <sheetName val="less than 6 months"/>
      <sheetName val="EtechAces(policybazaar)"/>
      <sheetName val="Lenskart"/>
      <sheetName val="Smartpaddle(bizongo)"/>
      <sheetName val="Mobilizar"/>
      <sheetName val="Unbxd"/>
      <sheetName val="Hevo"/>
      <sheetName val="Catbus Infolabs"/>
      <sheetName val="VayNetwork"/>
      <sheetName val="Wicked Ride"/>
      <sheetName val="Social Worth"/>
      <sheetName val="mPaani"/>
      <sheetName val="Healthifyme"/>
      <sheetName val="6-12 months"/>
      <sheetName val="Uniphore "/>
      <sheetName val="Brainbees"/>
      <sheetName val="Curefit"/>
      <sheetName val="Nestaway"/>
      <sheetName val="Edunetwork"/>
      <sheetName val="R N Chidakashi"/>
      <sheetName val="Ulink"/>
      <sheetName val="Ulink old"/>
      <sheetName val="Treemark"/>
      <sheetName val="Iluminar"/>
      <sheetName val="Active Intelligence"/>
      <sheetName val="Healthplix"/>
      <sheetName val="Kristal"/>
      <sheetName val="Netdox"/>
      <sheetName val="Sigtuple"/>
      <sheetName val="More than 12 Months"/>
      <sheetName val="Cropin"/>
      <sheetName val="BonusHub"/>
      <sheetName val="Hansel-Morphic"/>
      <sheetName val="Morphic"/>
      <sheetName val="Deepfence Inc"/>
      <sheetName val="Squadcast"/>
      <sheetName val="Writtenoff"/>
      <sheetName val="Algiz"/>
      <sheetName val="YourQuote"/>
      <sheetName val="Omapal"/>
      <sheetName val="Pipecandy"/>
      <sheetName val="Infisecur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0744339"/>
      <sheetName val="Sheet1"/>
      <sheetName val="Sheet3"/>
      <sheetName val="Sheet2"/>
      <sheetName val="Front Page"/>
      <sheetName val="3.0 Scale"/>
      <sheetName val="9.0 Alliances"/>
      <sheetName val="10. Strategic Initiatives"/>
      <sheetName val="Total Haryana POs AMC Sheet 3%"/>
      <sheetName val="delhi 03-04AMC @ 3%"/>
      <sheetName val="itemsdetails"/>
      <sheetName val="L.L Rates"/>
      <sheetName val="Component Pricing, Costs"/>
      <sheetName val="MODEL"/>
      <sheetName val="317897OCT99"/>
      <sheetName val="317897DEC99"/>
      <sheetName val="317897NOV99"/>
      <sheetName val="Discount &amp; conversion factors"/>
      <sheetName val="Summary for $ per Erl"/>
      <sheetName val="High level P&amp;L for Subodh"/>
      <sheetName val="NW RTU"/>
      <sheetName val="Site wise NADs"/>
      <sheetName val="Sheet4"/>
      <sheetName val="Final"/>
      <sheetName val="Summary-Price_New"/>
      <sheetName val="AN-2K"/>
      <sheetName val="Switch V16"/>
      <sheetName val="Front_Page"/>
      <sheetName val="3_0_Scale"/>
      <sheetName val="9_0_Alliances"/>
      <sheetName val="10__Strategic_Initiatives"/>
      <sheetName val="Total_Haryana_POs_AMC_Sheet_3%"/>
      <sheetName val="delhi_03-04AMC_@_3%"/>
      <sheetName val="L_L_Rates"/>
      <sheetName val="Component_Pricing,_Costs"/>
      <sheetName val="NW_RTU"/>
      <sheetName val="Site_wise_NADs"/>
      <sheetName val="Discount_&amp;_conversion_factors"/>
      <sheetName val="Summary_for_$_per_Erl"/>
      <sheetName val="High_level_P&amp;L_for_Subodh"/>
      <sheetName val="Switch_V16"/>
      <sheetName val="Cover "/>
      <sheetName val="Main Cash Flow"/>
      <sheetName val="Citrix"/>
      <sheetName val="Edit(01)"/>
      <sheetName val="MSU"/>
      <sheetName val="Formulae"/>
      <sheetName val="Master"/>
      <sheetName val="B'Sheet"/>
      <sheetName val="Page 1A - Proposal Strategy "/>
      <sheetName val="DREXPJUL"/>
      <sheetName val="Main_Cash_Flow"/>
      <sheetName val="Front_Page1"/>
      <sheetName val="3_0_Scale1"/>
      <sheetName val="9_0_Alliances1"/>
      <sheetName val="10__Strategic_Initiatives1"/>
      <sheetName val="Total_Haryana_POs_AMC_Sheet_3%1"/>
      <sheetName val="delhi_03-04AMC_@_3%1"/>
      <sheetName val="L_L_Rates1"/>
      <sheetName val="Component_Pricing,_Costs1"/>
      <sheetName val="Discount_&amp;_conversion_factors1"/>
      <sheetName val="Summary_for_$_per_Erl1"/>
      <sheetName val="High_level_P&amp;L_for_Subodh1"/>
      <sheetName val="NW_RTU1"/>
      <sheetName val="Site_wise_NADs1"/>
      <sheetName val="Switch_V161"/>
      <sheetName val="Page_1A_-_Proposal_Strategy_"/>
      <sheetName val="Cover_"/>
      <sheetName val="p&amp;l factors"/>
      <sheetName val="MAIN LATEST"/>
      <sheetName val="Americas"/>
      <sheetName val="AR detail"/>
      <sheetName val="Asia"/>
      <sheetName val="BR detail"/>
      <sheetName val="BR-NE detail"/>
      <sheetName val="Brazil Summary"/>
      <sheetName val="CA detail"/>
      <sheetName val="Canada Summary"/>
      <sheetName val="CN detail"/>
      <sheetName val="Europe"/>
      <sheetName val="Food"/>
      <sheetName val="FX"/>
      <sheetName val="GM"/>
      <sheetName val="JP detail"/>
      <sheetName val="Japan"/>
      <sheetName val="KR detail"/>
      <sheetName val="Logistics"/>
      <sheetName val="Mexico Summary"/>
      <sheetName val="MX detail"/>
      <sheetName val="Overhead"/>
      <sheetName val="Petrol"/>
      <sheetName val="PR detail"/>
      <sheetName val="Puerto Rico Summary"/>
      <sheetName val="Reconciliation-Plan"/>
      <sheetName val="Reconciliation-LW"/>
      <sheetName val="Sams"/>
      <sheetName val="SI"/>
      <sheetName val="Southbank"/>
      <sheetName val="Specialty"/>
      <sheetName val="Supercenter"/>
      <sheetName val="UK detail"/>
      <sheetName val="WalMart"/>
      <sheetName val="AirportCodes"/>
      <sheetName val="2266957"/>
      <sheetName val="MAT"/>
      <sheetName val="Main Equ. List"/>
      <sheetName val="CALCULATION   CAG"/>
      <sheetName val="Annexure-I"/>
      <sheetName val="Profile"/>
      <sheetName val="Summary"/>
      <sheetName val="currency (2)"/>
      <sheetName val="Front_Page2"/>
      <sheetName val="3_0_Scale2"/>
      <sheetName val="9_0_Alliances2"/>
      <sheetName val="10__Strategic_Initiatives2"/>
      <sheetName val="Total_Haryana_POs_AMC_Sheet_3%2"/>
      <sheetName val="delhi_03-04AMC_@_3%2"/>
      <sheetName val="L_L_Rates2"/>
      <sheetName val="Component_Pricing,_Costs2"/>
      <sheetName val="Discount_&amp;_conversion_factors2"/>
      <sheetName val="Summary_for_$_per_Erl2"/>
      <sheetName val="High_level_P&amp;L_for_Subodh2"/>
      <sheetName val="NW_RTU2"/>
      <sheetName val="Site_wise_NADs2"/>
      <sheetName val="Switch_V162"/>
      <sheetName val="Main_Cash_Flow1"/>
      <sheetName val="Page_1A_-_Proposal_Strategy_1"/>
      <sheetName val="Cover_1"/>
      <sheetName val="p&amp;l_factors"/>
      <sheetName val="Makro1"/>
    </sheetNames>
    <sheetDataSet>
      <sheetData sheetId="0" refreshError="1">
        <row r="2">
          <cell r="J2">
            <v>0.4</v>
          </cell>
        </row>
        <row r="3">
          <cell r="J3">
            <v>0.4</v>
          </cell>
        </row>
        <row r="4">
          <cell r="J4">
            <v>0</v>
          </cell>
        </row>
        <row r="5">
          <cell r="J5">
            <v>0</v>
          </cell>
        </row>
        <row r="6">
          <cell r="J6">
            <v>0</v>
          </cell>
        </row>
        <row r="7">
          <cell r="J7">
            <v>0</v>
          </cell>
        </row>
        <row r="9">
          <cell r="J9">
            <v>0</v>
          </cell>
        </row>
        <row r="10">
          <cell r="J10">
            <v>0</v>
          </cell>
        </row>
        <row r="11">
          <cell r="J11">
            <v>0</v>
          </cell>
        </row>
        <row r="14">
          <cell r="I14" t="str">
            <v>No Name Tel.</v>
          </cell>
        </row>
        <row r="19">
          <cell r="AA19" t="str">
            <v>UE Shelf #1</v>
          </cell>
        </row>
        <row r="2176">
          <cell r="L2176" t="str">
            <v>Start Notes.</v>
          </cell>
        </row>
        <row r="2179">
          <cell r="G2179" t="str">
            <v>End of Notes</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 me!"/>
      <sheetName val="Log"/>
      <sheetName val="Input"/>
      <sheetName val="calc"/>
      <sheetName val="Prod ver 4.0"/>
      <sheetName val="PPspec ver 4"/>
      <sheetName val="Block ver4"/>
      <sheetName val="Module6"/>
      <sheetName val="Module1"/>
      <sheetName val="Module2"/>
      <sheetName val="Module3"/>
      <sheetName val="Module4"/>
      <sheetName val="Module5"/>
      <sheetName val="A0744339"/>
      <sheetName val="Total Haryana POs AMC Sheet 3%"/>
      <sheetName val="delhi 03-04AMC @ 3%"/>
      <sheetName val="itemsdetails"/>
      <sheetName val="Master"/>
    </sheetNames>
    <sheetDataSet>
      <sheetData sheetId="0" refreshError="1"/>
      <sheetData sheetId="1" refreshError="1"/>
      <sheetData sheetId="2" refreshError="1">
        <row r="12">
          <cell r="B12" t="b">
            <v>0</v>
          </cell>
          <cell r="F12" t="b">
            <v>0</v>
          </cell>
          <cell r="J12" t="b">
            <v>0</v>
          </cell>
          <cell r="O12" t="b">
            <v>0</v>
          </cell>
        </row>
        <row r="13">
          <cell r="B13" t="b">
            <v>1</v>
          </cell>
          <cell r="F13" t="b">
            <v>0</v>
          </cell>
          <cell r="O13" t="b">
            <v>0</v>
          </cell>
        </row>
        <row r="14">
          <cell r="B14" t="b">
            <v>1</v>
          </cell>
          <cell r="F14" t="b">
            <v>0</v>
          </cell>
          <cell r="J14" t="b">
            <v>1</v>
          </cell>
        </row>
        <row r="15">
          <cell r="F15" t="b">
            <v>0</v>
          </cell>
          <cell r="J15" t="b">
            <v>1</v>
          </cell>
        </row>
        <row r="16">
          <cell r="F16" t="b">
            <v>0</v>
          </cell>
          <cell r="J16" t="b">
            <v>1</v>
          </cell>
          <cell r="O16" t="b">
            <v>0</v>
          </cell>
        </row>
        <row r="17">
          <cell r="B17" t="b">
            <v>1</v>
          </cell>
          <cell r="J17" t="b">
            <v>0</v>
          </cell>
          <cell r="O17" t="b">
            <v>0</v>
          </cell>
        </row>
        <row r="18">
          <cell r="F18" t="b">
            <v>1</v>
          </cell>
          <cell r="J18" t="b">
            <v>0</v>
          </cell>
          <cell r="O18" t="b">
            <v>0</v>
          </cell>
        </row>
        <row r="19">
          <cell r="F19" t="b">
            <v>0</v>
          </cell>
          <cell r="J19" t="b">
            <v>1</v>
          </cell>
        </row>
        <row r="20">
          <cell r="J20" t="b">
            <v>1</v>
          </cell>
          <cell r="O20" t="b">
            <v>1</v>
          </cell>
        </row>
        <row r="43">
          <cell r="V43" t="b">
            <v>1</v>
          </cell>
        </row>
        <row r="66">
          <cell r="X66">
            <v>0</v>
          </cell>
        </row>
        <row r="68">
          <cell r="X68">
            <v>30</v>
          </cell>
        </row>
        <row r="72">
          <cell r="X72">
            <v>0.79999999999999993</v>
          </cell>
        </row>
        <row r="75">
          <cell r="X75">
            <v>1.2</v>
          </cell>
        </row>
        <row r="76">
          <cell r="X76">
            <v>54</v>
          </cell>
        </row>
        <row r="77">
          <cell r="X77">
            <v>2</v>
          </cell>
        </row>
        <row r="78">
          <cell r="X78">
            <v>9000</v>
          </cell>
        </row>
        <row r="79">
          <cell r="X79">
            <v>600000</v>
          </cell>
        </row>
        <row r="246">
          <cell r="X246">
            <v>1.2</v>
          </cell>
        </row>
        <row r="247">
          <cell r="X247">
            <v>0.66</v>
          </cell>
        </row>
        <row r="248">
          <cell r="X248">
            <v>0.49</v>
          </cell>
        </row>
        <row r="249">
          <cell r="X249">
            <v>1.39</v>
          </cell>
        </row>
        <row r="250">
          <cell r="X250">
            <v>0.15</v>
          </cell>
        </row>
        <row r="251">
          <cell r="X251">
            <v>0.05</v>
          </cell>
        </row>
        <row r="252">
          <cell r="X252">
            <v>0.23</v>
          </cell>
        </row>
        <row r="253">
          <cell r="X253">
            <v>0.05</v>
          </cell>
        </row>
        <row r="254">
          <cell r="X254">
            <v>0.25</v>
          </cell>
        </row>
        <row r="255">
          <cell r="X255">
            <v>0.1</v>
          </cell>
        </row>
        <row r="256">
          <cell r="X256">
            <v>0.37</v>
          </cell>
        </row>
        <row r="257">
          <cell r="X257">
            <v>0.11</v>
          </cell>
        </row>
        <row r="258">
          <cell r="X258">
            <v>0.43</v>
          </cell>
        </row>
        <row r="259">
          <cell r="X259">
            <v>1.3</v>
          </cell>
        </row>
        <row r="260">
          <cell r="X260">
            <v>0.65</v>
          </cell>
        </row>
        <row r="262">
          <cell r="X262">
            <v>0.2</v>
          </cell>
        </row>
        <row r="263">
          <cell r="X263">
            <v>0.24</v>
          </cell>
        </row>
      </sheetData>
      <sheetData sheetId="3" refreshError="1">
        <row r="25">
          <cell r="B25">
            <v>0</v>
          </cell>
        </row>
        <row r="45">
          <cell r="J45">
            <v>1</v>
          </cell>
        </row>
        <row r="46">
          <cell r="B46">
            <v>0</v>
          </cell>
          <cell r="J46">
            <v>0</v>
          </cell>
        </row>
        <row r="47">
          <cell r="B47">
            <v>0</v>
          </cell>
        </row>
        <row r="48">
          <cell r="B48">
            <v>0</v>
          </cell>
        </row>
        <row r="64">
          <cell r="J64">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eck"/>
      <sheetName val="Assump"/>
      <sheetName val="Tariff"/>
      <sheetName val="ROE"/>
      <sheetName val="Dividend IRR"/>
      <sheetName val="Project IRR"/>
      <sheetName val="DSCR"/>
      <sheetName val="Dep"/>
      <sheetName val="Debt"/>
      <sheetName val="cashflow"/>
      <sheetName val="PL"/>
      <sheetName val="BS"/>
      <sheetName val="Phasing"/>
      <sheetName val="WC"/>
      <sheetName val="Tax"/>
      <sheetName val="Reserves"/>
      <sheetName val="Module1"/>
      <sheetName val="Module2"/>
      <sheetName val="Module3"/>
      <sheetName val="Module4"/>
      <sheetName val="Module5"/>
      <sheetName val="Module6"/>
      <sheetName val="Module7"/>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14">
          <cell r="F14">
            <v>1198.7037625123398</v>
          </cell>
        </row>
      </sheetData>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epfence"/>
      <sheetName val="Index"/>
      <sheetName val="Balance Sheet"/>
      <sheetName val="PL"/>
      <sheetName val="PL - Consol"/>
      <sheetName val="BS Schedule"/>
      <sheetName val="PL Schedule"/>
      <sheetName val="TB Master"/>
      <sheetName val="Trial Balance"/>
      <sheetName val="FA Summary"/>
      <sheetName val="Summary "/>
      <sheetName val="Operating Metrics"/>
      <sheetName val="MRR Details"/>
      <sheetName val="Pipeline"/>
      <sheetName val="Cash Flow"/>
      <sheetName val="Provision for Expenses"/>
      <sheetName val="Entry Sheet"/>
      <sheetName val="TB - Consolidated"/>
      <sheetName val="Exchange Rates"/>
      <sheetName val="Trial Balance - US"/>
      <sheetName val="Invoice"/>
      <sheetName val="Journal"/>
      <sheetName val="Bank Book"/>
      <sheetName val="Compliance Calend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ow r="2">
          <cell r="B2" t="str">
            <v>Deepfence Inc</v>
          </cell>
        </row>
        <row r="4">
          <cell r="B4" t="str">
            <v>Trial Balance</v>
          </cell>
          <cell r="E4" t="str">
            <v>Index</v>
          </cell>
        </row>
        <row r="6">
          <cell r="B6" t="str">
            <v>Deepfence Inc</v>
          </cell>
          <cell r="I6" t="str">
            <v>Deepfence Inc</v>
          </cell>
          <cell r="O6" t="str">
            <v>Deepfence Inc</v>
          </cell>
        </row>
        <row r="7">
          <cell r="B7" t="str">
            <v>Apr 18</v>
          </cell>
          <cell r="I7" t="str">
            <v>May 17</v>
          </cell>
          <cell r="O7" t="str">
            <v>Jun 17</v>
          </cell>
        </row>
        <row r="8">
          <cell r="E8">
            <v>-9.4587448984384537E-11</v>
          </cell>
          <cell r="L8">
            <v>-0.25000000013096724</v>
          </cell>
          <cell r="R8">
            <v>-7.2759576141834259E-11</v>
          </cell>
        </row>
        <row r="9">
          <cell r="B9" t="str">
            <v>Particulars</v>
          </cell>
          <cell r="E9" t="str">
            <v>FTM Value</v>
          </cell>
          <cell r="I9" t="str">
            <v>Particulars</v>
          </cell>
          <cell r="L9" t="str">
            <v>FTM Value</v>
          </cell>
          <cell r="O9" t="str">
            <v>Particulars</v>
          </cell>
          <cell r="R9" t="str">
            <v>FTM Value</v>
          </cell>
        </row>
        <row r="10">
          <cell r="B10" t="str">
            <v>Equity Share Capital</v>
          </cell>
          <cell r="E10">
            <v>-88.33</v>
          </cell>
          <cell r="I10" t="str">
            <v>Equity Share Capital</v>
          </cell>
          <cell r="L10">
            <v>-88.33</v>
          </cell>
          <cell r="O10" t="str">
            <v>Equity Share Capital</v>
          </cell>
          <cell r="R10">
            <v>-88.33</v>
          </cell>
        </row>
        <row r="11">
          <cell r="B11" t="str">
            <v>Investments - Deepfence India</v>
          </cell>
          <cell r="E11">
            <v>15518.3</v>
          </cell>
          <cell r="I11" t="str">
            <v>Investments - Deepfence India</v>
          </cell>
          <cell r="L11">
            <v>15518.3</v>
          </cell>
          <cell r="O11" t="str">
            <v>Investments - Deepfence India</v>
          </cell>
          <cell r="R11">
            <v>15518.3</v>
          </cell>
        </row>
        <row r="12">
          <cell r="B12" t="str">
            <v>Share Appilcation Pending Allotment</v>
          </cell>
          <cell r="E12">
            <v>-500000</v>
          </cell>
          <cell r="I12" t="str">
            <v>Share Appilcation Pending Allotment</v>
          </cell>
          <cell r="L12">
            <v>-500000</v>
          </cell>
          <cell r="O12" t="str">
            <v>Share Appilcation Pending Allotment</v>
          </cell>
          <cell r="R12">
            <v>-500000</v>
          </cell>
        </row>
        <row r="13">
          <cell r="B13" t="str">
            <v>Sundry Creditors</v>
          </cell>
          <cell r="E13">
            <v>31654.719999999979</v>
          </cell>
          <cell r="I13" t="str">
            <v>Sundry Creditors</v>
          </cell>
          <cell r="L13">
            <v>6651.8699999999644</v>
          </cell>
          <cell r="O13" t="str">
            <v>Sundry Creditors</v>
          </cell>
          <cell r="R13">
            <v>-21034.570000000014</v>
          </cell>
        </row>
        <row r="14">
          <cell r="B14" t="str">
            <v>Employee Reimbursment - Sandeep</v>
          </cell>
          <cell r="E14">
            <v>-3190</v>
          </cell>
          <cell r="I14" t="str">
            <v>Employee Reimbursment - Sandeep</v>
          </cell>
          <cell r="L14">
            <v>-3190</v>
          </cell>
          <cell r="O14" t="str">
            <v>Suspense</v>
          </cell>
          <cell r="R14">
            <v>0</v>
          </cell>
        </row>
        <row r="15">
          <cell r="B15" t="str">
            <v>Employee Reimbursment - Swarup Kumar Sahoo</v>
          </cell>
          <cell r="E15">
            <v>19.5</v>
          </cell>
          <cell r="I15" t="str">
            <v>Employee Reimbursment - Swarup Kumar Sahoo</v>
          </cell>
          <cell r="L15">
            <v>20</v>
          </cell>
          <cell r="O15" t="str">
            <v>Employee Reimbursment - Sandeep</v>
          </cell>
          <cell r="R15">
            <v>-3190</v>
          </cell>
        </row>
        <row r="16">
          <cell r="B16" t="str">
            <v>Computer and Computer Equipment</v>
          </cell>
          <cell r="E16">
            <v>2189.91</v>
          </cell>
          <cell r="I16" t="str">
            <v>Computer and Computer Equipment</v>
          </cell>
          <cell r="L16">
            <v>2189.91</v>
          </cell>
          <cell r="O16" t="str">
            <v>Employee Reimbursment - Swarup Kumar Sahoo</v>
          </cell>
          <cell r="R16">
            <v>19.5</v>
          </cell>
        </row>
        <row r="17">
          <cell r="B17" t="str">
            <v>Bank Accounts</v>
          </cell>
          <cell r="E17">
            <v>233602.36</v>
          </cell>
          <cell r="I17" t="str">
            <v>Bank Accounts</v>
          </cell>
          <cell r="L17">
            <v>231547.36</v>
          </cell>
          <cell r="O17" t="str">
            <v>Computer and Computer Equipment</v>
          </cell>
          <cell r="R17">
            <v>4379.8100000000004</v>
          </cell>
        </row>
        <row r="18">
          <cell r="B18" t="str">
            <v>Accounting Charges</v>
          </cell>
          <cell r="E18">
            <v>75</v>
          </cell>
          <cell r="I18" t="str">
            <v>Accounting Charges</v>
          </cell>
          <cell r="L18">
            <v>150</v>
          </cell>
          <cell r="O18" t="str">
            <v>Bank Accounts</v>
          </cell>
          <cell r="R18">
            <v>230166.47</v>
          </cell>
        </row>
        <row r="19">
          <cell r="B19" t="str">
            <v>Boarding &amp; Accommodation</v>
          </cell>
          <cell r="E19">
            <v>409</v>
          </cell>
          <cell r="I19" t="str">
            <v>Boarding &amp; Accommodation</v>
          </cell>
          <cell r="L19">
            <v>2464</v>
          </cell>
          <cell r="O19" t="str">
            <v>Accounting Charges</v>
          </cell>
          <cell r="R19">
            <v>223</v>
          </cell>
        </row>
        <row r="20">
          <cell r="B20" t="str">
            <v>Rent Expense</v>
          </cell>
          <cell r="E20">
            <v>2006</v>
          </cell>
          <cell r="I20" t="str">
            <v>Rent Expense</v>
          </cell>
          <cell r="L20">
            <v>2006</v>
          </cell>
          <cell r="O20" t="str">
            <v>Boarding &amp; Accommodation</v>
          </cell>
          <cell r="R20">
            <v>2464</v>
          </cell>
        </row>
        <row r="21">
          <cell r="B21" t="str">
            <v>Profit &amp; Loss A/c</v>
          </cell>
          <cell r="E21">
            <v>193236.5</v>
          </cell>
          <cell r="I21" t="str">
            <v>Profit &amp; Loss A/c</v>
          </cell>
          <cell r="L21">
            <v>193236.5</v>
          </cell>
          <cell r="O21" t="str">
            <v>Profit &amp; Loss A/c</v>
          </cell>
          <cell r="R21">
            <v>193236.5</v>
          </cell>
        </row>
        <row r="22">
          <cell r="B22" t="str">
            <v>Software Development Expenses</v>
          </cell>
          <cell r="E22">
            <v>24567.040000000001</v>
          </cell>
          <cell r="I22" t="str">
            <v>Software Development Expenses</v>
          </cell>
          <cell r="L22">
            <v>49494.14</v>
          </cell>
          <cell r="O22" t="str">
            <v>Bank charges</v>
          </cell>
          <cell r="R22">
            <v>3.34</v>
          </cell>
        </row>
        <row r="23">
          <cell r="E23">
            <v>0</v>
          </cell>
          <cell r="L23">
            <v>0</v>
          </cell>
          <cell r="O23" t="str">
            <v>Delware Taxes</v>
          </cell>
          <cell r="R23">
            <v>1161.55</v>
          </cell>
        </row>
        <row r="24">
          <cell r="E24">
            <v>0</v>
          </cell>
          <cell r="L24">
            <v>0</v>
          </cell>
          <cell r="O24" t="str">
            <v>Rent Expense</v>
          </cell>
          <cell r="R24">
            <v>2006</v>
          </cell>
        </row>
        <row r="25">
          <cell r="E25">
            <v>0</v>
          </cell>
          <cell r="L25">
            <v>0</v>
          </cell>
          <cell r="O25" t="str">
            <v>Software Development Expenses</v>
          </cell>
          <cell r="R25">
            <v>75134.429999999993</v>
          </cell>
        </row>
        <row r="26">
          <cell r="E26">
            <v>0</v>
          </cell>
          <cell r="L26">
            <v>0</v>
          </cell>
          <cell r="R26">
            <v>0</v>
          </cell>
        </row>
        <row r="27">
          <cell r="E27">
            <v>0</v>
          </cell>
          <cell r="L27">
            <v>0</v>
          </cell>
          <cell r="R27">
            <v>0</v>
          </cell>
        </row>
        <row r="28">
          <cell r="E28">
            <v>0</v>
          </cell>
          <cell r="L28">
            <v>0</v>
          </cell>
          <cell r="R28">
            <v>0</v>
          </cell>
        </row>
        <row r="29">
          <cell r="E29">
            <v>0</v>
          </cell>
          <cell r="L29">
            <v>0</v>
          </cell>
          <cell r="R29">
            <v>0</v>
          </cell>
        </row>
        <row r="30">
          <cell r="E30">
            <v>0</v>
          </cell>
          <cell r="L30">
            <v>0</v>
          </cell>
          <cell r="R30">
            <v>0</v>
          </cell>
        </row>
        <row r="31">
          <cell r="E31">
            <v>0</v>
          </cell>
          <cell r="L31">
            <v>0</v>
          </cell>
          <cell r="R31">
            <v>0</v>
          </cell>
        </row>
        <row r="32">
          <cell r="E32">
            <v>0</v>
          </cell>
          <cell r="L32">
            <v>0</v>
          </cell>
          <cell r="R32">
            <v>0</v>
          </cell>
        </row>
        <row r="33">
          <cell r="E33">
            <v>0</v>
          </cell>
          <cell r="L33">
            <v>0</v>
          </cell>
          <cell r="R33">
            <v>0</v>
          </cell>
        </row>
        <row r="34">
          <cell r="E34">
            <v>0</v>
          </cell>
          <cell r="L34">
            <v>0</v>
          </cell>
          <cell r="R34">
            <v>0</v>
          </cell>
        </row>
        <row r="35">
          <cell r="E35">
            <v>0</v>
          </cell>
          <cell r="L35">
            <v>0</v>
          </cell>
          <cell r="R35">
            <v>0</v>
          </cell>
        </row>
        <row r="36">
          <cell r="E36">
            <v>0</v>
          </cell>
          <cell r="L36">
            <v>0</v>
          </cell>
          <cell r="R36">
            <v>0</v>
          </cell>
        </row>
        <row r="37">
          <cell r="E37">
            <v>0</v>
          </cell>
          <cell r="L37">
            <v>0</v>
          </cell>
          <cell r="R37">
            <v>0</v>
          </cell>
        </row>
        <row r="38">
          <cell r="E38">
            <v>0</v>
          </cell>
          <cell r="L38">
            <v>0</v>
          </cell>
          <cell r="R38">
            <v>0</v>
          </cell>
        </row>
        <row r="39">
          <cell r="E39">
            <v>0</v>
          </cell>
          <cell r="L39">
            <v>0</v>
          </cell>
          <cell r="R39">
            <v>0</v>
          </cell>
        </row>
        <row r="40">
          <cell r="E40">
            <v>0</v>
          </cell>
          <cell r="L40">
            <v>0</v>
          </cell>
          <cell r="R40">
            <v>0</v>
          </cell>
        </row>
        <row r="41">
          <cell r="E41">
            <v>0</v>
          </cell>
          <cell r="L41">
            <v>0</v>
          </cell>
          <cell r="R41">
            <v>0</v>
          </cell>
        </row>
        <row r="42">
          <cell r="E42">
            <v>0</v>
          </cell>
          <cell r="L42">
            <v>0</v>
          </cell>
          <cell r="R42">
            <v>0</v>
          </cell>
        </row>
        <row r="43">
          <cell r="E43">
            <v>0</v>
          </cell>
          <cell r="L43">
            <v>0</v>
          </cell>
          <cell r="R43">
            <v>0</v>
          </cell>
        </row>
        <row r="44">
          <cell r="E44">
            <v>0</v>
          </cell>
          <cell r="L44">
            <v>0</v>
          </cell>
          <cell r="R44">
            <v>0</v>
          </cell>
        </row>
        <row r="45">
          <cell r="E45">
            <v>0</v>
          </cell>
          <cell r="L45">
            <v>0</v>
          </cell>
          <cell r="R45">
            <v>0</v>
          </cell>
        </row>
        <row r="46">
          <cell r="E46">
            <v>0</v>
          </cell>
          <cell r="L46">
            <v>0</v>
          </cell>
          <cell r="R46">
            <v>0</v>
          </cell>
        </row>
        <row r="47">
          <cell r="E47">
            <v>0</v>
          </cell>
          <cell r="L47">
            <v>0</v>
          </cell>
          <cell r="R47">
            <v>0</v>
          </cell>
        </row>
        <row r="48">
          <cell r="E48">
            <v>0</v>
          </cell>
          <cell r="L48">
            <v>0</v>
          </cell>
          <cell r="R48">
            <v>0</v>
          </cell>
        </row>
        <row r="49">
          <cell r="E49">
            <v>0</v>
          </cell>
          <cell r="L49">
            <v>0</v>
          </cell>
          <cell r="R49">
            <v>0</v>
          </cell>
        </row>
        <row r="50">
          <cell r="E50">
            <v>0</v>
          </cell>
          <cell r="L50">
            <v>0</v>
          </cell>
          <cell r="R50">
            <v>0</v>
          </cell>
        </row>
        <row r="51">
          <cell r="E51">
            <v>0</v>
          </cell>
          <cell r="L51">
            <v>0</v>
          </cell>
          <cell r="R51">
            <v>0</v>
          </cell>
        </row>
        <row r="52">
          <cell r="E52">
            <v>0</v>
          </cell>
          <cell r="L52">
            <v>0</v>
          </cell>
          <cell r="R52">
            <v>0</v>
          </cell>
        </row>
        <row r="53">
          <cell r="L53">
            <v>0</v>
          </cell>
          <cell r="R53">
            <v>0</v>
          </cell>
        </row>
        <row r="54">
          <cell r="L54">
            <v>0</v>
          </cell>
          <cell r="R54">
            <v>0</v>
          </cell>
        </row>
        <row r="55">
          <cell r="L55">
            <v>0</v>
          </cell>
          <cell r="R55">
            <v>0</v>
          </cell>
        </row>
        <row r="56">
          <cell r="L56">
            <v>0</v>
          </cell>
          <cell r="R56">
            <v>0</v>
          </cell>
        </row>
        <row r="57">
          <cell r="L57">
            <v>0</v>
          </cell>
          <cell r="R57">
            <v>0</v>
          </cell>
        </row>
        <row r="58">
          <cell r="R58">
            <v>0</v>
          </cell>
        </row>
        <row r="255">
          <cell r="B255" t="str">
            <v>End of Trial Balance</v>
          </cell>
          <cell r="E255" t="str">
            <v>End of Trial Balance</v>
          </cell>
          <cell r="I255" t="str">
            <v>End of Trial Balance</v>
          </cell>
          <cell r="L255" t="str">
            <v>End of Trial Balance</v>
          </cell>
        </row>
        <row r="256">
          <cell r="O256" t="str">
            <v>End of Trial Balance</v>
          </cell>
          <cell r="R256" t="str">
            <v>End of Trial Balance</v>
          </cell>
        </row>
        <row r="258">
          <cell r="B258" t="str">
            <v>Profit &amp; Loss Account Opening Balance</v>
          </cell>
        </row>
        <row r="260">
          <cell r="B260" t="str">
            <v>Profit &amp; Loss Account Current Month</v>
          </cell>
        </row>
        <row r="262">
          <cell r="B262" t="str">
            <v>Difference</v>
          </cell>
        </row>
        <row r="264">
          <cell r="B264" t="str">
            <v>FCTR</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lendrier"/>
      <sheetName val="Param. Tech."/>
      <sheetName val="R. Mat. Cost"/>
      <sheetName val="Prod. Tiss. Alter 1"/>
      <sheetName val="Bal. Prod. Filés Alter 1"/>
      <sheetName val="Mach. Hrs &amp; Charges Alter 1"/>
      <sheetName val="C STD Altern. 1"/>
      <sheetName val="Prod. Tiss. Alter 2"/>
      <sheetName val="Bal. Prod. Filés Alter 2"/>
      <sheetName val="Mach. Hrs &amp; Charges Alter 2"/>
      <sheetName val="C STD Altern. 2"/>
      <sheetName val="Prod. Tiss. Alter 3"/>
      <sheetName val="Bal. Prod. Filés Alter 3"/>
      <sheetName val="Mach. Hrs &amp; Charges Alter 3"/>
      <sheetName val="C STD Altern. 3"/>
      <sheetName val="Prod. Tiss. Alter 4"/>
      <sheetName val="Bal. Prod. Filés Alter 4"/>
      <sheetName val="Mach. Hrs &amp; Charges Alter 4"/>
      <sheetName val="C STD Altern. 4"/>
      <sheetName val="STD Cost Compar."/>
      <sheetName val="Compar. Général"/>
    </sheetNames>
    <sheetDataSet>
      <sheetData sheetId="0" refreshError="1"/>
      <sheetData sheetId="1" refreshError="1"/>
      <sheetData sheetId="2" refreshError="1"/>
      <sheetData sheetId="3" refreshError="1"/>
      <sheetData sheetId="4" refreshError="1"/>
      <sheetData sheetId="5" refreshError="1"/>
      <sheetData sheetId="6" refreshError="1">
        <row r="96">
          <cell r="C96" t="str">
            <v>44/1 P/C 65/35 - Ring - P.</v>
          </cell>
          <cell r="D96">
            <v>2.0792000000000002</v>
          </cell>
          <cell r="E96">
            <v>0.14816422266639742</v>
          </cell>
          <cell r="F96">
            <v>0.32681219273620232</v>
          </cell>
          <cell r="G96">
            <v>9.8240059912744725E-3</v>
          </cell>
          <cell r="H96">
            <v>6.5920948598296808E-2</v>
          </cell>
          <cell r="I96">
            <v>0.55072136999217103</v>
          </cell>
          <cell r="J96">
            <v>0.40490949146145511</v>
          </cell>
          <cell r="K96">
            <v>0.12994230733015527</v>
          </cell>
          <cell r="L96">
            <v>0.17468839097455952</v>
          </cell>
          <cell r="M96">
            <v>3.2516762986298056E-3</v>
          </cell>
          <cell r="N96">
            <v>0.14108088319323123</v>
          </cell>
          <cell r="O96">
            <v>6.8176215427414158E-2</v>
          </cell>
          <cell r="P96">
            <v>0.20250289698613103</v>
          </cell>
          <cell r="Q96">
            <v>3.7545000000000002</v>
          </cell>
          <cell r="R96">
            <v>2.214</v>
          </cell>
        </row>
        <row r="97">
          <cell r="C97" t="str">
            <v>34/1 P/C 25/75 - Ring - P.</v>
          </cell>
          <cell r="D97">
            <v>2.1295999999999999</v>
          </cell>
          <cell r="E97">
            <v>0.20579702733064598</v>
          </cell>
          <cell r="F97">
            <v>0.28688098618890329</v>
          </cell>
          <cell r="G97">
            <v>1.1177769095086481E-2</v>
          </cell>
          <cell r="H97">
            <v>5.6603500033166526E-2</v>
          </cell>
          <cell r="I97">
            <v>0.5604592826478022</v>
          </cell>
          <cell r="J97">
            <v>0.37462101869397152</v>
          </cell>
          <cell r="K97">
            <v>0.11577532046633479</v>
          </cell>
          <cell r="L97">
            <v>0.16019212834849078</v>
          </cell>
          <cell r="M97">
            <v>2.8971616193495617E-3</v>
          </cell>
          <cell r="N97">
            <v>0.12620223405066855</v>
          </cell>
          <cell r="O97">
            <v>6.1660726353082999E-2</v>
          </cell>
          <cell r="P97">
            <v>0.18227845456095199</v>
          </cell>
          <cell r="Q97">
            <v>3.7136999999999998</v>
          </cell>
          <cell r="R97">
            <v>2.19</v>
          </cell>
        </row>
        <row r="98">
          <cell r="C98" t="str">
            <v>26/1 P/C 65/35 - Ring - P.</v>
          </cell>
          <cell r="D98">
            <v>2.0792000000000002</v>
          </cell>
          <cell r="E98">
            <v>0.14816422266639742</v>
          </cell>
          <cell r="F98">
            <v>0.1958457686133557</v>
          </cell>
          <cell r="G98">
            <v>9.8240059912744725E-3</v>
          </cell>
          <cell r="H98">
            <v>3.5361568453391001E-2</v>
          </cell>
          <cell r="I98">
            <v>0.3891955657244186</v>
          </cell>
          <cell r="J98">
            <v>0.24064543350350315</v>
          </cell>
          <cell r="K98">
            <v>7.6316520917841912E-2</v>
          </cell>
          <cell r="L98">
            <v>0.10388397310251973</v>
          </cell>
          <cell r="M98">
            <v>1.9097446194480761E-3</v>
          </cell>
          <cell r="N98">
            <v>8.4085820610479506E-2</v>
          </cell>
          <cell r="O98">
            <v>4.0314357701651406E-2</v>
          </cell>
          <cell r="P98">
            <v>0.11556761526875396</v>
          </cell>
          <cell r="Q98">
            <v>3.1311</v>
          </cell>
          <cell r="R98">
            <v>1.8460000000000001</v>
          </cell>
        </row>
        <row r="99">
          <cell r="C99" t="str">
            <v>26/1 P/C 25/75 - Ring - P.</v>
          </cell>
          <cell r="D99">
            <v>2.1295999999999999</v>
          </cell>
          <cell r="E99">
            <v>0.20579702733064598</v>
          </cell>
          <cell r="F99">
            <v>0.19551196495212381</v>
          </cell>
          <cell r="G99">
            <v>1.1177769095086481E-2</v>
          </cell>
          <cell r="H99">
            <v>3.528367953609278E-2</v>
          </cell>
          <cell r="I99">
            <v>0.44777044091394907</v>
          </cell>
          <cell r="J99">
            <v>0.26002182809591734</v>
          </cell>
          <cell r="K99">
            <v>7.8363169601242039E-2</v>
          </cell>
          <cell r="L99">
            <v>0.11079526649220328</v>
          </cell>
          <cell r="M99">
            <v>1.9609599561014805E-3</v>
          </cell>
          <cell r="N99">
            <v>8.6439500064511135E-2</v>
          </cell>
          <cell r="O99">
            <v>4.2222838457071823E-2</v>
          </cell>
          <cell r="P99">
            <v>0.12162785915330984</v>
          </cell>
          <cell r="Q99">
            <v>3.2787999999999999</v>
          </cell>
          <cell r="R99">
            <v>1.9330000000000001</v>
          </cell>
        </row>
        <row r="100">
          <cell r="C100" t="str">
            <v>20/1 P/C 65/35 - Ring - P.</v>
          </cell>
          <cell r="D100">
            <v>2.0792000000000002</v>
          </cell>
          <cell r="E100">
            <v>0.14816422266639742</v>
          </cell>
          <cell r="F100">
            <v>0.16369147785107072</v>
          </cell>
          <cell r="G100">
            <v>9.8240059912744725E-3</v>
          </cell>
          <cell r="H100">
            <v>2.7858766103280211E-2</v>
          </cell>
          <cell r="I100">
            <v>0.34953847261202281</v>
          </cell>
          <cell r="J100">
            <v>0.20031605659069618</v>
          </cell>
          <cell r="K100">
            <v>6.3150557655072215E-2</v>
          </cell>
          <cell r="L100">
            <v>8.65003890674515E-2</v>
          </cell>
          <cell r="M100">
            <v>1.580279554760527E-3</v>
          </cell>
          <cell r="N100">
            <v>7.009264772991422E-2</v>
          </cell>
          <cell r="O100">
            <v>3.3473838992434328E-2</v>
          </cell>
          <cell r="P100">
            <v>9.4223653680403155E-2</v>
          </cell>
          <cell r="Q100">
            <v>2.9781</v>
          </cell>
          <cell r="R100">
            <v>1.756</v>
          </cell>
        </row>
        <row r="101">
          <cell r="C101" t="str">
            <v>20/1 P/C 25/75 - Ring - P.</v>
          </cell>
          <cell r="D101">
            <v>2.1295999999999999</v>
          </cell>
          <cell r="E101">
            <v>0.20579702733064598</v>
          </cell>
          <cell r="F101">
            <v>0.16410820584910565</v>
          </cell>
          <cell r="G101">
            <v>1.1177769095086481E-2</v>
          </cell>
          <cell r="H101">
            <v>2.7956004379382417E-2</v>
          </cell>
          <cell r="I101">
            <v>0.40903900665422055</v>
          </cell>
          <cell r="J101">
            <v>0.22063380219580542</v>
          </cell>
          <cell r="K101">
            <v>6.550452060413306E-2</v>
          </cell>
          <cell r="L101">
            <v>9.3817442617304639E-2</v>
          </cell>
          <cell r="M101">
            <v>1.6391851235978256E-3</v>
          </cell>
          <cell r="N101">
            <v>7.2772949821593241E-2</v>
          </cell>
          <cell r="O101">
            <v>3.5541988200660325E-2</v>
          </cell>
          <cell r="P101">
            <v>0.10078209915878872</v>
          </cell>
          <cell r="Q101">
            <v>3.1293000000000002</v>
          </cell>
          <cell r="R101">
            <v>1.845</v>
          </cell>
        </row>
        <row r="102">
          <cell r="C102" t="str">
            <v>17/1 P/C 25/75 - Ring - P.</v>
          </cell>
          <cell r="D102">
            <v>2.1295999999999999</v>
          </cell>
          <cell r="E102">
            <v>0.20579702733064598</v>
          </cell>
          <cell r="F102">
            <v>0.14676268040850976</v>
          </cell>
          <cell r="G102">
            <v>1.1177769095086481E-2</v>
          </cell>
          <cell r="H102">
            <v>2.3908642551322572E-2</v>
          </cell>
          <cell r="I102">
            <v>0.38764611938556481</v>
          </cell>
          <cell r="J102">
            <v>0.19887825366214013</v>
          </cell>
          <cell r="K102">
            <v>5.8402185416190189E-2</v>
          </cell>
          <cell r="L102">
            <v>8.4439925900851781E-2</v>
          </cell>
          <cell r="M102">
            <v>1.4614562878547429E-3</v>
          </cell>
          <cell r="N102">
            <v>6.5224379150608441E-2</v>
          </cell>
          <cell r="O102">
            <v>3.1851893084745994E-2</v>
          </cell>
          <cell r="P102">
            <v>8.926816991460558E-2</v>
          </cell>
          <cell r="Q102">
            <v>3.0468000000000002</v>
          </cell>
          <cell r="R102">
            <v>1.7969999999999999</v>
          </cell>
        </row>
        <row r="103">
          <cell r="C103" t="str">
            <v>34/1 100% Pes - O.E - C.</v>
          </cell>
          <cell r="D103">
            <v>2.0030000000000001</v>
          </cell>
          <cell r="E103">
            <v>8.9585355643531261E-2</v>
          </cell>
          <cell r="F103">
            <v>0.12136479903863769</v>
          </cell>
          <cell r="G103">
            <v>1.2550532783985838E-3</v>
          </cell>
          <cell r="H103">
            <v>2.2500420215357777E-2</v>
          </cell>
          <cell r="I103">
            <v>0.2347056281759253</v>
          </cell>
          <cell r="J103">
            <v>0.36408913832264839</v>
          </cell>
          <cell r="K103">
            <v>2.7805366143636621E-2</v>
          </cell>
          <cell r="L103">
            <v>0.15539881593279753</v>
          </cell>
          <cell r="M103">
            <v>6.9580148237836275E-4</v>
          </cell>
          <cell r="N103">
            <v>5.6031419071766418E-2</v>
          </cell>
          <cell r="O103">
            <v>4.3443952936212261E-2</v>
          </cell>
          <cell r="P103">
            <v>1.4924575572484319E-2</v>
          </cell>
          <cell r="Q103">
            <v>2.9001000000000001</v>
          </cell>
          <cell r="R103">
            <v>1.71</v>
          </cell>
        </row>
        <row r="104">
          <cell r="C104" t="str">
            <v>27/1 P/C 65/35 - O.E - C.</v>
          </cell>
          <cell r="D104">
            <v>1.966</v>
          </cell>
          <cell r="E104">
            <v>9.7134913007807272E-2</v>
          </cell>
          <cell r="F104">
            <v>7.9155315027678197E-2</v>
          </cell>
          <cell r="G104">
            <v>1.3528104925147478E-3</v>
          </cell>
          <cell r="H104">
            <v>1.4674995258178411E-2</v>
          </cell>
          <cell r="I104">
            <v>0.19231803378617865</v>
          </cell>
          <cell r="J104">
            <v>0.26046242485177362</v>
          </cell>
          <cell r="K104">
            <v>2.3123660919865972E-2</v>
          </cell>
          <cell r="L104">
            <v>0.11200063215910851</v>
          </cell>
          <cell r="M104">
            <v>5.7864649085872621E-4</v>
          </cell>
          <cell r="N104">
            <v>4.5150384392363796E-2</v>
          </cell>
          <cell r="O104">
            <v>3.1957834396547161E-2</v>
          </cell>
          <cell r="P104">
            <v>1.3806422892937077E-2</v>
          </cell>
          <cell r="Q104">
            <v>2.6454</v>
          </cell>
          <cell r="R104">
            <v>1.56</v>
          </cell>
        </row>
        <row r="105">
          <cell r="C105" t="str">
            <v>26/1 P/C 65/35 - O.E - C.</v>
          </cell>
          <cell r="D105">
            <v>1.966</v>
          </cell>
          <cell r="E105">
            <v>9.7134913007807272E-2</v>
          </cell>
          <cell r="F105">
            <v>7.7241038968967737E-2</v>
          </cell>
          <cell r="G105">
            <v>1.3528104925147478E-3</v>
          </cell>
          <cell r="H105">
            <v>1.43200981539903E-2</v>
          </cell>
          <cell r="I105">
            <v>0.19004886062328008</v>
          </cell>
          <cell r="J105">
            <v>0.25520378759402318</v>
          </cell>
          <cell r="K105">
            <v>2.2863689152565411E-2</v>
          </cell>
          <cell r="L105">
            <v>0.10982737665913499</v>
          </cell>
          <cell r="M105">
            <v>5.7214095735379678E-4</v>
          </cell>
          <cell r="N105">
            <v>4.4488480172850023E-2</v>
          </cell>
          <cell r="O105">
            <v>3.1381972664612498E-2</v>
          </cell>
          <cell r="P105">
            <v>1.3600841407176104E-2</v>
          </cell>
          <cell r="Q105">
            <v>2.6339999999999999</v>
          </cell>
          <cell r="R105">
            <v>1.5529999999999999</v>
          </cell>
        </row>
        <row r="106">
          <cell r="C106" t="str">
            <v>24/1 P/C 65/35 - O.E - C.</v>
          </cell>
          <cell r="D106">
            <v>1.966</v>
          </cell>
          <cell r="E106">
            <v>9.7134913007807272E-2</v>
          </cell>
          <cell r="F106">
            <v>6.8958264729042429E-2</v>
          </cell>
          <cell r="G106">
            <v>1.3528104925147478E-3</v>
          </cell>
          <cell r="H106">
            <v>1.278451368119825E-2</v>
          </cell>
          <cell r="I106">
            <v>0.18023050191056272</v>
          </cell>
          <cell r="J106">
            <v>0.23245048353559619</v>
          </cell>
          <cell r="K106">
            <v>2.1738831822032057E-2</v>
          </cell>
          <cell r="L106">
            <v>0.1004240387288249</v>
          </cell>
          <cell r="M106">
            <v>5.4399252751453019E-4</v>
          </cell>
          <cell r="N106">
            <v>4.1624523747265441E-2</v>
          </cell>
          <cell r="O106">
            <v>2.8890308676378616E-2</v>
          </cell>
          <cell r="P106">
            <v>1.2711322350236318E-2</v>
          </cell>
          <cell r="Q106">
            <v>2.5846</v>
          </cell>
          <cell r="R106">
            <v>1.524</v>
          </cell>
        </row>
        <row r="107">
          <cell r="C107" t="str">
            <v>20/1 P/C 65/35 - O.E - C.</v>
          </cell>
          <cell r="D107">
            <v>1.966</v>
          </cell>
          <cell r="E107">
            <v>9.7134913007807272E-2</v>
          </cell>
          <cell r="F107">
            <v>5.1061821924329572E-2</v>
          </cell>
          <cell r="G107">
            <v>1.3528104925147478E-3</v>
          </cell>
          <cell r="H107">
            <v>9.4666036557553776E-3</v>
          </cell>
          <cell r="I107">
            <v>0.15901614908040698</v>
          </cell>
          <cell r="J107">
            <v>0.18328782463599153</v>
          </cell>
          <cell r="K107">
            <v>1.9308372618844397E-2</v>
          </cell>
          <cell r="L107">
            <v>8.0106413912734417E-2</v>
          </cell>
          <cell r="M107">
            <v>4.831727164139622E-4</v>
          </cell>
          <cell r="N107">
            <v>3.543642409840593E-2</v>
          </cell>
          <cell r="O107">
            <v>2.3506614667305567E-2</v>
          </cell>
          <cell r="P107">
            <v>1.0789354364016209E-2</v>
          </cell>
          <cell r="Q107">
            <v>2.4779</v>
          </cell>
          <cell r="R107">
            <v>1.4610000000000001</v>
          </cell>
        </row>
        <row r="108">
          <cell r="C108" t="str">
            <v>17/1 P/C 65/35 - O.E - C.</v>
          </cell>
          <cell r="D108">
            <v>1.966</v>
          </cell>
          <cell r="E108">
            <v>9.7134913007807272E-2</v>
          </cell>
          <cell r="F108">
            <v>4.3434954143701028E-2</v>
          </cell>
          <cell r="G108">
            <v>1.3528104925147478E-3</v>
          </cell>
          <cell r="H108">
            <v>8.0526209247619978E-3</v>
          </cell>
          <cell r="I108">
            <v>0.14997529856878505</v>
          </cell>
          <cell r="J108">
            <v>0.16233633705474518</v>
          </cell>
          <cell r="K108">
            <v>1.8272591866702825E-2</v>
          </cell>
          <cell r="L108">
            <v>7.1447719010084121E-2</v>
          </cell>
          <cell r="M108">
            <v>4.5725333887237148E-4</v>
          </cell>
          <cell r="N108">
            <v>3.2799262157890197E-2</v>
          </cell>
          <cell r="O108">
            <v>2.1212263615165233E-2</v>
          </cell>
          <cell r="P108">
            <v>9.9702756303562713E-3</v>
          </cell>
          <cell r="Q108">
            <v>2.4325000000000001</v>
          </cell>
          <cell r="R108">
            <v>1.4339999999999999</v>
          </cell>
        </row>
        <row r="109">
          <cell r="C109" t="str">
            <v>17/1 P/C 40/60 - O.E - C.</v>
          </cell>
          <cell r="D109">
            <v>1.9359999999999999</v>
          </cell>
          <cell r="E109">
            <v>0.10252745398229013</v>
          </cell>
          <cell r="F109">
            <v>4.4659757092055219E-2</v>
          </cell>
          <cell r="G109">
            <v>1.4226370740262929E-3</v>
          </cell>
          <cell r="H109">
            <v>8.2796931997319804E-3</v>
          </cell>
          <cell r="I109">
            <v>0.15688954134810362</v>
          </cell>
          <cell r="J109">
            <v>0.17538388017029177</v>
          </cell>
          <cell r="K109">
            <v>1.9204302791284093E-2</v>
          </cell>
          <cell r="L109">
            <v>7.6346751165651858E-2</v>
          </cell>
          <cell r="M109">
            <v>4.8056847304909329E-4</v>
          </cell>
          <cell r="N109">
            <v>3.6107182098778723E-2</v>
          </cell>
          <cell r="O109">
            <v>2.2505511213624901E-2</v>
          </cell>
          <cell r="P109">
            <v>1.2830149764957367E-2</v>
          </cell>
          <cell r="Q109">
            <v>2.4357000000000002</v>
          </cell>
          <cell r="R109">
            <v>1.4359999999999999</v>
          </cell>
        </row>
        <row r="191">
          <cell r="C191" t="str">
            <v>Challenger O.E</v>
          </cell>
          <cell r="D191">
            <v>1681.1</v>
          </cell>
          <cell r="E191">
            <v>0.77318860800000011</v>
          </cell>
          <cell r="F191">
            <v>0.46765440000000003</v>
          </cell>
          <cell r="G191">
            <v>6.4377726090974502E-2</v>
          </cell>
          <cell r="H191">
            <v>5.4821657371576189E-2</v>
          </cell>
          <cell r="I191">
            <v>2.3336925706799402E-2</v>
          </cell>
          <cell r="J191">
            <v>2.5399024745546759E-2</v>
          </cell>
          <cell r="K191">
            <v>2.4663006274009469E-2</v>
          </cell>
          <cell r="L191">
            <v>8.4857689018985188E-2</v>
          </cell>
          <cell r="M191">
            <v>1.2171413838460031E-2</v>
          </cell>
          <cell r="N191">
            <v>2.011803940241327E-2</v>
          </cell>
          <cell r="O191">
            <v>4.6271490625550526E-2</v>
          </cell>
          <cell r="P191">
            <v>8.550166746025642E-3</v>
          </cell>
          <cell r="Q191">
            <v>6.4000000000000001E-2</v>
          </cell>
          <cell r="R191">
            <v>1.6694101478203414</v>
          </cell>
          <cell r="S191">
            <v>0.98399999999999999</v>
          </cell>
        </row>
        <row r="192">
          <cell r="C192" t="str">
            <v>Indestr. OE (56)</v>
          </cell>
          <cell r="D192">
            <v>4193.7</v>
          </cell>
          <cell r="E192">
            <v>0.70938201599999995</v>
          </cell>
          <cell r="F192">
            <v>0.43167989200000006</v>
          </cell>
          <cell r="G192">
            <v>7.8373038494075911E-2</v>
          </cell>
          <cell r="H192">
            <v>6.6739540589240212E-2</v>
          </cell>
          <cell r="I192">
            <v>2.841022645266739E-2</v>
          </cell>
          <cell r="J192">
            <v>3.0920612841803946E-2</v>
          </cell>
          <cell r="K192">
            <v>3.0024588587691151E-2</v>
          </cell>
          <cell r="L192">
            <v>0.10330521644404012</v>
          </cell>
          <cell r="M192">
            <v>1.4817402589537733E-2</v>
          </cell>
          <cell r="N192">
            <v>2.4491574528161534E-2</v>
          </cell>
          <cell r="O192">
            <v>5.6330621414771534E-2</v>
          </cell>
          <cell r="P192">
            <v>1.0408919174468656E-2</v>
          </cell>
          <cell r="Q192">
            <v>6.2E-2</v>
          </cell>
          <cell r="R192">
            <v>1.6468836491164582</v>
          </cell>
          <cell r="S192">
            <v>0.97099999999999997</v>
          </cell>
        </row>
        <row r="193">
          <cell r="C193" t="str">
            <v>Luminex 270</v>
          </cell>
          <cell r="D193">
            <v>272.89999999999998</v>
          </cell>
          <cell r="E193">
            <v>0.75045887700000002</v>
          </cell>
          <cell r="F193">
            <v>0.43668031699999998</v>
          </cell>
          <cell r="G193">
            <v>6.9976562015507074E-2</v>
          </cell>
          <cell r="H193">
            <v>5.9589416088320107E-2</v>
          </cell>
          <cell r="I193">
            <v>2.5366503729339934E-2</v>
          </cell>
          <cell r="J193">
            <v>2.7607940481285915E-2</v>
          </cell>
          <cell r="K193">
            <v>2.6807911568408411E-2</v>
          </cell>
          <cell r="L193">
            <v>9.2237637125274607E-2</v>
          </cell>
          <cell r="M193">
            <v>1.3229943755388499E-2</v>
          </cell>
          <cell r="N193">
            <v>2.1867675628741312E-2</v>
          </cell>
          <cell r="O193">
            <v>5.0295653946105023E-2</v>
          </cell>
          <cell r="P193">
            <v>9.2937621422150615E-3</v>
          </cell>
          <cell r="Q193">
            <v>5.6999999999999995E-2</v>
          </cell>
          <cell r="R193">
            <v>1.6404122004805859</v>
          </cell>
          <cell r="S193">
            <v>0.96699999999999997</v>
          </cell>
        </row>
        <row r="194">
          <cell r="C194" t="str">
            <v>Luminex 310</v>
          </cell>
          <cell r="D194">
            <v>327.9</v>
          </cell>
          <cell r="E194">
            <v>0.75045887700000002</v>
          </cell>
          <cell r="F194">
            <v>0.53965012499999998</v>
          </cell>
          <cell r="G194">
            <v>7.4875099097415562E-2</v>
          </cell>
          <cell r="H194">
            <v>6.37608265719221E-2</v>
          </cell>
          <cell r="I194">
            <v>2.7142223421442065E-2</v>
          </cell>
          <cell r="J194">
            <v>2.9540566439285001E-2</v>
          </cell>
          <cell r="K194">
            <v>2.8684533470428569E-2</v>
          </cell>
          <cell r="L194">
            <v>9.8694506008110708E-2</v>
          </cell>
          <cell r="M194">
            <v>1.4156073422390041E-2</v>
          </cell>
          <cell r="N194">
            <v>2.3398468466760393E-2</v>
          </cell>
          <cell r="O194">
            <v>5.381647747354891E-2</v>
          </cell>
          <cell r="P194">
            <v>9.9443490983731689E-3</v>
          </cell>
          <cell r="Q194">
            <v>5.6999999999999995E-2</v>
          </cell>
          <cell r="R194">
            <v>1.7711221254696765</v>
          </cell>
          <cell r="S194">
            <v>1.044</v>
          </cell>
        </row>
        <row r="195">
          <cell r="C195" t="str">
            <v>S.B.M. 60PPI</v>
          </cell>
          <cell r="D195">
            <v>1646.2</v>
          </cell>
          <cell r="E195">
            <v>0.71451889499999999</v>
          </cell>
          <cell r="F195">
            <v>0.41617432799999998</v>
          </cell>
          <cell r="G195">
            <v>8.3971874418608483E-2</v>
          </cell>
          <cell r="H195">
            <v>7.1507299305984137E-2</v>
          </cell>
          <cell r="I195">
            <v>3.0439804475207922E-2</v>
          </cell>
          <cell r="J195">
            <v>3.3129528577543102E-2</v>
          </cell>
          <cell r="K195">
            <v>3.2169493882090096E-2</v>
          </cell>
          <cell r="L195">
            <v>0.11068516455032953</v>
          </cell>
          <cell r="M195">
            <v>1.5875932506466198E-2</v>
          </cell>
          <cell r="N195">
            <v>2.6241210754489576E-2</v>
          </cell>
          <cell r="O195">
            <v>6.0354784735326031E-2</v>
          </cell>
          <cell r="P195">
            <v>1.1152514570658073E-2</v>
          </cell>
          <cell r="Q195">
            <v>6.9000000000000006E-2</v>
          </cell>
          <cell r="R195">
            <v>1.6752208307767029</v>
          </cell>
          <cell r="S195">
            <v>0.98799999999999999</v>
          </cell>
        </row>
        <row r="196">
          <cell r="C196" t="str">
            <v>Show-Star</v>
          </cell>
          <cell r="D196">
            <v>0</v>
          </cell>
          <cell r="E196">
            <v>0.63141762600000007</v>
          </cell>
          <cell r="F196">
            <v>0.57116979899999998</v>
          </cell>
          <cell r="G196">
            <v>7.2774202569543353E-2</v>
          </cell>
          <cell r="H196">
            <v>6.1971781872496287E-2</v>
          </cell>
          <cell r="I196">
            <v>2.6380648430126857E-2</v>
          </cell>
          <cell r="J196">
            <v>2.871169710606479E-2</v>
          </cell>
          <cell r="K196">
            <v>2.7879683293292209E-2</v>
          </cell>
          <cell r="L196">
            <v>9.5925268337750683E-2</v>
          </cell>
          <cell r="M196">
            <v>1.3758872672609265E-2</v>
          </cell>
          <cell r="N196">
            <v>2.2741938301833488E-2</v>
          </cell>
          <cell r="O196">
            <v>5.230645809421703E-2</v>
          </cell>
          <cell r="P196">
            <v>9.6653237782792362E-3</v>
          </cell>
          <cell r="Q196">
            <v>5.3999999999999999E-2</v>
          </cell>
          <cell r="R196">
            <v>1.668703299456213</v>
          </cell>
          <cell r="S196">
            <v>0.98399999999999999</v>
          </cell>
        </row>
        <row r="197">
          <cell r="C197" t="str">
            <v>Star-Light</v>
          </cell>
          <cell r="D197">
            <v>261.39999999999998</v>
          </cell>
          <cell r="E197">
            <v>0.61769034000000012</v>
          </cell>
          <cell r="F197">
            <v>0.52793477100000008</v>
          </cell>
          <cell r="G197">
            <v>8.1174233864572246E-2</v>
          </cell>
          <cell r="H197">
            <v>6.9124933521807985E-2</v>
          </cell>
          <cell r="I197">
            <v>2.942565977442101E-2</v>
          </cell>
          <cell r="J197">
            <v>3.2025771952764244E-2</v>
          </cell>
          <cell r="K197">
            <v>3.1097722157206312E-2</v>
          </cell>
          <cell r="L197">
            <v>0.10699753333785351</v>
          </cell>
          <cell r="M197">
            <v>1.5347003589245439E-2</v>
          </cell>
          <cell r="N197">
            <v>2.5366948081397413E-2</v>
          </cell>
          <cell r="O197">
            <v>5.8343980587214052E-2</v>
          </cell>
          <cell r="P197">
            <v>1.0780952934593904E-2</v>
          </cell>
          <cell r="Q197">
            <v>6.3E-2</v>
          </cell>
          <cell r="R197">
            <v>1.6683098508010763</v>
          </cell>
          <cell r="S197">
            <v>0.98399999999999999</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lendrier"/>
      <sheetName val="Param. Tech."/>
      <sheetName val="R. Mat. Cost"/>
      <sheetName val="Prod. Tiss. Alter 5"/>
      <sheetName val="Bal. Prod. Filés Alter 5"/>
      <sheetName val="Mach. Hrs &amp; Charges Alter 5"/>
      <sheetName val="C STD Altern. 5"/>
      <sheetName val="Compte Exploit. Analyt."/>
      <sheetName val="Compte Exploitation"/>
      <sheetName val="Comp. C. STD"/>
    </sheetNames>
    <sheetDataSet>
      <sheetData sheetId="0" refreshError="1"/>
      <sheetData sheetId="1" refreshError="1"/>
      <sheetData sheetId="2" refreshError="1"/>
      <sheetData sheetId="3" refreshError="1"/>
      <sheetData sheetId="4" refreshError="1"/>
      <sheetData sheetId="5" refreshError="1"/>
      <sheetData sheetId="6" refreshError="1">
        <row r="96">
          <cell r="C96" t="str">
            <v>44/1 P/C 65/35 - Ring - P.</v>
          </cell>
          <cell r="D96">
            <v>2.0975000000000001</v>
          </cell>
          <cell r="E96">
            <v>0.15264524211913433</v>
          </cell>
          <cell r="F96">
            <v>0.36665978167143476</v>
          </cell>
          <cell r="G96">
            <v>1.1140699732883983E-2</v>
          </cell>
          <cell r="H96">
            <v>7.4190259219564625E-2</v>
          </cell>
          <cell r="I96">
            <v>0.60463598274301766</v>
          </cell>
          <cell r="J96">
            <v>0.41443890223571483</v>
          </cell>
          <cell r="K96">
            <v>0.22003767746750852</v>
          </cell>
          <cell r="L96">
            <v>0.14757057653265923</v>
          </cell>
          <cell r="M96">
            <v>1.4686119807180956E-3</v>
          </cell>
          <cell r="N96">
            <v>7.4647429175083144E-2</v>
          </cell>
          <cell r="O96">
            <v>5.5851452129891975E-2</v>
          </cell>
          <cell r="P96">
            <v>0.20406898972590684</v>
          </cell>
          <cell r="Q96">
            <v>3.8201999999999998</v>
          </cell>
          <cell r="R96">
            <v>2.234</v>
          </cell>
        </row>
        <row r="97">
          <cell r="C97" t="str">
            <v>34/1 P/C 25/75 - Ring - P.</v>
          </cell>
          <cell r="D97">
            <v>2.1482999999999999</v>
          </cell>
          <cell r="E97">
            <v>0.22484886591414555</v>
          </cell>
          <cell r="F97">
            <v>0.32124541904494547</v>
          </cell>
          <cell r="G97">
            <v>1.2675905255195564E-2</v>
          </cell>
          <cell r="H97">
            <v>6.3704003499484824E-2</v>
          </cell>
          <cell r="I97">
            <v>0.62247419371377144</v>
          </cell>
          <cell r="J97">
            <v>0.38045129272173028</v>
          </cell>
          <cell r="K97">
            <v>0.196048024287752</v>
          </cell>
          <cell r="L97">
            <v>0.13532464638605121</v>
          </cell>
          <cell r="M97">
            <v>1.3084962565450627E-3</v>
          </cell>
          <cell r="N97">
            <v>6.6774974148209279E-2</v>
          </cell>
          <cell r="O97">
            <v>5.0513820466760465E-2</v>
          </cell>
          <cell r="P97">
            <v>0.18368813792130911</v>
          </cell>
          <cell r="Q97">
            <v>3.7848999999999999</v>
          </cell>
          <cell r="R97">
            <v>2.2130000000000001</v>
          </cell>
        </row>
        <row r="98">
          <cell r="C98" t="str">
            <v>26/1 P/C 65/35 - Ring - P.</v>
          </cell>
          <cell r="D98">
            <v>2.0975000000000001</v>
          </cell>
          <cell r="E98">
            <v>0.15264524211913433</v>
          </cell>
          <cell r="F98">
            <v>0.21770969497760145</v>
          </cell>
          <cell r="G98">
            <v>1.1140699732883983E-2</v>
          </cell>
          <cell r="H98">
            <v>3.9797423819766455E-2</v>
          </cell>
          <cell r="I98">
            <v>0.42129306064938626</v>
          </cell>
          <cell r="J98">
            <v>0.24659740160436577</v>
          </cell>
          <cell r="K98">
            <v>0.12923050513868695</v>
          </cell>
          <cell r="L98">
            <v>8.7757507626678499E-2</v>
          </cell>
          <cell r="M98">
            <v>8.6253168232495992E-4</v>
          </cell>
          <cell r="N98">
            <v>4.4490721893571637E-2</v>
          </cell>
          <cell r="O98">
            <v>3.3026406719780084E-2</v>
          </cell>
          <cell r="P98">
            <v>0.11646137830088479</v>
          </cell>
          <cell r="Q98">
            <v>3.1772</v>
          </cell>
          <cell r="R98">
            <v>1.8580000000000001</v>
          </cell>
        </row>
        <row r="99">
          <cell r="C99" t="str">
            <v>26/1 P/C 25/75 - Ring - P.</v>
          </cell>
          <cell r="D99">
            <v>2.1482999999999999</v>
          </cell>
          <cell r="E99">
            <v>0.22484886591414555</v>
          </cell>
          <cell r="F99">
            <v>0.21733005504612882</v>
          </cell>
          <cell r="G99">
            <v>1.2675905255195564E-2</v>
          </cell>
          <cell r="H99">
            <v>3.9709764295934369E-2</v>
          </cell>
          <cell r="I99">
            <v>0.49456459051140428</v>
          </cell>
          <cell r="J99">
            <v>0.26335629117221898</v>
          </cell>
          <cell r="K99">
            <v>0.13269619566042809</v>
          </cell>
          <cell r="L99">
            <v>9.3595923931345748E-2</v>
          </cell>
          <cell r="M99">
            <v>8.8566296911306817E-4</v>
          </cell>
          <cell r="N99">
            <v>4.5736079282673259E-2</v>
          </cell>
          <cell r="O99">
            <v>3.4589876045320295E-2</v>
          </cell>
          <cell r="P99">
            <v>0.12256849017641823</v>
          </cell>
          <cell r="Q99">
            <v>3.3363</v>
          </cell>
          <cell r="R99">
            <v>1.9510000000000001</v>
          </cell>
        </row>
        <row r="100">
          <cell r="C100" t="str">
            <v>20/1 P/C 65/35 - Ring - P.</v>
          </cell>
          <cell r="D100">
            <v>2.0975000000000001</v>
          </cell>
          <cell r="E100">
            <v>0.15264524211913433</v>
          </cell>
          <cell r="F100">
            <v>0.18114013580472046</v>
          </cell>
          <cell r="G100">
            <v>1.1140699732883983E-2</v>
          </cell>
          <cell r="H100">
            <v>3.1353448678876877E-2</v>
          </cell>
          <cell r="I100">
            <v>0.37627952633561568</v>
          </cell>
          <cell r="J100">
            <v>0.20538970696488773</v>
          </cell>
          <cell r="K100">
            <v>0.10693593428270148</v>
          </cell>
          <cell r="L100">
            <v>7.3072470435898332E-2</v>
          </cell>
          <cell r="M100">
            <v>7.1372955788468742E-4</v>
          </cell>
          <cell r="N100">
            <v>3.7086781984108363E-2</v>
          </cell>
          <cell r="O100">
            <v>2.742250364542665E-2</v>
          </cell>
          <cell r="P100">
            <v>9.4952349329404856E-2</v>
          </cell>
          <cell r="Q100">
            <v>3.0194000000000001</v>
          </cell>
          <cell r="R100">
            <v>1.7649999999999999</v>
          </cell>
        </row>
        <row r="101">
          <cell r="C101" t="str">
            <v>20/1 P/C 25/75 - Ring - P.</v>
          </cell>
          <cell r="D101">
            <v>2.1482999999999999</v>
          </cell>
          <cell r="E101">
            <v>0.22484886591414555</v>
          </cell>
          <cell r="F101">
            <v>0.18161408683339653</v>
          </cell>
          <cell r="G101">
            <v>1.2675905255195564E-2</v>
          </cell>
          <cell r="H101">
            <v>3.1462884799920071E-2</v>
          </cell>
          <cell r="I101">
            <v>0.45060174280265775</v>
          </cell>
          <cell r="J101">
            <v>0.22311044886097225</v>
          </cell>
          <cell r="K101">
            <v>0.11092201511194125</v>
          </cell>
          <cell r="L101">
            <v>7.9253658578099628E-2</v>
          </cell>
          <cell r="M101">
            <v>7.4033412001835511E-4</v>
          </cell>
          <cell r="N101">
            <v>3.8504958961937466E-2</v>
          </cell>
          <cell r="O101">
            <v>2.9116776872189852E-2</v>
          </cell>
          <cell r="P101">
            <v>0.10156151573080328</v>
          </cell>
          <cell r="Q101">
            <v>3.1821000000000002</v>
          </cell>
          <cell r="R101">
            <v>1.861</v>
          </cell>
        </row>
        <row r="102">
          <cell r="C102" t="str">
            <v>17/1 P/C 25/75 - Ring - P.</v>
          </cell>
          <cell r="D102">
            <v>2.1482999999999999</v>
          </cell>
          <cell r="E102">
            <v>0.22484886591414555</v>
          </cell>
          <cell r="F102">
            <v>0.16188675950174838</v>
          </cell>
          <cell r="G102">
            <v>1.2675905255195564E-2</v>
          </cell>
          <cell r="H102">
            <v>2.690781043336448E-2</v>
          </cell>
          <cell r="I102">
            <v>0.42631934110445396</v>
          </cell>
          <cell r="J102">
            <v>0.20088109474454574</v>
          </cell>
          <cell r="K102">
            <v>9.8895282853139491E-2</v>
          </cell>
          <cell r="L102">
            <v>7.1331864001073997E-2</v>
          </cell>
          <cell r="M102">
            <v>6.6006330782177936E-4</v>
          </cell>
          <cell r="N102">
            <v>3.4510928149388068E-2</v>
          </cell>
          <cell r="O102">
            <v>2.6093769956520484E-2</v>
          </cell>
          <cell r="P102">
            <v>8.9958541434603703E-2</v>
          </cell>
          <cell r="Q102">
            <v>3.097</v>
          </cell>
          <cell r="R102">
            <v>1.8109999999999999</v>
          </cell>
        </row>
        <row r="103">
          <cell r="C103" t="str">
            <v>34/1 100% Pes - O.E - C.</v>
          </cell>
          <cell r="D103">
            <v>2.0209999999999999</v>
          </cell>
          <cell r="E103">
            <v>7.3474200457811042E-2</v>
          </cell>
          <cell r="F103">
            <v>0.13362037076623209</v>
          </cell>
          <cell r="G103">
            <v>1.9836690237396534E-3</v>
          </cell>
          <cell r="H103">
            <v>2.4513945158492922E-2</v>
          </cell>
          <cell r="I103">
            <v>0.23359218540627569</v>
          </cell>
          <cell r="J103">
            <v>0.3775947766117031</v>
          </cell>
          <cell r="K103">
            <v>3.8556905788144843E-2</v>
          </cell>
          <cell r="L103">
            <v>9.5713558723302505E-2</v>
          </cell>
          <cell r="M103">
            <v>2.5734289886898953E-4</v>
          </cell>
          <cell r="N103">
            <v>2.8937484092401471E-2</v>
          </cell>
          <cell r="O103">
            <v>2.6452099283131296E-2</v>
          </cell>
          <cell r="P103">
            <v>1.1027009959550131E-2</v>
          </cell>
          <cell r="Q103">
            <v>2.8331</v>
          </cell>
          <cell r="R103">
            <v>1.6559999999999999</v>
          </cell>
        </row>
        <row r="104">
          <cell r="C104" t="str">
            <v>27/1 P/C 65/35 - O.E - C.</v>
          </cell>
          <cell r="D104">
            <v>1.9836999999999998</v>
          </cell>
          <cell r="E104">
            <v>8.6836260654066993E-2</v>
          </cell>
          <cell r="F104">
            <v>8.6152129620204368E-2</v>
          </cell>
          <cell r="G104">
            <v>2.1381787651402365E-3</v>
          </cell>
          <cell r="H104">
            <v>1.5805438711825368E-2</v>
          </cell>
          <cell r="I104">
            <v>0.19093200775123698</v>
          </cell>
          <cell r="J104">
            <v>0.26645745593335324</v>
          </cell>
          <cell r="K104">
            <v>3.3450315352589542E-2</v>
          </cell>
          <cell r="L104">
            <v>7.081761218853963E-2</v>
          </cell>
          <cell r="M104">
            <v>2.2325964557985971E-4</v>
          </cell>
          <cell r="N104">
            <v>2.3975820002484625E-2</v>
          </cell>
          <cell r="O104">
            <v>2.0065685579910602E-2</v>
          </cell>
          <cell r="P104">
            <v>1.1227868523454849E-2</v>
          </cell>
          <cell r="Q104">
            <v>2.6009000000000002</v>
          </cell>
          <cell r="R104">
            <v>1.5209999999999999</v>
          </cell>
        </row>
        <row r="105">
          <cell r="C105" t="str">
            <v>26/1 P/C 65/35 - O.E - C.</v>
          </cell>
          <cell r="D105">
            <v>1.9836999999999998</v>
          </cell>
          <cell r="E105">
            <v>8.6836260654066993E-2</v>
          </cell>
          <cell r="F105">
            <v>8.405839260553008E-2</v>
          </cell>
          <cell r="G105">
            <v>2.1381787651402365E-3</v>
          </cell>
          <cell r="H105">
            <v>1.542132247221527E-2</v>
          </cell>
          <cell r="I105">
            <v>0.1884541544969526</v>
          </cell>
          <cell r="J105">
            <v>0.26109362419520393</v>
          </cell>
          <cell r="K105">
            <v>3.31466008393594E-2</v>
          </cell>
          <cell r="L105">
            <v>6.9551012439784579E-2</v>
          </cell>
          <cell r="M105">
            <v>2.2123254377628965E-4</v>
          </cell>
          <cell r="N105">
            <v>2.363901494220557E-2</v>
          </cell>
          <cell r="O105">
            <v>1.9740214293922895E-2</v>
          </cell>
          <cell r="P105">
            <v>1.1084938766538242E-2</v>
          </cell>
          <cell r="Q105">
            <v>2.5905999999999998</v>
          </cell>
          <cell r="R105">
            <v>1.5149999999999999</v>
          </cell>
        </row>
        <row r="106">
          <cell r="C106" t="str">
            <v>24/1 P/C 65/35 - O.E - C.</v>
          </cell>
          <cell r="D106">
            <v>1.9836999999999998</v>
          </cell>
          <cell r="E106">
            <v>8.6836260654066993E-2</v>
          </cell>
          <cell r="F106">
            <v>7.5057476143678581E-2</v>
          </cell>
          <cell r="G106">
            <v>2.1381787651402365E-3</v>
          </cell>
          <cell r="H106">
            <v>1.3770017575688482E-2</v>
          </cell>
          <cell r="I106">
            <v>0.17780193313857431</v>
          </cell>
          <cell r="J106">
            <v>0.23803466261018338</v>
          </cell>
          <cell r="K106">
            <v>3.1840940700250821E-2</v>
          </cell>
          <cell r="L106">
            <v>6.4105935790117682E-2</v>
          </cell>
          <cell r="M106">
            <v>2.1251809021038135E-4</v>
          </cell>
          <cell r="N106">
            <v>2.2191099473236206E-2</v>
          </cell>
          <cell r="O106">
            <v>1.8341022401448057E-2</v>
          </cell>
          <cell r="P106">
            <v>1.0470487766769654E-2</v>
          </cell>
          <cell r="Q106">
            <v>2.5467</v>
          </cell>
          <cell r="R106">
            <v>1.4890000000000001</v>
          </cell>
        </row>
        <row r="107">
          <cell r="C107" t="str">
            <v>20/1 P/C 65/35 - O.E - C.</v>
          </cell>
          <cell r="D107">
            <v>1.9836999999999998</v>
          </cell>
          <cell r="E107">
            <v>8.6836260654066993E-2</v>
          </cell>
          <cell r="F107">
            <v>5.5566648785852109E-2</v>
          </cell>
          <cell r="G107">
            <v>2.1381787651402365E-3</v>
          </cell>
          <cell r="H107">
            <v>1.0194237399331138E-2</v>
          </cell>
          <cell r="I107">
            <v>0.15473532560439049</v>
          </cell>
          <cell r="J107">
            <v>0.18810216504627003</v>
          </cell>
          <cell r="K107">
            <v>2.9013629007356146E-2</v>
          </cell>
          <cell r="L107">
            <v>5.2315019900764051E-2</v>
          </cell>
          <cell r="M107">
            <v>1.9364757733640953E-4</v>
          </cell>
          <cell r="N107">
            <v>1.9055744250907752E-2</v>
          </cell>
          <cell r="O107">
            <v>1.5311174526258719E-2</v>
          </cell>
          <cell r="P107">
            <v>9.1399389935317432E-3</v>
          </cell>
          <cell r="Q107">
            <v>2.4516</v>
          </cell>
          <cell r="R107">
            <v>1.4330000000000001</v>
          </cell>
        </row>
        <row r="108">
          <cell r="C108" t="str">
            <v>17/1 P/C 65/35 - O.E - C.</v>
          </cell>
          <cell r="D108">
            <v>1.9836999999999998</v>
          </cell>
          <cell r="E108">
            <v>8.6836260654066993E-2</v>
          </cell>
          <cell r="F108">
            <v>4.7253430109715673E-2</v>
          </cell>
          <cell r="G108">
            <v>2.1381787651402365E-3</v>
          </cell>
          <cell r="H108">
            <v>8.6690972912117203E-3</v>
          </cell>
          <cell r="I108">
            <v>0.14489696682013462</v>
          </cell>
          <cell r="J108">
            <v>0.16680497926375987</v>
          </cell>
          <cell r="K108">
            <v>2.780772533086634E-2</v>
          </cell>
          <cell r="L108">
            <v>4.7285963905315545E-2</v>
          </cell>
          <cell r="M108">
            <v>1.8559893490722174E-4</v>
          </cell>
          <cell r="N108">
            <v>1.7718453990619415E-2</v>
          </cell>
          <cell r="O108">
            <v>1.4018885210907397E-2</v>
          </cell>
          <cell r="P108">
            <v>8.5724339457406186E-3</v>
          </cell>
          <cell r="Q108">
            <v>2.411</v>
          </cell>
          <cell r="R108">
            <v>1.41</v>
          </cell>
        </row>
        <row r="109">
          <cell r="C109" t="str">
            <v>17/1 P/C 40/60 - O.E - C.</v>
          </cell>
          <cell r="D109">
            <v>1.9534</v>
          </cell>
          <cell r="E109">
            <v>9.6380589365678407E-2</v>
          </cell>
          <cell r="F109">
            <v>4.8603217102022679E-2</v>
          </cell>
          <cell r="G109">
            <v>2.2485428661406528E-3</v>
          </cell>
          <cell r="H109">
            <v>8.9167287273117547E-3</v>
          </cell>
          <cell r="I109">
            <v>0.1561490780611535</v>
          </cell>
          <cell r="J109">
            <v>0.1784239737582255</v>
          </cell>
          <cell r="K109">
            <v>2.9299569352645504E-2</v>
          </cell>
          <cell r="L109">
            <v>5.1066393381978242E-2</v>
          </cell>
          <cell r="M109">
            <v>1.9555604783880621E-4</v>
          </cell>
          <cell r="N109">
            <v>2.0031075661033466E-2</v>
          </cell>
          <cell r="O109">
            <v>1.4986323091953687E-2</v>
          </cell>
          <cell r="P109">
            <v>1.141401558793183E-2</v>
          </cell>
          <cell r="Q109">
            <v>2.415</v>
          </cell>
          <cell r="R109">
            <v>1.4119999999999999</v>
          </cell>
        </row>
        <row r="114">
          <cell r="C114" t="str">
            <v>44/1 P/C 65/35 - Ring - P.</v>
          </cell>
        </row>
        <row r="115">
          <cell r="C115" t="str">
            <v>34/1 P/C 25/75 - Ring - P.</v>
          </cell>
        </row>
        <row r="116">
          <cell r="C116" t="str">
            <v>26/1 P/C 65/35 - Ring - P.</v>
          </cell>
        </row>
        <row r="117">
          <cell r="C117" t="str">
            <v>26/1 P/C 25/75 - Ring - P.</v>
          </cell>
        </row>
        <row r="118">
          <cell r="C118" t="str">
            <v>20/1 P/C 65/35 - Ring - P.</v>
          </cell>
        </row>
        <row r="119">
          <cell r="C119" t="str">
            <v>20/1 P/C 25/75 - Ring - P.</v>
          </cell>
        </row>
        <row r="120">
          <cell r="C120" t="str">
            <v>17/1 P/C 25/75 - Ring - P.</v>
          </cell>
        </row>
        <row r="121">
          <cell r="C121" t="str">
            <v>34/1 100% Pes - O.E - C.</v>
          </cell>
        </row>
        <row r="122">
          <cell r="C122" t="str">
            <v>27/1 P/C 65/35 - O.E - C.</v>
          </cell>
        </row>
        <row r="123">
          <cell r="C123" t="str">
            <v>26/1 P/C 65/35 - O.E - C.</v>
          </cell>
        </row>
        <row r="124">
          <cell r="C124" t="str">
            <v>24/1 P/C 65/35 - O.E - C.</v>
          </cell>
        </row>
        <row r="125">
          <cell r="C125" t="str">
            <v>20/1 P/C 65/35 - O.E - C.</v>
          </cell>
        </row>
        <row r="126">
          <cell r="C126" t="str">
            <v>17/1 P/C 65/35 - O.E - C.</v>
          </cell>
        </row>
        <row r="127">
          <cell r="C127" t="str">
            <v>17/1 P/C 40/60 - O.E - C.</v>
          </cell>
        </row>
        <row r="191">
          <cell r="C191" t="str">
            <v>Challenger O.E</v>
          </cell>
          <cell r="D191">
            <v>390.7</v>
          </cell>
          <cell r="E191">
            <v>0.75732147884715106</v>
          </cell>
          <cell r="F191">
            <v>0.45805734607690596</v>
          </cell>
          <cell r="G191">
            <v>9.5212136152896101E-2</v>
          </cell>
          <cell r="H191">
            <v>5.7530178321500508E-2</v>
          </cell>
          <cell r="I191">
            <v>1.8352806618137121E-2</v>
          </cell>
          <cell r="J191">
            <v>1.6220914940272706E-2</v>
          </cell>
          <cell r="K191">
            <v>2.439316637208629E-2</v>
          </cell>
          <cell r="L191">
            <v>2.4099645054119458E-2</v>
          </cell>
          <cell r="M191">
            <v>1.3903641377376607E-2</v>
          </cell>
          <cell r="N191">
            <v>1.5448490419307341E-2</v>
          </cell>
          <cell r="O191">
            <v>5.5614565509506407E-2</v>
          </cell>
          <cell r="P191">
            <v>8.6511546348121086E-3</v>
          </cell>
          <cell r="Q191">
            <v>5.2800000000000007E-2</v>
          </cell>
          <cell r="R191">
            <v>1.5976055243240714</v>
          </cell>
          <cell r="S191">
            <v>0.93400000000000005</v>
          </cell>
        </row>
        <row r="192">
          <cell r="C192" t="str">
            <v>Dynamite</v>
          </cell>
          <cell r="D192">
            <v>0</v>
          </cell>
          <cell r="E192">
            <v>0.922173452866069</v>
          </cell>
          <cell r="F192">
            <v>0.45541706552073297</v>
          </cell>
          <cell r="G192">
            <v>9.9353090156371879E-2</v>
          </cell>
          <cell r="H192">
            <v>6.0032273452089037E-2</v>
          </cell>
          <cell r="I192">
            <v>1.9151004527680399E-2</v>
          </cell>
          <cell r="J192">
            <v>1.6926392890626613E-2</v>
          </cell>
          <cell r="K192">
            <v>2.5454070832666119E-2</v>
          </cell>
          <cell r="L192">
            <v>2.5147783723216691E-2</v>
          </cell>
          <cell r="M192">
            <v>1.4508336763394242E-2</v>
          </cell>
          <cell r="N192">
            <v>1.6120374181549157E-2</v>
          </cell>
          <cell r="O192">
            <v>5.8033347053576947E-2</v>
          </cell>
          <cell r="P192">
            <v>9.0274095416675252E-3</v>
          </cell>
          <cell r="Q192">
            <v>5.9400000000000001E-2</v>
          </cell>
          <cell r="R192">
            <v>1.7807446015096409</v>
          </cell>
          <cell r="S192">
            <v>1.0409999999999999</v>
          </cell>
        </row>
        <row r="193">
          <cell r="C193" t="str">
            <v>Indestr. OE (56)</v>
          </cell>
          <cell r="D193">
            <v>7204.6</v>
          </cell>
          <cell r="E193">
            <v>0.71109770763873448</v>
          </cell>
          <cell r="F193">
            <v>0.42019197747647624</v>
          </cell>
          <cell r="G193">
            <v>0.11591065520501934</v>
          </cell>
          <cell r="H193">
            <v>7.0036876943905119E-2</v>
          </cell>
          <cell r="I193">
            <v>2.2342591248485318E-2</v>
          </cell>
          <cell r="J193">
            <v>1.974723973982288E-2</v>
          </cell>
          <cell r="K193">
            <v>2.969608718969555E-2</v>
          </cell>
          <cell r="L193">
            <v>2.9338756184879716E-2</v>
          </cell>
          <cell r="M193">
            <v>1.6926205491276755E-2</v>
          </cell>
          <cell r="N193">
            <v>1.8806894990307507E-2</v>
          </cell>
          <cell r="O193">
            <v>6.7704821965107007E-2</v>
          </cell>
          <cell r="P193">
            <v>1.05318611945722E-2</v>
          </cell>
          <cell r="Q193">
            <v>6.1600000000000009E-2</v>
          </cell>
          <cell r="R193">
            <v>1.5939316752682822</v>
          </cell>
          <cell r="S193">
            <v>0.93200000000000005</v>
          </cell>
        </row>
        <row r="194">
          <cell r="C194" t="str">
            <v>Luminex 270</v>
          </cell>
          <cell r="D194">
            <v>279.60000000000002</v>
          </cell>
          <cell r="E194">
            <v>0.72423134721296079</v>
          </cell>
          <cell r="F194">
            <v>0.4268064192042676</v>
          </cell>
          <cell r="G194">
            <v>0.10349259526061622</v>
          </cell>
          <cell r="H194">
            <v>6.2533493112023053E-2</v>
          </cell>
          <cell r="I194">
            <v>1.9948923151740981E-2</v>
          </cell>
          <cell r="J194">
            <v>1.7631623997750867E-2</v>
          </cell>
          <cell r="K194">
            <v>2.6514604088046304E-2</v>
          </cell>
          <cell r="L194">
            <v>2.6195555653801297E-2</v>
          </cell>
          <cell r="M194">
            <v>1.5112820569500744E-2</v>
          </cell>
          <cell r="N194">
            <v>1.6792022855000827E-2</v>
          </cell>
          <cell r="O194">
            <v>6.0451282278002956E-2</v>
          </cell>
          <cell r="P194">
            <v>9.4035327988004607E-3</v>
          </cell>
          <cell r="Q194">
            <v>8.0299999999999996E-2</v>
          </cell>
          <cell r="R194">
            <v>1.5894142201825125</v>
          </cell>
          <cell r="S194">
            <v>0.92900000000000005</v>
          </cell>
        </row>
        <row r="195">
          <cell r="C195" t="str">
            <v>Luminex 310</v>
          </cell>
          <cell r="D195">
            <v>326.60000000000002</v>
          </cell>
          <cell r="E195">
            <v>0.72423134721296079</v>
          </cell>
          <cell r="F195">
            <v>0.5283943098466326</v>
          </cell>
          <cell r="G195">
            <v>0.11073733980057704</v>
          </cell>
          <cell r="H195">
            <v>6.6910996465254835E-2</v>
          </cell>
          <cell r="I195">
            <v>2.1345398442728994E-2</v>
          </cell>
          <cell r="J195">
            <v>1.8865882462007946E-2</v>
          </cell>
          <cell r="K195">
            <v>2.837069372143862E-2</v>
          </cell>
          <cell r="L195">
            <v>2.8029311086411816E-2</v>
          </cell>
          <cell r="M195">
            <v>1.6170756396006816E-2</v>
          </cell>
          <cell r="N195">
            <v>1.796750710667424E-2</v>
          </cell>
          <cell r="O195">
            <v>6.4683025584027234E-2</v>
          </cell>
          <cell r="P195">
            <v>1.0061803979737572E-2</v>
          </cell>
          <cell r="Q195">
            <v>8.0299999999999996E-2</v>
          </cell>
          <cell r="R195">
            <v>1.7160683721044585</v>
          </cell>
          <cell r="S195">
            <v>1.0029999999999999</v>
          </cell>
        </row>
        <row r="196">
          <cell r="C196" t="str">
            <v>S.B.M. 60PPI</v>
          </cell>
          <cell r="D196">
            <v>4858.7000000000007</v>
          </cell>
          <cell r="E196">
            <v>0.71820627991405483</v>
          </cell>
          <cell r="F196">
            <v>0.40421188708601913</v>
          </cell>
          <cell r="G196">
            <v>0.12419111431273944</v>
          </cell>
          <cell r="H196">
            <v>7.504019173442765E-2</v>
          </cell>
          <cell r="I196">
            <v>2.3938707782089178E-2</v>
          </cell>
          <cell r="J196">
            <v>2.1157948797301037E-2</v>
          </cell>
          <cell r="K196">
            <v>3.1817524905655564E-2</v>
          </cell>
          <cell r="L196">
            <v>3.1434666784561555E-2</v>
          </cell>
          <cell r="M196">
            <v>1.8135384683400892E-2</v>
          </cell>
          <cell r="N196">
            <v>2.015042742600099E-2</v>
          </cell>
          <cell r="O196">
            <v>7.2541538733603542E-2</v>
          </cell>
          <cell r="P196">
            <v>1.1284239358560553E-2</v>
          </cell>
          <cell r="Q196">
            <v>9.240000000000001E-2</v>
          </cell>
          <cell r="R196">
            <v>1.6445099115184143</v>
          </cell>
          <cell r="S196">
            <v>0.96199999999999997</v>
          </cell>
        </row>
        <row r="197">
          <cell r="C197" t="str">
            <v>Show-Star</v>
          </cell>
          <cell r="D197">
            <v>0</v>
          </cell>
          <cell r="E197">
            <v>0.63294475513076975</v>
          </cell>
          <cell r="F197">
            <v>0.57206858412980655</v>
          </cell>
          <cell r="G197">
            <v>0.10763019609729924</v>
          </cell>
          <cell r="H197">
            <v>6.5033562153382588E-2</v>
          </cell>
          <cell r="I197">
            <v>2.0746474714881457E-2</v>
          </cell>
          <cell r="J197">
            <v>1.8336530682344719E-2</v>
          </cell>
          <cell r="K197">
            <v>2.7574649473735537E-2</v>
          </cell>
          <cell r="L197">
            <v>2.7242845585197878E-2</v>
          </cell>
          <cell r="M197">
            <v>1.5717026299152618E-2</v>
          </cell>
          <cell r="N197">
            <v>1.7463362554614021E-2</v>
          </cell>
          <cell r="O197">
            <v>6.2868105196610458E-2</v>
          </cell>
          <cell r="P197">
            <v>9.77948303058385E-3</v>
          </cell>
          <cell r="Q197">
            <v>8.4700000000000011E-2</v>
          </cell>
          <cell r="R197">
            <v>1.6621055750483786</v>
          </cell>
          <cell r="S197">
            <v>0.97199999999999998</v>
          </cell>
        </row>
        <row r="198">
          <cell r="C198" t="str">
            <v>Star-Light</v>
          </cell>
          <cell r="D198">
            <v>0</v>
          </cell>
          <cell r="E198">
            <v>0.62087802622805066</v>
          </cell>
          <cell r="F198">
            <v>0.52921161937220618</v>
          </cell>
          <cell r="G198">
            <v>0.12005351347605647</v>
          </cell>
          <cell r="H198">
            <v>7.2540122693068143E-2</v>
          </cell>
          <cell r="I198">
            <v>2.3141156218948713E-2</v>
          </cell>
          <cell r="J198">
            <v>2.0453042112707192E-2</v>
          </cell>
          <cell r="K198">
            <v>3.0757479519966342E-2</v>
          </cell>
          <cell r="L198">
            <v>3.038737685316498E-2</v>
          </cell>
          <cell r="M198">
            <v>1.7531178953749026E-2</v>
          </cell>
          <cell r="N198">
            <v>1.9479087726387803E-2</v>
          </cell>
          <cell r="O198">
            <v>7.0124715814996075E-2</v>
          </cell>
          <cell r="P198">
            <v>1.0908289126777167E-2</v>
          </cell>
          <cell r="Q198">
            <v>9.4600000000000004E-2</v>
          </cell>
          <cell r="R198">
            <v>1.6600656080960787</v>
          </cell>
          <cell r="S198">
            <v>0.97099999999999997</v>
          </cell>
        </row>
      </sheetData>
      <sheetData sheetId="7" refreshError="1"/>
      <sheetData sheetId="8" refreshError="1"/>
      <sheetData sheetId="9"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1"/>
      <sheetName val="1.1"/>
      <sheetName val="1.2"/>
      <sheetName val="1.3"/>
      <sheetName val="2"/>
      <sheetName val="3"/>
      <sheetName val="4"/>
      <sheetName val="5"/>
      <sheetName val="6"/>
      <sheetName val="7"/>
      <sheetName val="8"/>
      <sheetName val="9"/>
      <sheetName val="10"/>
      <sheetName val="11"/>
      <sheetName val="11.1"/>
      <sheetName val="11.2"/>
      <sheetName val="11.3"/>
      <sheetName val="11.4"/>
      <sheetName val="12"/>
      <sheetName val="13"/>
      <sheetName val="14"/>
      <sheetName val="15"/>
      <sheetName val="16"/>
      <sheetName val="17"/>
      <sheetName val="18"/>
      <sheetName val="P&amp;L"/>
      <sheetName val="BS"/>
      <sheetName val="P&amp;L An"/>
      <sheetName val="BS An"/>
      <sheetName val="Ratios"/>
      <sheetName val="TLNDLP-L"/>
      <sheetName val="TL NDL BS"/>
      <sheetName val="LIN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row r="1">
          <cell r="G1" t="str">
            <v>Budget 2003</v>
          </cell>
        </row>
      </sheetData>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Advisory fees"/>
      <sheetName val="sample India Mgmt"/>
      <sheetName val="work paper mgmt"/>
    </sheetNames>
    <definedNames>
      <definedName name="End_Bal"/>
      <definedName name="Full_Print"/>
      <definedName name="Header_Row"/>
      <definedName name="Interest_Rate"/>
      <definedName name="Loan_Amount"/>
      <definedName name="Loan_Start"/>
      <definedName name="Loan_Years"/>
    </definedNames>
    <sheetDataSet>
      <sheetData sheetId="0"/>
      <sheetData sheetId="1" refreshError="1"/>
      <sheetData sheetId="2" refreshError="1"/>
      <sheetData sheetId="3"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NLD"/>
      <sheetName val="Eqpmnt Plng"/>
      <sheetName val="Ref"/>
      <sheetName val="MSU"/>
      <sheetName val="B'Sheet"/>
      <sheetName val="Asmp"/>
      <sheetName val="Profile"/>
      <sheetName val="Pricing"/>
      <sheetName val="DPR 31st march"/>
      <sheetName val="Pub Rts 1.5 Standalone"/>
      <sheetName val="FORM-16"/>
      <sheetName val="BCL-EKN (3)"/>
      <sheetName val="BCL- Citibank Rs. 900 Mn"/>
      <sheetName val="BS_NLD"/>
      <sheetName val="Eqpmnt_Plng"/>
      <sheetName val="DPR_31st_march"/>
      <sheetName val="Pub_Rts_1_5_Standalone"/>
      <sheetName val="BCL-EKN_(3)"/>
      <sheetName val="BCL-_Citibank_Rs__900_Mn"/>
      <sheetName val="Input Form"/>
      <sheetName val="Factor_sheet"/>
      <sheetName val="Main Equ. List"/>
      <sheetName val="NOPAT_VDF"/>
      <sheetName val="Invested capital_VDF"/>
      <sheetName val="DCF_VDF"/>
      <sheetName val="WACC_VDF"/>
      <sheetName val="Summary Page_VDF"/>
      <sheetName val="PV of Op Leases_VDF"/>
      <sheetName val="Income Statement_VDF"/>
      <sheetName val="Sheet1"/>
      <sheetName val="AN 2000"/>
      <sheetName val="Utilization"/>
      <sheetName val="BS_NLD1"/>
      <sheetName val="Eqpmnt_Plng1"/>
      <sheetName val="DPR_31st_march1"/>
      <sheetName val="Pub_Rts_1_5_Standalone1"/>
      <sheetName val="BCL-EKN_(3)1"/>
      <sheetName val="BCL-_Citibank_Rs__900_Mn1"/>
      <sheetName val="Main_Equ__List"/>
      <sheetName val="Invested_capital_VDF"/>
      <sheetName val="Summary_Page_VDF"/>
      <sheetName val="PV_of_Op_Leases_VDF"/>
      <sheetName val="Income_Statement_VDF"/>
      <sheetName val="Rabo-160 crs"/>
      <sheetName val="Site wise NADs"/>
      <sheetName val="DSL-S"/>
      <sheetName val="LA- lookups"/>
      <sheetName val="Other assumptions"/>
      <sheetName val="Exchange Rates"/>
      <sheetName val="L.L Rates"/>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new_main_20K"/>
      <sheetName val="routing "/>
      <sheetName val="lom_main_20K"/>
      <sheetName val="pwr_main"/>
      <sheetName val="new_rsu1"/>
      <sheetName val="pwr_rsu1"/>
      <sheetName val="new_rsu2"/>
      <sheetName val="pwr_rsu2"/>
      <sheetName val="new_rsu3"/>
      <sheetName val="pwr_rsu3"/>
      <sheetName val="new_rsu4"/>
      <sheetName val="pwr_rsu4"/>
      <sheetName val="new_rsu_5K"/>
      <sheetName val="lom_rsu_5K"/>
      <sheetName val="pwr_rsu_5K"/>
      <sheetName val="SPS DETAIL"/>
      <sheetName val="NOIDA"/>
      <sheetName val="Exp."/>
      <sheetName val="LOM_MOD"/>
      <sheetName val="Total Haryana POs AMC Sheet 3%"/>
      <sheetName val="delhi 03-04AMC @ 3%"/>
      <sheetName val="itemsdetails"/>
      <sheetName val="Site wise NADs"/>
      <sheetName val="Sheet4"/>
      <sheetName val="Sheet3"/>
      <sheetName val="Sheet2"/>
      <sheetName val="Mappings"/>
      <sheetName val="UCs"/>
      <sheetName val="cap_add_Asia"/>
      <sheetName val="final sheet "/>
      <sheetName val="Formulae"/>
      <sheetName val="MODEL"/>
      <sheetName val="Factors"/>
      <sheetName val="LoM Bharti Delhi"/>
      <sheetName val="ALL-IBANK-BRS"/>
      <sheetName val="Factor_Sheet"/>
      <sheetName val="EXCH"/>
      <sheetName val="A0744339"/>
      <sheetName val="Assmpns"/>
      <sheetName val="L.L Rates"/>
      <sheetName val="Switch costs lookup"/>
      <sheetName val="B'Sheet"/>
      <sheetName val="Asmp"/>
      <sheetName val="FORM-16"/>
      <sheetName val="calc"/>
      <sheetName val="Input"/>
      <sheetName val="Prod ver 2.0&amp;2.1"/>
      <sheetName val="BTVL-IL&amp;FS-50 Cr"/>
      <sheetName val="BTVL-ABN Tranche I"/>
      <sheetName val="Eqpmnt Plng"/>
      <sheetName val="routing_"/>
      <sheetName val="LoM_Bharti_Delhi"/>
      <sheetName val="Comp equip"/>
      <sheetName val="Final"/>
      <sheetName val="Summary-Price_New"/>
      <sheetName val="AN-2K"/>
      <sheetName val="Switch V16"/>
      <sheetName val="SPS_DETAIL"/>
      <sheetName val="Exp_"/>
      <sheetName val="Total_Haryana_POs_AMC_Sheet_3%"/>
      <sheetName val="delhi_03-04AMC_@_3%"/>
      <sheetName val="Site_wise_NADs"/>
      <sheetName val="final_sheet_"/>
      <sheetName val="L_L_Rates"/>
      <sheetName val="Switch_costs_lookup"/>
      <sheetName val="PTE COST "/>
      <sheetName val="NW RTU"/>
      <sheetName val="Citrix"/>
      <sheetName val="Accruals"/>
      <sheetName val="OTHER INCOME"/>
      <sheetName val="Expansion"/>
      <sheetName val="ALD10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ial"/>
      <sheetName val="MFA"/>
      <sheetName val="Sheet1"/>
      <sheetName val="CONS"/>
      <sheetName val="CONS-Fbd"/>
      <sheetName val="FBD"/>
      <sheetName val="GGN"/>
      <sheetName val="MSU"/>
      <sheetName val="RE&amp;IF"/>
      <sheetName val="CONS-GGN"/>
      <sheetName val="RSU-DoT"/>
      <sheetName val="RSU-Sect.19"/>
      <sheetName val="CFE"/>
      <sheetName val="TEL"/>
      <sheetName val="DLF P-I"/>
      <sheetName val="DLF P-III"/>
      <sheetName val="Sush.Lok-I"/>
      <sheetName val="Palam V."/>
      <sheetName val="South City"/>
      <sheetName val="Sect.39"/>
      <sheetName val="S-12"/>
      <sheetName val="S-13"/>
      <sheetName val="S-14"/>
      <sheetName val="S-15"/>
      <sheetName val="S-16"/>
      <sheetName val="Cover"/>
      <sheetName val="new_main_20K"/>
      <sheetName val="Total Haryana POs AMC Sheet 3%"/>
      <sheetName val="delhi 03-04AMC @ 3%"/>
      <sheetName val="itemsdetails"/>
      <sheetName val="Final"/>
      <sheetName val="Summary-Price_New"/>
      <sheetName val="Sheet3"/>
      <sheetName val="AN-2K"/>
      <sheetName val="Switch V16"/>
      <sheetName val="JAN03 latest MIS FSV  Summary"/>
      <sheetName val="SPS DETAIL"/>
      <sheetName val="Network prod"/>
      <sheetName val="Sheet2"/>
      <sheetName val="Delhi"/>
      <sheetName val="Query Results ALL"/>
      <sheetName val="Preside"/>
      <sheetName val="NOIDA"/>
      <sheetName val="Parameters"/>
      <sheetName val="#REF"/>
      <sheetName val="Dels"/>
      <sheetName val="Capex MIS JAN'01"/>
      <sheetName val="old_serial no."/>
      <sheetName val="tot_ass_9697"/>
      <sheetName val="Cal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4">
          <cell r="O4">
            <v>1000000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rmation"/>
      <sheetName val="Phase1"/>
      <sheetName val="Phase2"/>
      <sheetName val="Phase3"/>
      <sheetName val="Phase4"/>
      <sheetName val="Phase5"/>
      <sheetName val="Calc"/>
      <sheetName val="Short_Cuts"/>
      <sheetName val="Input"/>
      <sheetName val="Total Haryana POs AMC Sheet 3%"/>
      <sheetName val="delhi 03-04AMC @ 3%"/>
      <sheetName val="itemsdetails"/>
    </sheetNames>
    <sheetDataSet>
      <sheetData sheetId="0" refreshError="1"/>
      <sheetData sheetId="1" refreshError="1"/>
      <sheetData sheetId="2" refreshError="1"/>
      <sheetData sheetId="3" refreshError="1"/>
      <sheetData sheetId="4" refreshError="1"/>
      <sheetData sheetId="5" refreshError="1"/>
      <sheetData sheetId="6" refreshError="1">
        <row r="7">
          <cell r="F7" t="str">
            <v>MSC Basic/Extended Basic SW Package</v>
          </cell>
        </row>
        <row r="13">
          <cell r="D13" t="str">
            <v>Phase 5</v>
          </cell>
        </row>
        <row r="14">
          <cell r="D14" t="str">
            <v>Phase 6</v>
          </cell>
        </row>
        <row r="15">
          <cell r="D15" t="str">
            <v>Phase 7</v>
          </cell>
        </row>
        <row r="25">
          <cell r="D25" t="str">
            <v>SSF/SCF</v>
          </cell>
          <cell r="F25">
            <v>20</v>
          </cell>
          <cell r="H25" t="str">
            <v>32k</v>
          </cell>
          <cell r="J25">
            <v>96</v>
          </cell>
          <cell r="L25">
            <v>32</v>
          </cell>
          <cell r="N25">
            <v>4</v>
          </cell>
        </row>
        <row r="26">
          <cell r="D26" t="str">
            <v>HLR</v>
          </cell>
          <cell r="F26" t="str">
            <v>30 (3.0)</v>
          </cell>
          <cell r="H26" t="str">
            <v>48k</v>
          </cell>
          <cell r="J26">
            <v>152</v>
          </cell>
          <cell r="L26">
            <v>48</v>
          </cell>
        </row>
        <row r="27">
          <cell r="D27" t="str">
            <v>HLR/SSF</v>
          </cell>
          <cell r="F27" t="str">
            <v>25-20</v>
          </cell>
          <cell r="H27" t="str">
            <v>64k</v>
          </cell>
          <cell r="J27">
            <v>208</v>
          </cell>
          <cell r="L27">
            <v>64</v>
          </cell>
        </row>
        <row r="28">
          <cell r="F28" t="str">
            <v>20-30</v>
          </cell>
          <cell r="H28" t="str">
            <v>16-32k</v>
          </cell>
          <cell r="J28">
            <v>264</v>
          </cell>
          <cell r="L28">
            <v>80</v>
          </cell>
        </row>
        <row r="29">
          <cell r="H29" t="str">
            <v>32-48k</v>
          </cell>
          <cell r="J29">
            <v>320</v>
          </cell>
          <cell r="L29">
            <v>96</v>
          </cell>
        </row>
        <row r="30">
          <cell r="H30" t="str">
            <v>32-64k</v>
          </cell>
          <cell r="J30">
            <v>376</v>
          </cell>
          <cell r="L30">
            <v>112</v>
          </cell>
        </row>
        <row r="31">
          <cell r="F31" t="str">
            <v>Inverter 125W, 230 V</v>
          </cell>
          <cell r="J31">
            <v>432</v>
          </cell>
          <cell r="L31">
            <v>128</v>
          </cell>
        </row>
        <row r="32">
          <cell r="F32" t="str">
            <v>Inverter 125W, 115 V</v>
          </cell>
          <cell r="J32">
            <v>488</v>
          </cell>
          <cell r="L32">
            <v>144</v>
          </cell>
        </row>
        <row r="33">
          <cell r="F33" t="str">
            <v>Inverter 375W, 230 V</v>
          </cell>
          <cell r="J33">
            <v>544</v>
          </cell>
          <cell r="L33">
            <v>160</v>
          </cell>
        </row>
        <row r="34">
          <cell r="F34" t="str">
            <v>Inverter 375W, 115V</v>
          </cell>
          <cell r="J34">
            <v>600</v>
          </cell>
          <cell r="L34">
            <v>176</v>
          </cell>
        </row>
        <row r="39">
          <cell r="D39" t="str">
            <v>Del. HLR/AUC</v>
          </cell>
        </row>
        <row r="40">
          <cell r="D40" t="str">
            <v>Del. HLR/AUC/SSF</v>
          </cell>
        </row>
        <row r="41">
          <cell r="D41" t="str">
            <v>Del. HLR/AUC/SSF/SCF</v>
          </cell>
        </row>
        <row r="57">
          <cell r="J57" t="str">
            <v>264-376</v>
          </cell>
        </row>
        <row r="58">
          <cell r="J58" t="str">
            <v>264-432</v>
          </cell>
        </row>
        <row r="59">
          <cell r="J59" t="str">
            <v>264-488</v>
          </cell>
        </row>
        <row r="68">
          <cell r="J68" t="str">
            <v>432-488</v>
          </cell>
          <cell r="L68" t="str">
            <v xml:space="preserve">144-160 </v>
          </cell>
        </row>
        <row r="69">
          <cell r="J69" t="str">
            <v>432-544</v>
          </cell>
          <cell r="L69" t="str">
            <v xml:space="preserve">144-176 </v>
          </cell>
        </row>
        <row r="82">
          <cell r="J82" t="str">
            <v>600-768</v>
          </cell>
        </row>
        <row r="83">
          <cell r="J83" t="str">
            <v>600-824</v>
          </cell>
        </row>
        <row r="84">
          <cell r="J84" t="str">
            <v>656-712</v>
          </cell>
        </row>
        <row r="145">
          <cell r="D145" t="str">
            <v>Extra RPG2 Cabinet +128 C7 v2.1</v>
          </cell>
        </row>
        <row r="146">
          <cell r="D146" t="str">
            <v>Extra RPG2 Cabinet +192 C7 v2.1</v>
          </cell>
        </row>
        <row r="147">
          <cell r="D147" t="str">
            <v>Extra RPG2 Cabinet +256 C7 v2.1</v>
          </cell>
        </row>
        <row r="148">
          <cell r="D148" t="str">
            <v>Extra 2AST V3-64</v>
          </cell>
        </row>
        <row r="149">
          <cell r="D149" t="str">
            <v>Extra 256 Mw Boards v.2.0</v>
          </cell>
        </row>
        <row r="150">
          <cell r="D150" t="str">
            <v xml:space="preserve">Extra 512 Mw DRAM v2.1(Total 1024 Mw) </v>
          </cell>
        </row>
        <row r="151">
          <cell r="D151" t="str">
            <v>Extra 1024 Mw DRAM v2.1(Total 1536 Mw)</v>
          </cell>
        </row>
        <row r="152">
          <cell r="D152" t="str">
            <v>Extra 1024 Mw DRAM + 160 Mw SRAM v2.1(Total 1696 Mw)</v>
          </cell>
        </row>
        <row r="153">
          <cell r="D153" t="str">
            <v>PRA: 12 (30B+D) accesses</v>
          </cell>
        </row>
        <row r="154">
          <cell r="B154" t="str">
            <v>HLR HW</v>
          </cell>
          <cell r="D154" t="str">
            <v>PRA: 24 (30B+D) accesses</v>
          </cell>
        </row>
        <row r="155">
          <cell r="D155" t="str">
            <v>Extra IOG20C With CLM 128</v>
          </cell>
        </row>
        <row r="156">
          <cell r="B156" t="str">
            <v>HLR Redundancy</v>
          </cell>
        </row>
        <row r="157">
          <cell r="B157" t="b">
            <v>0</v>
          </cell>
          <cell r="D157" t="str">
            <v>Int. SCF</v>
          </cell>
          <cell r="J157" t="str">
            <v>Configuration</v>
          </cell>
        </row>
        <row r="158">
          <cell r="D158" t="str">
            <v>Del. SCF</v>
          </cell>
          <cell r="J158" t="str">
            <v/>
          </cell>
        </row>
        <row r="159">
          <cell r="J159" t="str">
            <v>Small, APZ 212 25, 4k GS, 32 C7</v>
          </cell>
        </row>
        <row r="160">
          <cell r="J160" t="str">
            <v>Small, APZ 212 25, 4k GS, 160 C7</v>
          </cell>
        </row>
        <row r="161">
          <cell r="J161" t="str">
            <v>Medium, APZ 212 20, 4k GS, 64 C7</v>
          </cell>
        </row>
        <row r="162">
          <cell r="J162" t="str">
            <v>Medium, APZ 212 20, 4k GS, 192 C7</v>
          </cell>
        </row>
        <row r="163">
          <cell r="J163" t="str">
            <v>Large, APZ 212 20, 16k GS, 192 C7</v>
          </cell>
        </row>
        <row r="164">
          <cell r="J164" t="str">
            <v>Large, APZ 212 20, 16k GS, 320 C7</v>
          </cell>
        </row>
        <row r="165">
          <cell r="J165" t="str">
            <v>Large, APZ 212 20, 16k GS, 448 C7</v>
          </cell>
        </row>
        <row r="166">
          <cell r="B166" t="str">
            <v>HLR SW</v>
          </cell>
          <cell r="J166" t="str">
            <v>Large, APZ 212 20, 16k GS, 512 C7</v>
          </cell>
        </row>
        <row r="167">
          <cell r="J167" t="str">
            <v>Large, APZ 212 20, 16k GS, 640 C7</v>
          </cell>
        </row>
        <row r="168">
          <cell r="B168" t="str">
            <v>HLR Functionality</v>
          </cell>
          <cell r="C168" t="str">
            <v>Phase+1</v>
          </cell>
          <cell r="J168" t="str">
            <v>Small1 GSP, APZ 212 25 4K GS, 8 RPG2/16 ETC5, PP V2.1</v>
          </cell>
        </row>
        <row r="169">
          <cell r="B169" t="str">
            <v>AUC</v>
          </cell>
          <cell r="C169">
            <v>2</v>
          </cell>
          <cell r="J169" t="str">
            <v>Small2 GSP, APZ 212 25  4K GS, 40 RPG2/16 ETC5, PP V2.1</v>
          </cell>
        </row>
        <row r="170">
          <cell r="B170" t="str">
            <v>FNR</v>
          </cell>
          <cell r="C170">
            <v>1</v>
          </cell>
          <cell r="J170" t="str">
            <v>Medium1 GSP, APZ 212 30  4K GS, 16 RPG2/32 ETC5, PP V2.1</v>
          </cell>
        </row>
        <row r="171">
          <cell r="J171" t="str">
            <v>Medium2 GSP, APZ 212 30  4K GS, 48 RPG2/32 ETC5, PP V2.1</v>
          </cell>
        </row>
        <row r="172">
          <cell r="B172" t="str">
            <v>MSC/HLR Optional SW</v>
          </cell>
          <cell r="J172" t="str">
            <v xml:space="preserve">Large1 GSP, APZ 212 30  16K GS, 48 RPG2/32 ETC5, PP V2.1 </v>
          </cell>
        </row>
        <row r="173">
          <cell r="B173" t="str">
            <v>PC&amp;Printers pointer</v>
          </cell>
          <cell r="D173" t="b">
            <v>1</v>
          </cell>
          <cell r="J173" t="str">
            <v xml:space="preserve">Large2 GSP, APZ 212 30  16K GS, 80 RPG2/32 ETC5, PP V2.1 </v>
          </cell>
        </row>
        <row r="174">
          <cell r="B174" t="str">
            <v>DDF pointer</v>
          </cell>
          <cell r="D174" t="b">
            <v>1</v>
          </cell>
          <cell r="J174" t="str">
            <v xml:space="preserve">Large3 GSP, APZ 212 30  16K GS, 112 RPG2/32 ETC5, PP V2.1 </v>
          </cell>
        </row>
        <row r="175">
          <cell r="B175" t="str">
            <v>DDF cabling pointer</v>
          </cell>
          <cell r="D175" t="b">
            <v>1</v>
          </cell>
          <cell r="J175" t="str">
            <v xml:space="preserve">Large4 GSP, APZ 212 30  16K GS, 128 RPG2/64 ETC5, PP V2.1 </v>
          </cell>
        </row>
        <row r="176">
          <cell r="B176" t="str">
            <v>DDF Baluns pointer</v>
          </cell>
          <cell r="D176" t="b">
            <v>1</v>
          </cell>
          <cell r="J176" t="str">
            <v xml:space="preserve">Large5 GSP, APZ 212 30  16K GS, 160 RPG2/64 ETC5, PP V2.1 </v>
          </cell>
        </row>
        <row r="177">
          <cell r="J177" t="str">
            <v>Exp. Small, 32-160 C7</v>
          </cell>
        </row>
        <row r="178">
          <cell r="B178" t="str">
            <v>AXE Optional SW</v>
          </cell>
          <cell r="J178" t="str">
            <v>Exp. Medium, 64-192 C7</v>
          </cell>
        </row>
        <row r="179">
          <cell r="J179" t="str">
            <v>Exp. Large, 192-320 C7</v>
          </cell>
        </row>
        <row r="180">
          <cell r="E180" t="str">
            <v>AXE Optional Features</v>
          </cell>
        </row>
        <row r="181">
          <cell r="E181" t="str">
            <v>Initial Optional Features</v>
          </cell>
        </row>
        <row r="182">
          <cell r="E182" t="str">
            <v>Network Management</v>
          </cell>
        </row>
        <row r="183">
          <cell r="E183" t="str">
            <v>Remote Subsystem Inaccessible Alarm</v>
          </cell>
        </row>
        <row r="184">
          <cell r="E184" t="str">
            <v>Remote Control Equipment</v>
          </cell>
        </row>
        <row r="185">
          <cell r="E185" t="str">
            <v>Remote Control Equipment in HLR</v>
          </cell>
        </row>
        <row r="186">
          <cell r="E186" t="str">
            <v>Charging</v>
          </cell>
        </row>
        <row r="187">
          <cell r="E187" t="str">
            <v>HLR file output</v>
          </cell>
        </row>
        <row r="188">
          <cell r="E188" t="str">
            <v>Signalling O&amp;M</v>
          </cell>
        </row>
        <row r="189">
          <cell r="E189" t="str">
            <v>MTP Policing</v>
          </cell>
        </row>
        <row r="190">
          <cell r="E190" t="str">
            <v>MTP Policing in HLR</v>
          </cell>
        </row>
        <row r="191">
          <cell r="E191" t="str">
            <v>SCCP Policing in MSC</v>
          </cell>
        </row>
        <row r="192">
          <cell r="E192" t="str">
            <v>SCCP Policing in HLR</v>
          </cell>
        </row>
        <row r="193">
          <cell r="E193" t="str">
            <v>SCCP Accounting</v>
          </cell>
        </row>
        <row r="194">
          <cell r="E194" t="str">
            <v>MTP Accounting</v>
          </cell>
        </row>
        <row r="195">
          <cell r="E195" t="str">
            <v>Remote Subscriber Procedure Mechanism</v>
          </cell>
        </row>
        <row r="196">
          <cell r="E196" t="str">
            <v>GPS Syncr. of the AXE System Calendar Clock</v>
          </cell>
        </row>
        <row r="197">
          <cell r="E197" t="str">
            <v>MAP policing in MSC/VLR</v>
          </cell>
        </row>
        <row r="198">
          <cell r="E198" t="str">
            <v>MAP policing in HLR</v>
          </cell>
        </row>
        <row r="199">
          <cell r="E199" t="str">
            <v>MTP Policing</v>
          </cell>
        </row>
        <row r="200">
          <cell r="E200" t="str">
            <v>HW Control Features</v>
          </cell>
        </row>
        <row r="201">
          <cell r="E201" t="str">
            <v>MAP based interface MSC/VLR-EIR</v>
          </cell>
        </row>
        <row r="202">
          <cell r="E202" t="str">
            <v>MAP based interface MSC/VLR-SMS-C</v>
          </cell>
        </row>
        <row r="203">
          <cell r="E203" t="str">
            <v>MAP based interface HLR-AUC</v>
          </cell>
        </row>
        <row r="204">
          <cell r="E204" t="str">
            <v>Coverage and Capacity Improvement</v>
          </cell>
        </row>
        <row r="205">
          <cell r="E205" t="str">
            <v>Multi Band Operation</v>
          </cell>
        </row>
        <row r="206">
          <cell r="E206" t="str">
            <v>Supp. Of Multiple Frequency Bands in MSC/VLR</v>
          </cell>
        </row>
        <row r="207">
          <cell r="E207" t="str">
            <v xml:space="preserve">Increased Radio Network Capacity Through Half Rate </v>
          </cell>
        </row>
        <row r="208">
          <cell r="E208" t="str">
            <v>Handling of Half Rate</v>
          </cell>
        </row>
        <row r="209">
          <cell r="E209" t="str">
            <v>Half Rate Charging</v>
          </cell>
        </row>
        <row r="210">
          <cell r="E210" t="str">
            <v>Cost reduction</v>
          </cell>
        </row>
        <row r="211">
          <cell r="E211" t="str">
            <v>HLR Redundancy</v>
          </cell>
        </row>
        <row r="212">
          <cell r="E212" t="str">
            <v>HLR Redundancy</v>
          </cell>
        </row>
        <row r="213">
          <cell r="E213" t="str">
            <v>Circuit Pool Handling</v>
          </cell>
        </row>
        <row r="214">
          <cell r="E214" t="str">
            <v>Circuit Pool Handling</v>
          </cell>
        </row>
        <row r="215">
          <cell r="E215" t="str">
            <v>Operator Services</v>
          </cell>
        </row>
        <row r="216">
          <cell r="E216" t="str">
            <v>Op. Det. Barring in HLR for Inter-Zonal calls</v>
          </cell>
        </row>
        <row r="217">
          <cell r="E217" t="str">
            <v>Op. Det. Barring in HLR for Call Forward to No.</v>
          </cell>
        </row>
        <row r="218">
          <cell r="E218" t="str">
            <v>Support of Mobile Traffic Recording</v>
          </cell>
        </row>
        <row r="219">
          <cell r="E219" t="str">
            <v>SCCP Congestion Control</v>
          </cell>
        </row>
        <row r="220">
          <cell r="E220" t="str">
            <v>Event Triggered Partial Output</v>
          </cell>
        </row>
        <row r="221">
          <cell r="E221" t="str">
            <v>Software file congestion supervision</v>
          </cell>
        </row>
        <row r="222">
          <cell r="E222" t="str">
            <v>National Roaming</v>
          </cell>
        </row>
        <row r="223">
          <cell r="E223" t="str">
            <v>Enhanced Multi-Level Precedence Pre-emption(eMLPP) in HLR</v>
          </cell>
        </row>
        <row r="224">
          <cell r="E224" t="str">
            <v>HLR file input</v>
          </cell>
        </row>
        <row r="225">
          <cell r="E225" t="str">
            <v>Support of Mobile Traffic Recording in HLR</v>
          </cell>
        </row>
        <row r="226">
          <cell r="E226" t="str">
            <v>SCCP Congestion Control in HLR</v>
          </cell>
        </row>
        <row r="227">
          <cell r="E227" t="str">
            <v>Closed User Group</v>
          </cell>
        </row>
        <row r="228">
          <cell r="E228" t="str">
            <v>Closed User Group</v>
          </cell>
        </row>
        <row r="229">
          <cell r="E229" t="str">
            <v>Closed User Group in HLR</v>
          </cell>
        </row>
        <row r="230">
          <cell r="E230" t="str">
            <v>Cost control</v>
          </cell>
        </row>
        <row r="231">
          <cell r="E231" t="str">
            <v>Distance Related Charging</v>
          </cell>
        </row>
        <row r="232">
          <cell r="E232" t="str">
            <v>Fraud Prevention</v>
          </cell>
        </row>
        <row r="233">
          <cell r="E233" t="str">
            <v>Enhanced IMEI check</v>
          </cell>
        </row>
        <row r="234">
          <cell r="E234" t="str">
            <v>Monitoring of Call Forwarding</v>
          </cell>
        </row>
        <row r="235">
          <cell r="E235" t="str">
            <v>Supervision and disc. of long duration calls</v>
          </cell>
        </row>
        <row r="236">
          <cell r="E236" t="str">
            <v>Call Tear Down</v>
          </cell>
        </row>
        <row r="237">
          <cell r="E237" t="str">
            <v>Data Communication</v>
          </cell>
        </row>
        <row r="238">
          <cell r="E238" t="str">
            <v>High Speed Circuit Switched Data</v>
          </cell>
        </row>
        <row r="239">
          <cell r="E239" t="str">
            <v>High Speed Circuit Switched Data in MSC/VLR</v>
          </cell>
        </row>
        <row r="240">
          <cell r="E240" t="str">
            <v>High Speed Circuit Switched Data in HLR</v>
          </cell>
        </row>
        <row r="241">
          <cell r="E241" t="str">
            <v>14.4 kbps Data Channel Coding</v>
          </cell>
        </row>
        <row r="242">
          <cell r="E242" t="str">
            <v>14.4 kbps Data Channel Coding in HLR</v>
          </cell>
        </row>
        <row r="243">
          <cell r="E243" t="str">
            <v>Data compression</v>
          </cell>
        </row>
        <row r="244">
          <cell r="E244" t="str">
            <v>Data compression Support in HLR</v>
          </cell>
        </row>
        <row r="245">
          <cell r="E245" t="str">
            <v>HDLC Encapsulation</v>
          </cell>
        </row>
      </sheetData>
      <sheetData sheetId="7" refreshError="1"/>
      <sheetData sheetId="8" refreshError="1"/>
      <sheetData sheetId="9" refreshError="1"/>
      <sheetData sheetId="10" refreshError="1"/>
      <sheetData sheetId="11"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L Summary"/>
      <sheetName val="Delhi"/>
      <sheetName val="DSL Summary"/>
      <sheetName val="site wise tags &amp; NADs"/>
      <sheetName val="Sheet3"/>
      <sheetName val="Final"/>
      <sheetName val="AN-2K"/>
      <sheetName val="Switch V13"/>
      <sheetName val="Switch V16"/>
      <sheetName val="Summary-Price_New"/>
      <sheetName val="AN_2K"/>
      <sheetName val="Summary_Price_New"/>
      <sheetName val="new_main_20K"/>
      <sheetName val="MSU"/>
      <sheetName val="Preside"/>
      <sheetName val="#REF"/>
      <sheetName val="Query Results ALL"/>
      <sheetName val="Cover"/>
      <sheetName val="ATB"/>
      <sheetName val="Disputes"/>
      <sheetName val="Assumptions"/>
      <sheetName val="INI"/>
      <sheetName val="final sheet "/>
      <sheetName val="Summary_Local"/>
      <sheetName val="Pricing"/>
      <sheetName val="Mega Caps"/>
      <sheetName val="Outgoing"/>
      <sheetName val="Incoming"/>
      <sheetName val="Sheet2"/>
      <sheetName val="Risk Analysis"/>
      <sheetName val="Daten4 Risikoanalyse"/>
      <sheetName val="Infrastructure, Logistics"/>
      <sheetName val="Customer"/>
      <sheetName val="Partner, Supplier"/>
      <sheetName val="Others"/>
      <sheetName val="Technical"/>
      <sheetName val="Contractual"/>
      <sheetName val="Daten6 Sonstige Stammdaten"/>
      <sheetName val="Ref"/>
      <sheetName val="SPS DETAIL"/>
      <sheetName val="L.L Rates"/>
      <sheetName val="Factor_Sheet"/>
      <sheetName val="DEL_Summary"/>
      <sheetName val="DSL_Summary"/>
      <sheetName val="site_wise_tags_&amp;_NADs"/>
      <sheetName val="Switch_V13"/>
      <sheetName val="Switch_V16"/>
      <sheetName val="Query_Results_ALL"/>
      <sheetName val="final_sheet_"/>
      <sheetName val="Mega_Caps"/>
      <sheetName val="Risk_Analysis"/>
      <sheetName val="Daten4_Risikoanalyse"/>
      <sheetName val="Infrastructure,_Logistics"/>
      <sheetName val="Partner,_Supplier"/>
      <sheetName val="Daten6_Sonstige_Stammdaten"/>
      <sheetName val="Network prod"/>
      <sheetName val="Exp."/>
      <sheetName val="NOIDA"/>
      <sheetName val="Parameters"/>
      <sheetName val="DEL_Summary1"/>
      <sheetName val="DSL_Summary1"/>
      <sheetName val="site_wise_tags_&amp;_NADs1"/>
      <sheetName val="Switch_V131"/>
      <sheetName val="Switch_V161"/>
      <sheetName val="Query_Results_ALL1"/>
      <sheetName val="final_sheet_1"/>
      <sheetName val="Mega_Caps1"/>
      <sheetName val="Risk_Analysis1"/>
      <sheetName val="Daten4_Risikoanalyse1"/>
      <sheetName val="Infrastructure,_Logistics1"/>
      <sheetName val="Partner,_Supplier1"/>
      <sheetName val="Daten6_Sonstige_Stammdaten1"/>
      <sheetName val="SPS_DETAIL"/>
      <sheetName val="L_L_Rates"/>
      <sheetName val="Network_prod"/>
      <sheetName val="Exp_"/>
      <sheetName val="Storage"/>
      <sheetName val="Delhi 04-05 final with Shyam"/>
      <sheetName val="FORM-16"/>
      <sheetName val="A0744339"/>
      <sheetName val="walmart bharti "/>
      <sheetName val="Sheet1"/>
      <sheetName val="old_serial no."/>
      <sheetName val="tot_ass_9697"/>
      <sheetName val="Citrix"/>
      <sheetName val="Calc"/>
    </sheetNames>
    <sheetDataSet>
      <sheetData sheetId="0" refreshError="1"/>
      <sheetData sheetId="1" refreshError="1"/>
      <sheetData sheetId="2" refreshError="1"/>
      <sheetData sheetId="3" refreshError="1"/>
      <sheetData sheetId="4" refreshError="1">
        <row r="2">
          <cell r="M2">
            <v>3</v>
          </cell>
          <cell r="N2">
            <v>15</v>
          </cell>
        </row>
        <row r="3">
          <cell r="K3" t="str">
            <v>GIS Code</v>
          </cell>
          <cell r="L3" t="str">
            <v>Total tags</v>
          </cell>
          <cell r="M3">
            <v>38050</v>
          </cell>
          <cell r="N3">
            <v>38415</v>
          </cell>
          <cell r="O3" t="str">
            <v>Status</v>
          </cell>
        </row>
        <row r="4">
          <cell r="K4" t="str">
            <v>ADC</v>
          </cell>
          <cell r="L4">
            <v>1350</v>
          </cell>
          <cell r="M4">
            <v>426</v>
          </cell>
          <cell r="N4">
            <v>782</v>
          </cell>
          <cell r="O4" t="str">
            <v>Same</v>
          </cell>
        </row>
        <row r="5">
          <cell r="K5" t="str">
            <v>ANS</v>
          </cell>
          <cell r="L5">
            <v>1000</v>
          </cell>
          <cell r="M5">
            <v>674</v>
          </cell>
          <cell r="N5">
            <v>874</v>
          </cell>
          <cell r="O5" t="str">
            <v>Same</v>
          </cell>
        </row>
        <row r="6">
          <cell r="K6" t="str">
            <v>ANP</v>
          </cell>
          <cell r="L6">
            <v>450</v>
          </cell>
          <cell r="M6">
            <v>112</v>
          </cell>
          <cell r="N6">
            <v>238</v>
          </cell>
          <cell r="O6" t="str">
            <v>Same</v>
          </cell>
        </row>
        <row r="7">
          <cell r="K7" t="str">
            <v>APL</v>
          </cell>
          <cell r="L7">
            <v>100</v>
          </cell>
          <cell r="M7">
            <v>85</v>
          </cell>
          <cell r="N7">
            <v>105</v>
          </cell>
          <cell r="O7" t="str">
            <v>Same</v>
          </cell>
        </row>
        <row r="8">
          <cell r="K8" t="str">
            <v>ANC</v>
          </cell>
          <cell r="L8">
            <v>800</v>
          </cell>
          <cell r="M8">
            <v>437</v>
          </cell>
          <cell r="N8">
            <v>648</v>
          </cell>
          <cell r="O8" t="str">
            <v>Same</v>
          </cell>
        </row>
        <row r="9">
          <cell r="K9" t="str">
            <v>ASH</v>
          </cell>
          <cell r="L9">
            <v>650</v>
          </cell>
          <cell r="M9">
            <v>449</v>
          </cell>
          <cell r="N9">
            <v>579</v>
          </cell>
          <cell r="O9" t="str">
            <v>Same</v>
          </cell>
        </row>
        <row r="10">
          <cell r="K10" t="str">
            <v>ATM</v>
          </cell>
          <cell r="L10">
            <v>600</v>
          </cell>
          <cell r="M10">
            <v>398</v>
          </cell>
          <cell r="N10">
            <v>518</v>
          </cell>
          <cell r="O10" t="str">
            <v>Same</v>
          </cell>
        </row>
        <row r="11">
          <cell r="K11" t="str">
            <v>BAL</v>
          </cell>
          <cell r="L11">
            <v>1110</v>
          </cell>
          <cell r="M11">
            <v>554</v>
          </cell>
          <cell r="N11">
            <v>847</v>
          </cell>
          <cell r="O11" t="str">
            <v>Same</v>
          </cell>
        </row>
        <row r="12">
          <cell r="K12" t="str">
            <v>BLK</v>
          </cell>
          <cell r="L12">
            <v>1350</v>
          </cell>
          <cell r="M12">
            <v>618</v>
          </cell>
          <cell r="N12">
            <v>974</v>
          </cell>
          <cell r="O12" t="str">
            <v>Same</v>
          </cell>
        </row>
        <row r="13">
          <cell r="K13" t="str">
            <v>BCL</v>
          </cell>
          <cell r="L13">
            <v>1300</v>
          </cell>
          <cell r="M13">
            <v>1137</v>
          </cell>
          <cell r="N13">
            <v>1397</v>
          </cell>
          <cell r="O13" t="str">
            <v>Same</v>
          </cell>
        </row>
        <row r="14">
          <cell r="K14" t="str">
            <v>BGP</v>
          </cell>
          <cell r="L14">
            <v>360</v>
          </cell>
          <cell r="M14">
            <v>120</v>
          </cell>
          <cell r="N14">
            <v>215</v>
          </cell>
          <cell r="O14" t="str">
            <v>Same</v>
          </cell>
        </row>
        <row r="15">
          <cell r="K15" t="str">
            <v>CRP</v>
          </cell>
          <cell r="L15">
            <v>7400</v>
          </cell>
          <cell r="M15">
            <v>3801</v>
          </cell>
          <cell r="N15">
            <v>5754</v>
          </cell>
          <cell r="O15" t="str">
            <v>Split Reqt</v>
          </cell>
        </row>
        <row r="16">
          <cell r="K16" t="str">
            <v>CRX</v>
          </cell>
          <cell r="L16">
            <v>557274.88416517409</v>
          </cell>
          <cell r="M16">
            <v>3918.3390292863805</v>
          </cell>
          <cell r="N16">
            <v>402804.77018261416</v>
          </cell>
          <cell r="O16" t="str">
            <v>Split New RSU</v>
          </cell>
        </row>
        <row r="17">
          <cell r="K17" t="str">
            <v>DFC</v>
          </cell>
          <cell r="L17">
            <v>5040</v>
          </cell>
          <cell r="M17">
            <v>3116</v>
          </cell>
          <cell r="N17">
            <v>4124</v>
          </cell>
          <cell r="O17" t="str">
            <v>Split Reqt</v>
          </cell>
        </row>
        <row r="18">
          <cell r="K18" t="str">
            <v>DFX</v>
          </cell>
          <cell r="L18">
            <v>878451.29107843351</v>
          </cell>
          <cell r="M18">
            <v>3088.3053201976177</v>
          </cell>
          <cell r="N18">
            <v>732683.99379381968</v>
          </cell>
          <cell r="O18" t="str">
            <v>Split New RSU</v>
          </cell>
        </row>
        <row r="19">
          <cell r="K19" t="str">
            <v>DEV</v>
          </cell>
          <cell r="L19">
            <v>900</v>
          </cell>
          <cell r="M19">
            <v>508</v>
          </cell>
          <cell r="N19">
            <v>745</v>
          </cell>
          <cell r="O19" t="str">
            <v>Same</v>
          </cell>
        </row>
        <row r="20">
          <cell r="K20" t="str">
            <v>EOK</v>
          </cell>
          <cell r="L20">
            <v>7500</v>
          </cell>
          <cell r="M20">
            <v>3439</v>
          </cell>
          <cell r="N20">
            <v>5419</v>
          </cell>
          <cell r="O20" t="str">
            <v>Split Reqt</v>
          </cell>
        </row>
        <row r="21">
          <cell r="K21" t="str">
            <v>EOX</v>
          </cell>
          <cell r="L21">
            <v>1382658.833066643</v>
          </cell>
          <cell r="M21">
            <v>2777.662834285667</v>
          </cell>
          <cell r="N21">
            <v>1249945.7608289486</v>
          </cell>
          <cell r="O21" t="str">
            <v>Split New RSU</v>
          </cell>
        </row>
        <row r="22">
          <cell r="K22" t="str">
            <v>GBK</v>
          </cell>
          <cell r="L22">
            <v>620</v>
          </cell>
          <cell r="M22">
            <v>364</v>
          </cell>
          <cell r="N22">
            <v>537</v>
          </cell>
          <cell r="O22" t="str">
            <v>Same</v>
          </cell>
        </row>
        <row r="23">
          <cell r="K23" t="str">
            <v>GHT</v>
          </cell>
          <cell r="L23">
            <v>200</v>
          </cell>
          <cell r="M23">
            <v>122</v>
          </cell>
          <cell r="N23">
            <v>162</v>
          </cell>
          <cell r="O23" t="str">
            <v>Same</v>
          </cell>
        </row>
        <row r="24">
          <cell r="K24" t="str">
            <v>GK2</v>
          </cell>
          <cell r="L24">
            <v>7440</v>
          </cell>
          <cell r="M24">
            <v>4308</v>
          </cell>
          <cell r="N24">
            <v>5796</v>
          </cell>
          <cell r="O24" t="str">
            <v>Split Reqt</v>
          </cell>
        </row>
        <row r="25">
          <cell r="K25" t="str">
            <v>GKX</v>
          </cell>
          <cell r="L25">
            <v>2003059.7357716679</v>
          </cell>
          <cell r="M25">
            <v>2560.729775844462</v>
          </cell>
          <cell r="N25">
            <v>1887752.2969298661</v>
          </cell>
          <cell r="O25" t="str">
            <v>Split New RSU</v>
          </cell>
        </row>
        <row r="26">
          <cell r="K26" t="str">
            <v>GKI</v>
          </cell>
          <cell r="L26">
            <v>6050</v>
          </cell>
          <cell r="M26">
            <v>6095</v>
          </cell>
          <cell r="N26">
            <v>7305</v>
          </cell>
          <cell r="O26" t="str">
            <v>Split Reqt</v>
          </cell>
        </row>
        <row r="27">
          <cell r="K27" t="str">
            <v>GKZ</v>
          </cell>
          <cell r="L27">
            <v>2307026.706656246</v>
          </cell>
          <cell r="M27">
            <v>2495.5817740271891</v>
          </cell>
          <cell r="N27">
            <v>2200422.0845123902</v>
          </cell>
          <cell r="O27" t="str">
            <v>Split New RSU</v>
          </cell>
        </row>
        <row r="28">
          <cell r="K28" t="str">
            <v>GRP</v>
          </cell>
          <cell r="L28">
            <v>3350</v>
          </cell>
          <cell r="M28">
            <v>1086</v>
          </cell>
          <cell r="N28">
            <v>1970</v>
          </cell>
          <cell r="O28" t="str">
            <v>Same</v>
          </cell>
        </row>
        <row r="29">
          <cell r="K29" t="str">
            <v>HBK</v>
          </cell>
          <cell r="L29">
            <v>1260</v>
          </cell>
          <cell r="M29">
            <v>628</v>
          </cell>
          <cell r="N29">
            <v>960</v>
          </cell>
          <cell r="O29" t="str">
            <v>Same</v>
          </cell>
        </row>
        <row r="30">
          <cell r="K30" t="str">
            <v>EBK</v>
          </cell>
          <cell r="L30">
            <v>1010</v>
          </cell>
          <cell r="M30">
            <v>819</v>
          </cell>
          <cell r="N30">
            <v>1021</v>
          </cell>
          <cell r="O30" t="str">
            <v>Same</v>
          </cell>
        </row>
        <row r="31">
          <cell r="K31" t="str">
            <v>HKS</v>
          </cell>
          <cell r="L31">
            <v>3210</v>
          </cell>
          <cell r="M31">
            <v>1508</v>
          </cell>
          <cell r="N31">
            <v>2356</v>
          </cell>
          <cell r="O31" t="str">
            <v>Same</v>
          </cell>
        </row>
        <row r="32">
          <cell r="K32" t="str">
            <v>HEM</v>
          </cell>
          <cell r="L32">
            <v>1600</v>
          </cell>
          <cell r="M32">
            <v>1760</v>
          </cell>
          <cell r="N32">
            <v>2080</v>
          </cell>
          <cell r="O32" t="str">
            <v>Same</v>
          </cell>
        </row>
        <row r="33">
          <cell r="K33" t="str">
            <v>HTH</v>
          </cell>
          <cell r="L33">
            <v>200</v>
          </cell>
          <cell r="M33">
            <v>94</v>
          </cell>
          <cell r="N33">
            <v>146</v>
          </cell>
          <cell r="O33" t="str">
            <v>Same</v>
          </cell>
        </row>
        <row r="34">
          <cell r="K34" t="str">
            <v>IHC</v>
          </cell>
          <cell r="L34">
            <v>500</v>
          </cell>
          <cell r="M34">
            <v>177</v>
          </cell>
          <cell r="N34">
            <v>309</v>
          </cell>
          <cell r="O34" t="str">
            <v>Same</v>
          </cell>
        </row>
        <row r="35">
          <cell r="K35" t="str">
            <v>IND</v>
          </cell>
          <cell r="L35">
            <v>600</v>
          </cell>
          <cell r="M35">
            <v>542</v>
          </cell>
          <cell r="N35">
            <v>662</v>
          </cell>
          <cell r="O35" t="str">
            <v>Same</v>
          </cell>
        </row>
        <row r="36">
          <cell r="K36" t="str">
            <v>ITT</v>
          </cell>
          <cell r="L36">
            <v>1099</v>
          </cell>
          <cell r="M36">
            <v>839</v>
          </cell>
          <cell r="N36">
            <v>1059</v>
          </cell>
          <cell r="O36" t="str">
            <v>Same</v>
          </cell>
        </row>
        <row r="37">
          <cell r="K37" t="str">
            <v>JDC</v>
          </cell>
          <cell r="L37">
            <v>2500</v>
          </cell>
          <cell r="M37">
            <v>1381</v>
          </cell>
          <cell r="N37">
            <v>2041</v>
          </cell>
          <cell r="O37" t="str">
            <v>Same</v>
          </cell>
        </row>
        <row r="38">
          <cell r="K38" t="str">
            <v>JGP</v>
          </cell>
          <cell r="L38">
            <v>1940</v>
          </cell>
          <cell r="M38">
            <v>472</v>
          </cell>
          <cell r="N38">
            <v>1015</v>
          </cell>
          <cell r="O38" t="str">
            <v>Same</v>
          </cell>
        </row>
        <row r="39">
          <cell r="K39" t="str">
            <v>JPH</v>
          </cell>
          <cell r="L39">
            <v>4120</v>
          </cell>
          <cell r="M39">
            <v>1376</v>
          </cell>
          <cell r="N39">
            <v>2464</v>
          </cell>
          <cell r="O39" t="str">
            <v>Same</v>
          </cell>
        </row>
        <row r="40">
          <cell r="K40" t="str">
            <v>KLS</v>
          </cell>
          <cell r="L40">
            <v>850</v>
          </cell>
          <cell r="M40">
            <v>795</v>
          </cell>
          <cell r="N40">
            <v>965</v>
          </cell>
          <cell r="O40" t="str">
            <v>Same</v>
          </cell>
        </row>
        <row r="41">
          <cell r="K41" t="str">
            <v>KAN</v>
          </cell>
          <cell r="L41">
            <v>500</v>
          </cell>
          <cell r="M41">
            <v>273</v>
          </cell>
          <cell r="N41">
            <v>405</v>
          </cell>
          <cell r="O41" t="str">
            <v>Same</v>
          </cell>
        </row>
        <row r="42">
          <cell r="K42" t="str">
            <v>KPH</v>
          </cell>
          <cell r="L42">
            <v>740</v>
          </cell>
          <cell r="M42">
            <v>581</v>
          </cell>
          <cell r="N42">
            <v>729</v>
          </cell>
          <cell r="O42" t="str">
            <v>Same</v>
          </cell>
        </row>
        <row r="43">
          <cell r="K43" t="str">
            <v>KBM</v>
          </cell>
          <cell r="L43">
            <v>4580</v>
          </cell>
          <cell r="M43">
            <v>1775</v>
          </cell>
          <cell r="N43">
            <v>2984</v>
          </cell>
          <cell r="O43" t="str">
            <v>Same</v>
          </cell>
        </row>
        <row r="44">
          <cell r="K44" t="str">
            <v>KGT</v>
          </cell>
          <cell r="L44">
            <v>280</v>
          </cell>
          <cell r="M44">
            <v>99</v>
          </cell>
          <cell r="N44">
            <v>173</v>
          </cell>
          <cell r="O44" t="str">
            <v>Same</v>
          </cell>
        </row>
        <row r="45">
          <cell r="K45" t="str">
            <v>HML</v>
          </cell>
          <cell r="L45">
            <v>1000</v>
          </cell>
          <cell r="M45">
            <v>690</v>
          </cell>
          <cell r="N45">
            <v>890</v>
          </cell>
          <cell r="O45" t="str">
            <v>Same</v>
          </cell>
        </row>
        <row r="46">
          <cell r="K46" t="str">
            <v>KHM</v>
          </cell>
          <cell r="L46">
            <v>970</v>
          </cell>
          <cell r="M46">
            <v>228</v>
          </cell>
          <cell r="N46">
            <v>500</v>
          </cell>
          <cell r="O46" t="str">
            <v>Same</v>
          </cell>
        </row>
        <row r="47">
          <cell r="K47" t="str">
            <v>KPR</v>
          </cell>
          <cell r="L47">
            <v>300</v>
          </cell>
          <cell r="M47">
            <v>132</v>
          </cell>
          <cell r="N47">
            <v>211</v>
          </cell>
          <cell r="O47" t="str">
            <v>Same</v>
          </cell>
        </row>
        <row r="48">
          <cell r="K48" t="str">
            <v>KRT</v>
          </cell>
          <cell r="L48">
            <v>2560</v>
          </cell>
          <cell r="M48">
            <v>436</v>
          </cell>
          <cell r="N48">
            <v>1152</v>
          </cell>
          <cell r="O48" t="str">
            <v>Same</v>
          </cell>
        </row>
        <row r="49">
          <cell r="K49" t="str">
            <v>LDS</v>
          </cell>
          <cell r="L49">
            <v>1070</v>
          </cell>
          <cell r="M49">
            <v>519</v>
          </cell>
          <cell r="N49">
            <v>802</v>
          </cell>
          <cell r="O49" t="str">
            <v>Same</v>
          </cell>
        </row>
        <row r="50">
          <cell r="K50" t="str">
            <v>LN1</v>
          </cell>
          <cell r="L50">
            <v>3730</v>
          </cell>
          <cell r="M50">
            <v>1031</v>
          </cell>
          <cell r="N50">
            <v>2015</v>
          </cell>
          <cell r="O50" t="str">
            <v>Same</v>
          </cell>
        </row>
        <row r="51">
          <cell r="K51" t="str">
            <v>LN2</v>
          </cell>
          <cell r="L51">
            <v>1400</v>
          </cell>
          <cell r="M51">
            <v>477</v>
          </cell>
          <cell r="N51">
            <v>846</v>
          </cell>
          <cell r="O51" t="str">
            <v>Same</v>
          </cell>
        </row>
        <row r="52">
          <cell r="K52" t="str">
            <v>L1D</v>
          </cell>
          <cell r="L52">
            <v>1970</v>
          </cell>
          <cell r="M52">
            <v>531</v>
          </cell>
          <cell r="N52">
            <v>1051</v>
          </cell>
          <cell r="O52" t="str">
            <v>Same</v>
          </cell>
        </row>
        <row r="53">
          <cell r="K53" t="str">
            <v>L1B</v>
          </cell>
          <cell r="L53">
            <v>1880</v>
          </cell>
          <cell r="M53">
            <v>484</v>
          </cell>
          <cell r="N53">
            <v>1010</v>
          </cell>
          <cell r="O53" t="str">
            <v>Same</v>
          </cell>
        </row>
        <row r="54">
          <cell r="K54" t="str">
            <v>LNF</v>
          </cell>
          <cell r="L54">
            <v>2340</v>
          </cell>
          <cell r="M54">
            <v>468</v>
          </cell>
          <cell r="N54">
            <v>1123</v>
          </cell>
          <cell r="O54" t="str">
            <v>Same</v>
          </cell>
        </row>
        <row r="55">
          <cell r="K55" t="str">
            <v>NBK</v>
          </cell>
          <cell r="L55">
            <v>700</v>
          </cell>
          <cell r="M55">
            <v>563</v>
          </cell>
          <cell r="N55">
            <v>703</v>
          </cell>
          <cell r="O55" t="str">
            <v>Same</v>
          </cell>
        </row>
        <row r="56">
          <cell r="K56" t="str">
            <v>LMN</v>
          </cell>
          <cell r="L56">
            <v>300</v>
          </cell>
          <cell r="M56">
            <v>100</v>
          </cell>
          <cell r="N56">
            <v>179</v>
          </cell>
          <cell r="O56" t="str">
            <v>Same</v>
          </cell>
        </row>
        <row r="57">
          <cell r="K57" t="str">
            <v>OIE</v>
          </cell>
          <cell r="L57">
            <v>3642</v>
          </cell>
          <cell r="M57">
            <v>2727</v>
          </cell>
          <cell r="N57">
            <v>3455</v>
          </cell>
          <cell r="O57" t="str">
            <v>Same</v>
          </cell>
        </row>
        <row r="58">
          <cell r="K58" t="str">
            <v>MHP</v>
          </cell>
          <cell r="L58">
            <v>1260</v>
          </cell>
          <cell r="M58">
            <v>468</v>
          </cell>
          <cell r="N58">
            <v>800</v>
          </cell>
          <cell r="O58" t="str">
            <v>Same</v>
          </cell>
        </row>
        <row r="59">
          <cell r="K59" t="str">
            <v>MAL</v>
          </cell>
          <cell r="L59">
            <v>1100</v>
          </cell>
          <cell r="M59">
            <v>285</v>
          </cell>
          <cell r="N59">
            <v>593</v>
          </cell>
          <cell r="O59" t="str">
            <v>Same</v>
          </cell>
        </row>
        <row r="60">
          <cell r="K60" t="str">
            <v>NMP</v>
          </cell>
          <cell r="L60">
            <v>460</v>
          </cell>
          <cell r="M60">
            <v>97</v>
          </cell>
          <cell r="N60">
            <v>225</v>
          </cell>
          <cell r="O60" t="str">
            <v>Same</v>
          </cell>
        </row>
        <row r="61">
          <cell r="K61" t="str">
            <v>MSG</v>
          </cell>
          <cell r="L61">
            <v>2430</v>
          </cell>
          <cell r="M61">
            <v>523</v>
          </cell>
          <cell r="N61">
            <v>1203</v>
          </cell>
          <cell r="O61" t="str">
            <v>Same</v>
          </cell>
        </row>
        <row r="62">
          <cell r="K62" t="str">
            <v>MSH</v>
          </cell>
          <cell r="L62">
            <v>150</v>
          </cell>
          <cell r="M62">
            <v>58</v>
          </cell>
          <cell r="N62">
            <v>98</v>
          </cell>
          <cell r="O62" t="str">
            <v>Same</v>
          </cell>
        </row>
        <row r="63">
          <cell r="K63" t="str">
            <v>MRT</v>
          </cell>
          <cell r="L63">
            <v>200</v>
          </cell>
          <cell r="M63">
            <v>78</v>
          </cell>
          <cell r="N63">
            <v>130</v>
          </cell>
          <cell r="O63" t="str">
            <v>Same</v>
          </cell>
        </row>
        <row r="64">
          <cell r="K64" t="str">
            <v>MHC</v>
          </cell>
          <cell r="L64">
            <v>1740</v>
          </cell>
          <cell r="M64">
            <v>1143</v>
          </cell>
          <cell r="N64">
            <v>1491</v>
          </cell>
          <cell r="O64" t="str">
            <v>Same</v>
          </cell>
        </row>
        <row r="65">
          <cell r="K65" t="str">
            <v>MCE</v>
          </cell>
          <cell r="L65">
            <v>800</v>
          </cell>
          <cell r="M65">
            <v>152</v>
          </cell>
          <cell r="N65">
            <v>376</v>
          </cell>
          <cell r="O65" t="str">
            <v>Same</v>
          </cell>
        </row>
        <row r="66">
          <cell r="K66" t="str">
            <v>MCN</v>
          </cell>
          <cell r="L66">
            <v>550</v>
          </cell>
          <cell r="M66">
            <v>135</v>
          </cell>
          <cell r="N66">
            <v>289</v>
          </cell>
          <cell r="O66" t="str">
            <v>Same</v>
          </cell>
        </row>
        <row r="67">
          <cell r="K67" t="str">
            <v>CCT</v>
          </cell>
          <cell r="L67">
            <v>820</v>
          </cell>
          <cell r="M67">
            <v>649</v>
          </cell>
          <cell r="N67">
            <v>813</v>
          </cell>
          <cell r="O67" t="str">
            <v>Same</v>
          </cell>
        </row>
        <row r="68">
          <cell r="K68" t="str">
            <v>NR1</v>
          </cell>
          <cell r="L68">
            <v>2470</v>
          </cell>
          <cell r="M68">
            <v>1364</v>
          </cell>
          <cell r="N68">
            <v>2016</v>
          </cell>
          <cell r="O68" t="str">
            <v>Same</v>
          </cell>
        </row>
        <row r="69">
          <cell r="K69" t="str">
            <v>NR2</v>
          </cell>
          <cell r="L69">
            <v>1130</v>
          </cell>
          <cell r="M69">
            <v>523</v>
          </cell>
          <cell r="N69">
            <v>821</v>
          </cell>
          <cell r="O69" t="str">
            <v>Same</v>
          </cell>
        </row>
        <row r="70">
          <cell r="K70" t="str">
            <v>NBC</v>
          </cell>
          <cell r="L70">
            <v>3600</v>
          </cell>
          <cell r="M70">
            <v>439</v>
          </cell>
          <cell r="N70">
            <v>1504</v>
          </cell>
          <cell r="O70" t="str">
            <v>Same</v>
          </cell>
        </row>
        <row r="71">
          <cell r="K71" t="str">
            <v>SE1</v>
          </cell>
          <cell r="L71">
            <v>2240</v>
          </cell>
          <cell r="M71">
            <v>1616</v>
          </cell>
          <cell r="N71">
            <v>2064</v>
          </cell>
          <cell r="O71" t="str">
            <v>Same</v>
          </cell>
        </row>
        <row r="72">
          <cell r="K72" t="str">
            <v>SE2</v>
          </cell>
          <cell r="L72">
            <v>4920</v>
          </cell>
          <cell r="M72">
            <v>3814</v>
          </cell>
          <cell r="N72">
            <v>4798</v>
          </cell>
          <cell r="O72" t="str">
            <v>Same</v>
          </cell>
        </row>
        <row r="73">
          <cell r="K73" t="str">
            <v>NFC</v>
          </cell>
          <cell r="L73">
            <v>5300</v>
          </cell>
          <cell r="M73">
            <v>2430</v>
          </cell>
          <cell r="N73">
            <v>3829</v>
          </cell>
          <cell r="O73" t="str">
            <v>Split Reqt</v>
          </cell>
        </row>
        <row r="74">
          <cell r="K74" t="str">
            <v>NFX</v>
          </cell>
          <cell r="O74" t="str">
            <v>Split New RSU</v>
          </cell>
        </row>
        <row r="75">
          <cell r="K75" t="str">
            <v>NIK</v>
          </cell>
          <cell r="L75">
            <v>200</v>
          </cell>
          <cell r="M75">
            <v>138</v>
          </cell>
          <cell r="N75">
            <v>178</v>
          </cell>
          <cell r="O75" t="str">
            <v>Same</v>
          </cell>
        </row>
        <row r="76">
          <cell r="K76" t="str">
            <v>OBR</v>
          </cell>
          <cell r="L76">
            <v>200</v>
          </cell>
          <cell r="M76">
            <v>138</v>
          </cell>
          <cell r="N76">
            <v>178</v>
          </cell>
          <cell r="O76" t="str">
            <v>Same</v>
          </cell>
        </row>
        <row r="77">
          <cell r="K77" t="str">
            <v>OKH</v>
          </cell>
          <cell r="L77">
            <v>5580</v>
          </cell>
          <cell r="M77">
            <v>4855</v>
          </cell>
          <cell r="N77">
            <v>5971</v>
          </cell>
          <cell r="O77" t="str">
            <v>Same</v>
          </cell>
        </row>
        <row r="78">
          <cell r="K78" t="str">
            <v>PHG</v>
          </cell>
          <cell r="L78">
            <v>730</v>
          </cell>
          <cell r="M78">
            <v>741</v>
          </cell>
          <cell r="N78">
            <v>887</v>
          </cell>
          <cell r="O78" t="str">
            <v>Same</v>
          </cell>
        </row>
        <row r="79">
          <cell r="K79" t="str">
            <v>PSC</v>
          </cell>
          <cell r="L79">
            <v>3480</v>
          </cell>
          <cell r="M79">
            <v>804</v>
          </cell>
          <cell r="N79">
            <v>1778</v>
          </cell>
          <cell r="O79" t="str">
            <v>Same</v>
          </cell>
        </row>
        <row r="80">
          <cell r="K80" t="str">
            <v>PTB</v>
          </cell>
          <cell r="L80">
            <v>1200</v>
          </cell>
          <cell r="M80">
            <v>576</v>
          </cell>
          <cell r="N80">
            <v>892</v>
          </cell>
          <cell r="O80" t="str">
            <v>Same</v>
          </cell>
        </row>
        <row r="81">
          <cell r="K81" t="str">
            <v>PVC</v>
          </cell>
          <cell r="L81">
            <v>400</v>
          </cell>
          <cell r="M81">
            <v>308</v>
          </cell>
          <cell r="N81">
            <v>388</v>
          </cell>
          <cell r="O81" t="str">
            <v>Same</v>
          </cell>
        </row>
        <row r="82">
          <cell r="K82" t="str">
            <v>QAM</v>
          </cell>
          <cell r="L82">
            <v>200</v>
          </cell>
          <cell r="M82">
            <v>122</v>
          </cell>
          <cell r="N82">
            <v>162</v>
          </cell>
          <cell r="O82" t="str">
            <v>Same</v>
          </cell>
        </row>
        <row r="83">
          <cell r="K83" t="str">
            <v>QIA</v>
          </cell>
          <cell r="L83">
            <v>2140</v>
          </cell>
          <cell r="M83">
            <v>798</v>
          </cell>
          <cell r="N83">
            <v>1363</v>
          </cell>
          <cell r="O83" t="str">
            <v>Same</v>
          </cell>
        </row>
        <row r="84">
          <cell r="K84" t="str">
            <v>RDH</v>
          </cell>
          <cell r="L84">
            <v>400</v>
          </cell>
          <cell r="M84">
            <v>92</v>
          </cell>
          <cell r="N84">
            <v>204</v>
          </cell>
          <cell r="O84" t="str">
            <v>Same</v>
          </cell>
        </row>
        <row r="85">
          <cell r="K85" t="str">
            <v>SJE</v>
          </cell>
          <cell r="L85">
            <v>2800</v>
          </cell>
          <cell r="M85">
            <v>2444</v>
          </cell>
          <cell r="N85">
            <v>3004</v>
          </cell>
          <cell r="O85" t="str">
            <v>Same</v>
          </cell>
        </row>
        <row r="86">
          <cell r="K86" t="str">
            <v>SDA</v>
          </cell>
          <cell r="L86">
            <v>240</v>
          </cell>
          <cell r="M86">
            <v>204</v>
          </cell>
          <cell r="N86">
            <v>252</v>
          </cell>
          <cell r="O86" t="str">
            <v>Same</v>
          </cell>
        </row>
        <row r="87">
          <cell r="K87" t="str">
            <v>SKT</v>
          </cell>
          <cell r="L87">
            <v>850</v>
          </cell>
          <cell r="M87">
            <v>651</v>
          </cell>
          <cell r="N87">
            <v>821</v>
          </cell>
          <cell r="O87" t="str">
            <v>Same</v>
          </cell>
        </row>
        <row r="88">
          <cell r="K88" t="str">
            <v>SCN</v>
          </cell>
          <cell r="L88">
            <v>1080</v>
          </cell>
          <cell r="M88">
            <v>636</v>
          </cell>
          <cell r="N88">
            <v>938</v>
          </cell>
          <cell r="O88" t="str">
            <v>Same</v>
          </cell>
        </row>
        <row r="89">
          <cell r="K89" t="str">
            <v>SHA</v>
          </cell>
          <cell r="L89">
            <v>1500</v>
          </cell>
          <cell r="M89">
            <v>1307</v>
          </cell>
          <cell r="N89">
            <v>1607</v>
          </cell>
          <cell r="O89" t="str">
            <v>Same</v>
          </cell>
        </row>
        <row r="90">
          <cell r="K90" t="str">
            <v>SWN</v>
          </cell>
          <cell r="L90">
            <v>1580</v>
          </cell>
          <cell r="M90">
            <v>457</v>
          </cell>
          <cell r="N90">
            <v>874</v>
          </cell>
          <cell r="O90" t="str">
            <v>Same</v>
          </cell>
        </row>
        <row r="91">
          <cell r="K91" t="str">
            <v>SD1</v>
          </cell>
          <cell r="L91">
            <v>934</v>
          </cell>
          <cell r="M91">
            <v>959</v>
          </cell>
          <cell r="N91">
            <v>1146</v>
          </cell>
          <cell r="O91" t="str">
            <v>Same</v>
          </cell>
        </row>
        <row r="92">
          <cell r="K92" t="str">
            <v>SD2</v>
          </cell>
          <cell r="L92">
            <v>1000</v>
          </cell>
          <cell r="M92">
            <v>834</v>
          </cell>
          <cell r="N92">
            <v>1034</v>
          </cell>
          <cell r="O92" t="str">
            <v>Same</v>
          </cell>
        </row>
        <row r="93">
          <cell r="K93" t="str">
            <v>SFT</v>
          </cell>
          <cell r="L93">
            <v>1380</v>
          </cell>
          <cell r="M93">
            <v>572</v>
          </cell>
          <cell r="N93">
            <v>936</v>
          </cell>
          <cell r="O93" t="str">
            <v>Same</v>
          </cell>
        </row>
        <row r="94">
          <cell r="K94" t="str">
            <v>VVR</v>
          </cell>
          <cell r="L94">
            <v>3510</v>
          </cell>
          <cell r="M94">
            <v>2656</v>
          </cell>
          <cell r="N94">
            <v>3358</v>
          </cell>
          <cell r="O94" t="str">
            <v>Same</v>
          </cell>
        </row>
        <row r="95">
          <cell r="K95" t="str">
            <v>VAN</v>
          </cell>
          <cell r="L95">
            <v>870</v>
          </cell>
          <cell r="M95">
            <v>346</v>
          </cell>
          <cell r="N95">
            <v>576</v>
          </cell>
          <cell r="O95" t="str">
            <v>Same</v>
          </cell>
        </row>
        <row r="96">
          <cell r="K96" t="str">
            <v>JWE</v>
          </cell>
          <cell r="L96">
            <v>1240</v>
          </cell>
          <cell r="M96">
            <v>942</v>
          </cell>
          <cell r="N96">
            <v>1190</v>
          </cell>
          <cell r="O96" t="str">
            <v>Same</v>
          </cell>
        </row>
        <row r="97">
          <cell r="K97" t="str">
            <v>VKM</v>
          </cell>
          <cell r="L97">
            <v>800</v>
          </cell>
          <cell r="M97">
            <v>504</v>
          </cell>
          <cell r="N97">
            <v>664</v>
          </cell>
          <cell r="O97" t="str">
            <v>Same</v>
          </cell>
        </row>
        <row r="98">
          <cell r="K98" t="str">
            <v>VKT</v>
          </cell>
          <cell r="L98">
            <v>800</v>
          </cell>
          <cell r="M98">
            <v>824</v>
          </cell>
          <cell r="N98">
            <v>984</v>
          </cell>
          <cell r="O98" t="str">
            <v>Same</v>
          </cell>
        </row>
        <row r="99">
          <cell r="K99" t="str">
            <v>WEG</v>
          </cell>
          <cell r="L99">
            <v>1060</v>
          </cell>
          <cell r="M99">
            <v>342</v>
          </cell>
          <cell r="N99">
            <v>622</v>
          </cell>
          <cell r="O99" t="str">
            <v>Same</v>
          </cell>
        </row>
        <row r="100">
          <cell r="K100" t="str">
            <v>WTC</v>
          </cell>
          <cell r="L100">
            <v>520</v>
          </cell>
          <cell r="M100">
            <v>410</v>
          </cell>
          <cell r="N100">
            <v>514</v>
          </cell>
          <cell r="O100" t="str">
            <v>Same</v>
          </cell>
        </row>
        <row r="101">
          <cell r="L101">
            <v>450</v>
          </cell>
          <cell r="O101" t="str">
            <v>On hold</v>
          </cell>
        </row>
        <row r="102">
          <cell r="K102" t="str">
            <v>GLK</v>
          </cell>
          <cell r="L102">
            <v>580</v>
          </cell>
          <cell r="M102">
            <v>61</v>
          </cell>
          <cell r="N102">
            <v>232</v>
          </cell>
          <cell r="O102" t="str">
            <v>Same</v>
          </cell>
        </row>
        <row r="103">
          <cell r="K103" t="str">
            <v>WEA</v>
          </cell>
          <cell r="L103">
            <v>3760</v>
          </cell>
          <cell r="M103">
            <v>392</v>
          </cell>
          <cell r="N103">
            <v>1504</v>
          </cell>
          <cell r="O103" t="str">
            <v>Same</v>
          </cell>
        </row>
        <row r="104">
          <cell r="K104" t="str">
            <v>KBR</v>
          </cell>
          <cell r="L104">
            <v>2050</v>
          </cell>
          <cell r="M104">
            <v>496</v>
          </cell>
          <cell r="N104">
            <v>1070</v>
          </cell>
          <cell r="O104" t="str">
            <v>Same</v>
          </cell>
        </row>
        <row r="105">
          <cell r="K105" t="str">
            <v>BGM</v>
          </cell>
          <cell r="L105">
            <v>770</v>
          </cell>
          <cell r="M105">
            <v>81</v>
          </cell>
          <cell r="N105">
            <v>308</v>
          </cell>
          <cell r="O105" t="str">
            <v>Same</v>
          </cell>
        </row>
        <row r="106">
          <cell r="K106" t="str">
            <v>IPE</v>
          </cell>
          <cell r="L106">
            <v>830</v>
          </cell>
          <cell r="M106">
            <v>87</v>
          </cell>
          <cell r="N106">
            <v>332</v>
          </cell>
          <cell r="O106" t="str">
            <v>Same</v>
          </cell>
        </row>
        <row r="107">
          <cell r="K107" t="str">
            <v>AMS</v>
          </cell>
          <cell r="L107">
            <v>1800</v>
          </cell>
          <cell r="M107">
            <v>220</v>
          </cell>
          <cell r="N107">
            <v>752</v>
          </cell>
          <cell r="O107" t="str">
            <v>Same</v>
          </cell>
        </row>
        <row r="108">
          <cell r="K108" t="str">
            <v>RGM</v>
          </cell>
          <cell r="L108">
            <v>2740</v>
          </cell>
          <cell r="M108">
            <v>285</v>
          </cell>
          <cell r="N108">
            <v>1096</v>
          </cell>
          <cell r="O108" t="str">
            <v>Same</v>
          </cell>
        </row>
        <row r="109">
          <cell r="K109" t="str">
            <v>RGX</v>
          </cell>
          <cell r="L109">
            <v>2390</v>
          </cell>
          <cell r="M109">
            <v>249</v>
          </cell>
          <cell r="N109">
            <v>956</v>
          </cell>
          <cell r="O109" t="str">
            <v>Same</v>
          </cell>
        </row>
        <row r="110">
          <cell r="K110" t="str">
            <v>RVP</v>
          </cell>
          <cell r="L110">
            <v>2030</v>
          </cell>
          <cell r="M110">
            <v>264</v>
          </cell>
          <cell r="N110">
            <v>1015</v>
          </cell>
          <cell r="O110" t="str">
            <v>Same</v>
          </cell>
        </row>
        <row r="111">
          <cell r="K111" t="str">
            <v>DDU</v>
          </cell>
          <cell r="L111">
            <v>720</v>
          </cell>
          <cell r="M111">
            <v>94</v>
          </cell>
          <cell r="N111">
            <v>360</v>
          </cell>
          <cell r="O111" t="str">
            <v>Same</v>
          </cell>
        </row>
        <row r="112">
          <cell r="K112" t="str">
            <v>JBG</v>
          </cell>
          <cell r="L112">
            <v>1110</v>
          </cell>
          <cell r="M112">
            <v>145</v>
          </cell>
          <cell r="N112">
            <v>555</v>
          </cell>
          <cell r="O112" t="str">
            <v>Same</v>
          </cell>
        </row>
        <row r="113">
          <cell r="K113" t="str">
            <v>AAR</v>
          </cell>
          <cell r="L113">
            <v>900</v>
          </cell>
          <cell r="M113">
            <v>117</v>
          </cell>
          <cell r="N113">
            <v>450</v>
          </cell>
          <cell r="O113" t="str">
            <v>Same</v>
          </cell>
        </row>
        <row r="114">
          <cell r="L114">
            <v>1000</v>
          </cell>
          <cell r="M114">
            <v>150</v>
          </cell>
          <cell r="N114">
            <v>340</v>
          </cell>
          <cell r="O114" t="str">
            <v>Ph II rollout</v>
          </cell>
        </row>
        <row r="115">
          <cell r="K115" t="str">
            <v>NEW</v>
          </cell>
          <cell r="L115">
            <v>284</v>
          </cell>
          <cell r="M115">
            <v>37</v>
          </cell>
          <cell r="N115">
            <v>142</v>
          </cell>
          <cell r="O115" t="str">
            <v>Existing</v>
          </cell>
        </row>
        <row r="116">
          <cell r="K116" t="str">
            <v>NEW</v>
          </cell>
          <cell r="L116">
            <v>191</v>
          </cell>
          <cell r="M116">
            <v>25</v>
          </cell>
          <cell r="N116">
            <v>96</v>
          </cell>
          <cell r="O116" t="str">
            <v>Existing</v>
          </cell>
        </row>
        <row r="117">
          <cell r="K117" t="str">
            <v>NPK</v>
          </cell>
          <cell r="L117">
            <v>1000</v>
          </cell>
          <cell r="M117">
            <v>170</v>
          </cell>
          <cell r="N117">
            <v>360</v>
          </cell>
          <cell r="O117" t="str">
            <v>Ph II rollout</v>
          </cell>
        </row>
        <row r="118">
          <cell r="K118" t="str">
            <v>SVR</v>
          </cell>
          <cell r="L118">
            <v>3200</v>
          </cell>
          <cell r="M118">
            <v>480</v>
          </cell>
          <cell r="N118">
            <v>1088</v>
          </cell>
          <cell r="O118" t="str">
            <v>Ph II rollout</v>
          </cell>
        </row>
        <row r="119">
          <cell r="K119" t="str">
            <v>WZP</v>
          </cell>
          <cell r="L119">
            <v>4600</v>
          </cell>
          <cell r="M119">
            <v>782</v>
          </cell>
          <cell r="N119">
            <v>1656</v>
          </cell>
          <cell r="O119" t="str">
            <v>Ph II rollout</v>
          </cell>
        </row>
        <row r="120">
          <cell r="K120" t="str">
            <v>PSS</v>
          </cell>
          <cell r="L120">
            <v>960</v>
          </cell>
          <cell r="M120">
            <v>163.19999999999999</v>
          </cell>
          <cell r="N120">
            <v>345.6</v>
          </cell>
          <cell r="O120" t="str">
            <v>Ph II rollout</v>
          </cell>
        </row>
        <row r="121">
          <cell r="K121" t="str">
            <v>SNS</v>
          </cell>
          <cell r="L121">
            <v>240</v>
          </cell>
          <cell r="M121">
            <v>40.799999999999997</v>
          </cell>
          <cell r="N121">
            <v>86.4</v>
          </cell>
          <cell r="O121" t="str">
            <v>Ph II rollout</v>
          </cell>
        </row>
        <row r="122">
          <cell r="K122" t="str">
            <v>NSP</v>
          </cell>
          <cell r="L122">
            <v>1450</v>
          </cell>
          <cell r="M122">
            <v>246.5</v>
          </cell>
          <cell r="N122">
            <v>522</v>
          </cell>
          <cell r="O122" t="str">
            <v>Ph II rollout</v>
          </cell>
        </row>
        <row r="123">
          <cell r="K123" t="str">
            <v>D61</v>
          </cell>
          <cell r="L123">
            <v>800</v>
          </cell>
          <cell r="M123">
            <v>104</v>
          </cell>
          <cell r="N123">
            <v>256</v>
          </cell>
          <cell r="O123" t="str">
            <v>Ph II rollout</v>
          </cell>
        </row>
        <row r="124">
          <cell r="K124" t="str">
            <v>CWB</v>
          </cell>
          <cell r="L124">
            <v>2000</v>
          </cell>
          <cell r="M124">
            <v>300</v>
          </cell>
          <cell r="N124">
            <v>680</v>
          </cell>
          <cell r="O124" t="str">
            <v>Ph II rollout</v>
          </cell>
        </row>
        <row r="125">
          <cell r="K125" t="str">
            <v>RN1</v>
          </cell>
          <cell r="L125">
            <v>2700</v>
          </cell>
          <cell r="M125">
            <v>405</v>
          </cell>
          <cell r="N125">
            <v>918</v>
          </cell>
          <cell r="O125" t="str">
            <v>Ph II rollout</v>
          </cell>
        </row>
        <row r="126">
          <cell r="K126" t="str">
            <v>RN2</v>
          </cell>
          <cell r="L126">
            <v>2700</v>
          </cell>
          <cell r="M126">
            <v>405</v>
          </cell>
          <cell r="N126">
            <v>918</v>
          </cell>
          <cell r="O126" t="str">
            <v>Ph II rollout</v>
          </cell>
        </row>
        <row r="127">
          <cell r="K127" t="str">
            <v>DRG</v>
          </cell>
          <cell r="L127">
            <v>3000</v>
          </cell>
          <cell r="M127">
            <v>450</v>
          </cell>
          <cell r="N127">
            <v>1020</v>
          </cell>
          <cell r="O127" t="str">
            <v>Ph II rollout</v>
          </cell>
        </row>
        <row r="128">
          <cell r="K128" t="str">
            <v>VK1</v>
          </cell>
          <cell r="L128">
            <v>2250</v>
          </cell>
          <cell r="M128">
            <v>337.5</v>
          </cell>
          <cell r="N128">
            <v>765</v>
          </cell>
          <cell r="O128" t="str">
            <v>Ph II rollout</v>
          </cell>
        </row>
        <row r="129">
          <cell r="K129" t="str">
            <v>PB1</v>
          </cell>
          <cell r="L129">
            <v>1500</v>
          </cell>
          <cell r="M129">
            <v>255</v>
          </cell>
          <cell r="N129">
            <v>540</v>
          </cell>
          <cell r="O129" t="str">
            <v>Ph II rollout</v>
          </cell>
        </row>
        <row r="130">
          <cell r="K130" t="str">
            <v>PB2</v>
          </cell>
          <cell r="L130">
            <v>1500</v>
          </cell>
          <cell r="M130">
            <v>255</v>
          </cell>
          <cell r="N130">
            <v>540</v>
          </cell>
          <cell r="O130" t="str">
            <v>Ph II rollout</v>
          </cell>
        </row>
        <row r="131">
          <cell r="K131" t="str">
            <v>PB3</v>
          </cell>
          <cell r="L131">
            <v>1500</v>
          </cell>
          <cell r="M131">
            <v>225</v>
          </cell>
          <cell r="N131">
            <v>510</v>
          </cell>
          <cell r="O131" t="str">
            <v>Ph II rollout</v>
          </cell>
        </row>
        <row r="132">
          <cell r="K132" t="str">
            <v>PNE</v>
          </cell>
          <cell r="L132">
            <v>2800</v>
          </cell>
          <cell r="M132">
            <v>420</v>
          </cell>
          <cell r="N132">
            <v>952</v>
          </cell>
          <cell r="O132" t="str">
            <v>Ph II rollout</v>
          </cell>
        </row>
        <row r="133">
          <cell r="K133" t="str">
            <v>PNW</v>
          </cell>
          <cell r="L133">
            <v>2800</v>
          </cell>
          <cell r="M133">
            <v>420</v>
          </cell>
          <cell r="N133">
            <v>952</v>
          </cell>
          <cell r="O133" t="str">
            <v>Ph II rollout</v>
          </cell>
        </row>
        <row r="134">
          <cell r="K134" t="str">
            <v>OFF</v>
          </cell>
          <cell r="L134">
            <v>1000</v>
          </cell>
          <cell r="O134" t="str">
            <v>Augmentation</v>
          </cell>
        </row>
        <row r="135">
          <cell r="K135" t="str">
            <v>ARC</v>
          </cell>
          <cell r="L135">
            <v>2600</v>
          </cell>
          <cell r="O135" t="str">
            <v>Augmentation</v>
          </cell>
        </row>
        <row r="136">
          <cell r="K136" t="str">
            <v>OKF</v>
          </cell>
          <cell r="L136">
            <v>1350</v>
          </cell>
          <cell r="O136" t="str">
            <v>Augmentation</v>
          </cell>
        </row>
        <row r="137">
          <cell r="K137" t="str">
            <v>OKB</v>
          </cell>
          <cell r="L137">
            <v>3100</v>
          </cell>
          <cell r="O137" t="str">
            <v>Augmentation</v>
          </cell>
        </row>
        <row r="138">
          <cell r="K138" t="str">
            <v>NTB</v>
          </cell>
          <cell r="L138">
            <v>2350</v>
          </cell>
          <cell r="O138" t="str">
            <v>Augmentation</v>
          </cell>
        </row>
        <row r="139">
          <cell r="K139" t="str">
            <v>CJT</v>
          </cell>
          <cell r="L139">
            <v>1300</v>
          </cell>
          <cell r="O139" t="str">
            <v>Augmentation</v>
          </cell>
        </row>
        <row r="140">
          <cell r="K140" t="str">
            <v>NIH</v>
          </cell>
          <cell r="L140">
            <v>2000</v>
          </cell>
          <cell r="O140" t="str">
            <v>Augmentation</v>
          </cell>
        </row>
        <row r="141">
          <cell r="K141" t="str">
            <v>NSH</v>
          </cell>
          <cell r="L141">
            <v>1500</v>
          </cell>
          <cell r="O141" t="str">
            <v>Augmentation</v>
          </cell>
        </row>
        <row r="142">
          <cell r="K142" t="str">
            <v>CHC</v>
          </cell>
          <cell r="L142">
            <v>200</v>
          </cell>
          <cell r="M142">
            <v>35</v>
          </cell>
          <cell r="N142">
            <v>94</v>
          </cell>
          <cell r="O142" t="str">
            <v>Same</v>
          </cell>
        </row>
        <row r="143">
          <cell r="K143" t="str">
            <v>NZE</v>
          </cell>
          <cell r="L143">
            <v>940</v>
          </cell>
          <cell r="M143">
            <v>257</v>
          </cell>
          <cell r="N143">
            <v>505</v>
          </cell>
          <cell r="O143" t="str">
            <v>Same</v>
          </cell>
        </row>
        <row r="144">
          <cell r="K144" t="str">
            <v>NZW</v>
          </cell>
          <cell r="L144">
            <v>840</v>
          </cell>
          <cell r="M144">
            <v>215</v>
          </cell>
          <cell r="N144">
            <v>450</v>
          </cell>
          <cell r="O144" t="str">
            <v>Same</v>
          </cell>
        </row>
        <row r="145">
          <cell r="K145" t="str">
            <v>SVD</v>
          </cell>
          <cell r="L145">
            <v>700</v>
          </cell>
          <cell r="M145">
            <v>311</v>
          </cell>
          <cell r="N145">
            <v>495</v>
          </cell>
          <cell r="O145" t="str">
            <v>Same</v>
          </cell>
        </row>
        <row r="146">
          <cell r="K146" t="str">
            <v>GSE</v>
          </cell>
          <cell r="L146">
            <v>691</v>
          </cell>
          <cell r="M146">
            <v>423</v>
          </cell>
          <cell r="N146">
            <v>561</v>
          </cell>
          <cell r="O146" t="str">
            <v>Same</v>
          </cell>
        </row>
        <row r="147">
          <cell r="K147" t="str">
            <v>KSV</v>
          </cell>
          <cell r="L147">
            <v>1030</v>
          </cell>
          <cell r="M147">
            <v>385</v>
          </cell>
          <cell r="N147">
            <v>657</v>
          </cell>
          <cell r="O147" t="str">
            <v>Same</v>
          </cell>
        </row>
        <row r="148">
          <cell r="K148" t="str">
            <v>MVN</v>
          </cell>
          <cell r="L148">
            <v>750</v>
          </cell>
          <cell r="M148">
            <v>283</v>
          </cell>
          <cell r="N148">
            <v>481</v>
          </cell>
          <cell r="O148" t="str">
            <v>Same</v>
          </cell>
        </row>
        <row r="149">
          <cell r="K149" t="str">
            <v>KHD</v>
          </cell>
          <cell r="L149">
            <v>710</v>
          </cell>
          <cell r="M149">
            <v>280</v>
          </cell>
          <cell r="N149">
            <v>468</v>
          </cell>
          <cell r="O149" t="str">
            <v>Same</v>
          </cell>
        </row>
        <row r="150">
          <cell r="K150" t="str">
            <v>CHD</v>
          </cell>
          <cell r="L150">
            <v>850</v>
          </cell>
          <cell r="M150">
            <v>230</v>
          </cell>
          <cell r="N150">
            <v>454</v>
          </cell>
          <cell r="O150" t="str">
            <v>Same</v>
          </cell>
        </row>
        <row r="151">
          <cell r="K151" t="str">
            <v>JPB</v>
          </cell>
          <cell r="L151">
            <v>400</v>
          </cell>
          <cell r="M151">
            <v>77</v>
          </cell>
          <cell r="N151">
            <v>195</v>
          </cell>
          <cell r="O151" t="str">
            <v>Same</v>
          </cell>
        </row>
        <row r="152">
          <cell r="K152" t="str">
            <v>JPA</v>
          </cell>
          <cell r="L152">
            <v>590</v>
          </cell>
          <cell r="M152">
            <v>110</v>
          </cell>
          <cell r="N152">
            <v>284</v>
          </cell>
          <cell r="O152" t="str">
            <v>Same</v>
          </cell>
        </row>
        <row r="153">
          <cell r="K153" t="str">
            <v>JPC</v>
          </cell>
          <cell r="L153">
            <v>980</v>
          </cell>
          <cell r="M153">
            <v>181</v>
          </cell>
          <cell r="N153">
            <v>471</v>
          </cell>
          <cell r="O153" t="str">
            <v>Same</v>
          </cell>
        </row>
        <row r="154">
          <cell r="K154" t="str">
            <v>JCC</v>
          </cell>
          <cell r="L154">
            <v>390</v>
          </cell>
          <cell r="M154">
            <v>298</v>
          </cell>
          <cell r="N154">
            <v>376</v>
          </cell>
          <cell r="O154" t="str">
            <v>Same</v>
          </cell>
        </row>
        <row r="155">
          <cell r="K155" t="str">
            <v>JDM</v>
          </cell>
          <cell r="L155">
            <v>430</v>
          </cell>
          <cell r="M155">
            <v>86</v>
          </cell>
          <cell r="N155">
            <v>213</v>
          </cell>
          <cell r="O155" t="str">
            <v>Same</v>
          </cell>
        </row>
        <row r="156">
          <cell r="K156" t="str">
            <v>MP1</v>
          </cell>
          <cell r="L156">
            <v>1290</v>
          </cell>
          <cell r="M156">
            <v>299</v>
          </cell>
          <cell r="N156">
            <v>660</v>
          </cell>
          <cell r="O156" t="str">
            <v>Same</v>
          </cell>
        </row>
        <row r="157">
          <cell r="K157" t="str">
            <v>MP2</v>
          </cell>
          <cell r="L157">
            <v>760</v>
          </cell>
          <cell r="M157">
            <v>208</v>
          </cell>
          <cell r="N157">
            <v>408</v>
          </cell>
          <cell r="O157" t="str">
            <v>Same</v>
          </cell>
        </row>
        <row r="158">
          <cell r="K158" t="str">
            <v>SDN</v>
          </cell>
          <cell r="L158">
            <v>360</v>
          </cell>
          <cell r="M158">
            <v>65</v>
          </cell>
          <cell r="N158">
            <v>171</v>
          </cell>
          <cell r="O158" t="str">
            <v>Same</v>
          </cell>
        </row>
        <row r="159">
          <cell r="K159" t="str">
            <v>SKG</v>
          </cell>
          <cell r="L159">
            <v>820</v>
          </cell>
          <cell r="M159">
            <v>110</v>
          </cell>
          <cell r="N159">
            <v>383</v>
          </cell>
          <cell r="O159" t="str">
            <v>Same</v>
          </cell>
        </row>
        <row r="160">
          <cell r="K160" t="str">
            <v>ADS</v>
          </cell>
          <cell r="L160">
            <v>910</v>
          </cell>
          <cell r="M160">
            <v>122</v>
          </cell>
          <cell r="N160">
            <v>458</v>
          </cell>
          <cell r="O160" t="str">
            <v>Same</v>
          </cell>
        </row>
        <row r="161">
          <cell r="K161" t="str">
            <v>SCC</v>
          </cell>
          <cell r="L161">
            <v>920</v>
          </cell>
          <cell r="M161">
            <v>120</v>
          </cell>
          <cell r="N161">
            <v>460</v>
          </cell>
          <cell r="O161" t="str">
            <v>Same</v>
          </cell>
        </row>
      </sheetData>
      <sheetData sheetId="5" refreshError="1">
        <row r="184">
          <cell r="E184" t="str">
            <v>ARC</v>
          </cell>
          <cell r="G184">
            <v>1600</v>
          </cell>
          <cell r="H184">
            <v>1600</v>
          </cell>
          <cell r="J184">
            <v>320</v>
          </cell>
          <cell r="K184">
            <v>1920</v>
          </cell>
          <cell r="L184">
            <v>0.96969696969696972</v>
          </cell>
          <cell r="M184">
            <v>0</v>
          </cell>
          <cell r="N184">
            <v>2.6181818181818186</v>
          </cell>
          <cell r="O184">
            <v>5.7898593939393939</v>
          </cell>
          <cell r="P184">
            <v>8.408041212121212</v>
          </cell>
          <cell r="S184">
            <v>750</v>
          </cell>
          <cell r="T184">
            <v>459.2</v>
          </cell>
        </row>
        <row r="185">
          <cell r="E185" t="str">
            <v>NTB</v>
          </cell>
          <cell r="G185">
            <v>2350</v>
          </cell>
          <cell r="H185">
            <v>2350</v>
          </cell>
          <cell r="J185">
            <v>470</v>
          </cell>
          <cell r="K185">
            <v>2820</v>
          </cell>
          <cell r="L185">
            <v>1.4242424242424243</v>
          </cell>
          <cell r="M185">
            <v>0</v>
          </cell>
          <cell r="N185">
            <v>3.8454545454545457</v>
          </cell>
          <cell r="O185">
            <v>8.5038559848484869</v>
          </cell>
          <cell r="P185">
            <v>12.349310530303033</v>
          </cell>
          <cell r="S185">
            <v>1000</v>
          </cell>
          <cell r="T185">
            <v>481</v>
          </cell>
        </row>
        <row r="186">
          <cell r="E186" t="str">
            <v>OKB</v>
          </cell>
          <cell r="G186">
            <v>4200</v>
          </cell>
          <cell r="H186">
            <v>4200</v>
          </cell>
          <cell r="J186">
            <v>840</v>
          </cell>
          <cell r="K186">
            <v>5040</v>
          </cell>
          <cell r="L186">
            <v>2.5454545454545454</v>
          </cell>
          <cell r="M186">
            <v>0</v>
          </cell>
          <cell r="N186">
            <v>6.872727272727273</v>
          </cell>
          <cell r="O186">
            <v>15.198380909090909</v>
          </cell>
          <cell r="P186">
            <v>22.071108181818182</v>
          </cell>
          <cell r="S186">
            <v>1200</v>
          </cell>
          <cell r="T186">
            <v>220</v>
          </cell>
        </row>
        <row r="187">
          <cell r="E187" t="str">
            <v>BKH</v>
          </cell>
          <cell r="G187">
            <v>1600</v>
          </cell>
          <cell r="H187">
            <v>1600</v>
          </cell>
          <cell r="J187">
            <v>320</v>
          </cell>
          <cell r="K187">
            <v>1920</v>
          </cell>
          <cell r="L187">
            <v>0.96969696969696972</v>
          </cell>
          <cell r="M187">
            <v>0</v>
          </cell>
          <cell r="N187">
            <v>2.6181818181818186</v>
          </cell>
          <cell r="O187">
            <v>5.7898593939393939</v>
          </cell>
          <cell r="P187">
            <v>8.408041212121212</v>
          </cell>
          <cell r="S187">
            <v>960</v>
          </cell>
          <cell r="T187">
            <v>400</v>
          </cell>
        </row>
        <row r="188">
          <cell r="E188" t="str">
            <v>CHB</v>
          </cell>
          <cell r="G188">
            <v>1350</v>
          </cell>
          <cell r="H188">
            <v>1350</v>
          </cell>
          <cell r="J188">
            <v>270</v>
          </cell>
          <cell r="K188">
            <v>1620</v>
          </cell>
          <cell r="L188">
            <v>0.81818181818181823</v>
          </cell>
          <cell r="M188">
            <v>0</v>
          </cell>
          <cell r="N188">
            <v>2.2090909090909094</v>
          </cell>
          <cell r="O188">
            <v>4.8851938636363634</v>
          </cell>
          <cell r="P188">
            <v>7.0942847727272724</v>
          </cell>
          <cell r="S188">
            <v>800</v>
          </cell>
          <cell r="T188">
            <v>750</v>
          </cell>
        </row>
        <row r="189">
          <cell r="E189" t="str">
            <v>OKF</v>
          </cell>
          <cell r="G189">
            <v>1400</v>
          </cell>
          <cell r="H189">
            <v>1400</v>
          </cell>
          <cell r="J189">
            <v>280</v>
          </cell>
          <cell r="K189">
            <v>1680</v>
          </cell>
          <cell r="L189">
            <v>0.84848484848484851</v>
          </cell>
          <cell r="M189">
            <v>0</v>
          </cell>
          <cell r="N189">
            <v>2.290909090909091</v>
          </cell>
          <cell r="O189">
            <v>5.0661269696969695</v>
          </cell>
          <cell r="P189">
            <v>7.3570360606060605</v>
          </cell>
          <cell r="S189">
            <v>840</v>
          </cell>
          <cell r="T189">
            <v>246</v>
          </cell>
        </row>
        <row r="190">
          <cell r="E190" t="str">
            <v>NFX</v>
          </cell>
          <cell r="G190">
            <v>1200</v>
          </cell>
          <cell r="H190">
            <v>1200</v>
          </cell>
          <cell r="J190">
            <v>240</v>
          </cell>
          <cell r="K190">
            <v>1440</v>
          </cell>
          <cell r="L190">
            <v>0.72727272727272729</v>
          </cell>
          <cell r="M190">
            <v>0</v>
          </cell>
          <cell r="N190">
            <v>1.4545454545454546</v>
          </cell>
          <cell r="O190">
            <v>4.3423945454545452</v>
          </cell>
          <cell r="P190">
            <v>5.7969399999999993</v>
          </cell>
          <cell r="S190">
            <v>750</v>
          </cell>
          <cell r="T190">
            <v>0</v>
          </cell>
        </row>
        <row r="191">
          <cell r="E191" t="str">
            <v>OFF</v>
          </cell>
          <cell r="G191">
            <v>1000</v>
          </cell>
          <cell r="H191">
            <v>1000</v>
          </cell>
          <cell r="J191">
            <v>200</v>
          </cell>
          <cell r="K191">
            <v>1200</v>
          </cell>
          <cell r="L191">
            <v>0.60606060606060608</v>
          </cell>
          <cell r="M191">
            <v>0</v>
          </cell>
          <cell r="N191">
            <v>1.2121212121212122</v>
          </cell>
          <cell r="O191">
            <v>3.6186621212121213</v>
          </cell>
          <cell r="P191">
            <v>4.8307833333333337</v>
          </cell>
          <cell r="S191">
            <v>200</v>
          </cell>
          <cell r="T191">
            <v>287</v>
          </cell>
        </row>
        <row r="192">
          <cell r="E192" t="str">
            <v>SDB</v>
          </cell>
          <cell r="G192">
            <v>1800</v>
          </cell>
          <cell r="H192">
            <v>1800</v>
          </cell>
          <cell r="J192">
            <v>360</v>
          </cell>
          <cell r="K192">
            <v>2160</v>
          </cell>
          <cell r="L192">
            <v>1.0909090909090908</v>
          </cell>
          <cell r="M192">
            <v>0</v>
          </cell>
          <cell r="N192">
            <v>2.9454545454545453</v>
          </cell>
          <cell r="O192">
            <v>6.5135918181818182</v>
          </cell>
          <cell r="P192">
            <v>9.4590463636363644</v>
          </cell>
          <cell r="S192">
            <v>1000</v>
          </cell>
          <cell r="T192">
            <v>850</v>
          </cell>
        </row>
      </sheetData>
      <sheetData sheetId="6" refreshError="1">
        <row r="22">
          <cell r="P22">
            <v>50</v>
          </cell>
          <cell r="Q22">
            <v>76171.333333333328</v>
          </cell>
          <cell r="R22">
            <v>0</v>
          </cell>
          <cell r="S22">
            <v>136566.66666666669</v>
          </cell>
          <cell r="T22">
            <v>4254.76</v>
          </cell>
        </row>
        <row r="23">
          <cell r="P23">
            <v>100</v>
          </cell>
          <cell r="Q23">
            <v>76171.333333333328</v>
          </cell>
          <cell r="R23">
            <v>0</v>
          </cell>
          <cell r="S23">
            <v>273133.33333333337</v>
          </cell>
          <cell r="T23">
            <v>3493.0466666666671</v>
          </cell>
        </row>
        <row r="24">
          <cell r="P24">
            <v>150</v>
          </cell>
          <cell r="Q24">
            <v>76171.333333333328</v>
          </cell>
          <cell r="R24">
            <v>0</v>
          </cell>
          <cell r="S24">
            <v>409700</v>
          </cell>
          <cell r="T24">
            <v>3239.1422222222222</v>
          </cell>
        </row>
        <row r="25">
          <cell r="P25">
            <v>200</v>
          </cell>
          <cell r="Q25">
            <v>76171.333333333328</v>
          </cell>
          <cell r="R25">
            <v>0</v>
          </cell>
          <cell r="S25">
            <v>546266.66666666674</v>
          </cell>
          <cell r="T25">
            <v>3112.1900000000005</v>
          </cell>
        </row>
        <row r="26">
          <cell r="P26">
            <v>250</v>
          </cell>
          <cell r="Q26">
            <v>76171.333333333328</v>
          </cell>
          <cell r="R26">
            <v>0</v>
          </cell>
          <cell r="S26">
            <v>682833.33333333337</v>
          </cell>
          <cell r="T26">
            <v>3036.0186666666668</v>
          </cell>
        </row>
        <row r="27">
          <cell r="P27">
            <v>300</v>
          </cell>
          <cell r="Q27">
            <v>76171.333333333328</v>
          </cell>
          <cell r="R27">
            <v>0</v>
          </cell>
          <cell r="S27">
            <v>819400</v>
          </cell>
          <cell r="T27">
            <v>2985.2377777777779</v>
          </cell>
        </row>
        <row r="28">
          <cell r="P28">
            <v>350</v>
          </cell>
          <cell r="Q28">
            <v>76171.333333333328</v>
          </cell>
          <cell r="R28">
            <v>0</v>
          </cell>
          <cell r="S28">
            <v>955966.66666666674</v>
          </cell>
          <cell r="T28">
            <v>2948.9657142857145</v>
          </cell>
        </row>
      </sheetData>
      <sheetData sheetId="7" refreshError="1"/>
      <sheetData sheetId="8" refreshError="1">
        <row r="22">
          <cell r="K22">
            <v>50</v>
          </cell>
          <cell r="L22">
            <v>561378.76</v>
          </cell>
          <cell r="M22">
            <v>83635.753874999995</v>
          </cell>
          <cell r="N22">
            <v>0</v>
          </cell>
          <cell r="O22">
            <v>1672.7150775</v>
          </cell>
          <cell r="P22">
            <v>12900.290277499998</v>
          </cell>
          <cell r="Q22">
            <v>50</v>
          </cell>
          <cell r="R22">
            <v>648978.76</v>
          </cell>
          <cell r="S22">
            <v>83635.753874999995</v>
          </cell>
          <cell r="T22">
            <v>0</v>
          </cell>
          <cell r="U22">
            <v>1672.7150775</v>
          </cell>
          <cell r="V22">
            <v>14652.290277499998</v>
          </cell>
        </row>
        <row r="23">
          <cell r="K23">
            <v>100</v>
          </cell>
          <cell r="L23">
            <v>561378.76</v>
          </cell>
          <cell r="M23">
            <v>167271.50774999999</v>
          </cell>
          <cell r="N23">
            <v>0</v>
          </cell>
          <cell r="O23">
            <v>1672.7150775</v>
          </cell>
          <cell r="P23">
            <v>7286.5026774999997</v>
          </cell>
          <cell r="Q23">
            <v>100</v>
          </cell>
          <cell r="R23">
            <v>648978.76</v>
          </cell>
          <cell r="S23">
            <v>167271.50774999999</v>
          </cell>
          <cell r="T23">
            <v>0</v>
          </cell>
          <cell r="U23">
            <v>1672.7150775</v>
          </cell>
          <cell r="V23">
            <v>8162.5026774999997</v>
          </cell>
        </row>
        <row r="24">
          <cell r="K24">
            <v>150</v>
          </cell>
          <cell r="L24">
            <v>561378.76</v>
          </cell>
          <cell r="M24">
            <v>250907.26162500001</v>
          </cell>
          <cell r="N24">
            <v>0</v>
          </cell>
          <cell r="O24">
            <v>1672.7150775</v>
          </cell>
          <cell r="P24">
            <v>5415.2401441666671</v>
          </cell>
          <cell r="Q24">
            <v>150</v>
          </cell>
          <cell r="R24">
            <v>648978.76</v>
          </cell>
          <cell r="S24">
            <v>250907.26162500001</v>
          </cell>
          <cell r="T24">
            <v>0</v>
          </cell>
          <cell r="U24">
            <v>1672.7150775</v>
          </cell>
          <cell r="V24">
            <v>5999.2401441666671</v>
          </cell>
        </row>
        <row r="25">
          <cell r="K25">
            <v>200</v>
          </cell>
          <cell r="L25">
            <v>561378.76</v>
          </cell>
          <cell r="M25">
            <v>334543.01549999998</v>
          </cell>
          <cell r="N25">
            <v>0</v>
          </cell>
          <cell r="O25">
            <v>1672.7150775</v>
          </cell>
          <cell r="P25">
            <v>4479.6088774999998</v>
          </cell>
          <cell r="Q25">
            <v>200</v>
          </cell>
          <cell r="R25">
            <v>648978.76</v>
          </cell>
          <cell r="S25">
            <v>334543.01549999998</v>
          </cell>
          <cell r="T25">
            <v>0</v>
          </cell>
          <cell r="U25">
            <v>1672.7150775</v>
          </cell>
          <cell r="V25">
            <v>4917.6088774999998</v>
          </cell>
        </row>
        <row r="26">
          <cell r="K26">
            <v>250</v>
          </cell>
          <cell r="L26">
            <v>561378.76</v>
          </cell>
          <cell r="M26">
            <v>418178.76937500003</v>
          </cell>
          <cell r="N26">
            <v>0</v>
          </cell>
          <cell r="O26">
            <v>1672.7150775000002</v>
          </cell>
          <cell r="P26">
            <v>3918.2301175000002</v>
          </cell>
          <cell r="Q26">
            <v>250</v>
          </cell>
          <cell r="R26">
            <v>648978.76</v>
          </cell>
          <cell r="S26">
            <v>418178.76937500003</v>
          </cell>
          <cell r="T26">
            <v>0</v>
          </cell>
          <cell r="U26">
            <v>1672.7150775000002</v>
          </cell>
          <cell r="V26">
            <v>4268.6301174999999</v>
          </cell>
        </row>
        <row r="27">
          <cell r="K27">
            <v>300</v>
          </cell>
          <cell r="L27">
            <v>561378.76</v>
          </cell>
          <cell r="M27">
            <v>501814.52325000003</v>
          </cell>
          <cell r="N27">
            <v>0</v>
          </cell>
          <cell r="O27">
            <v>1672.7150775</v>
          </cell>
          <cell r="P27">
            <v>3543.9776108333335</v>
          </cell>
          <cell r="Q27">
            <v>300</v>
          </cell>
          <cell r="R27">
            <v>648978.76</v>
          </cell>
          <cell r="S27">
            <v>501814.52325000003</v>
          </cell>
          <cell r="T27">
            <v>0</v>
          </cell>
          <cell r="U27">
            <v>1672.7150775</v>
          </cell>
          <cell r="V27">
            <v>3835.9776108333335</v>
          </cell>
        </row>
        <row r="28">
          <cell r="K28">
            <v>350</v>
          </cell>
          <cell r="L28">
            <v>561378.76</v>
          </cell>
          <cell r="M28">
            <v>585450.27712500002</v>
          </cell>
          <cell r="N28">
            <v>0</v>
          </cell>
          <cell r="O28">
            <v>1672.7150775</v>
          </cell>
          <cell r="P28">
            <v>3276.6543917857143</v>
          </cell>
          <cell r="Q28">
            <v>350</v>
          </cell>
          <cell r="R28">
            <v>648978.76</v>
          </cell>
          <cell r="S28">
            <v>585450.27712500002</v>
          </cell>
          <cell r="T28">
            <v>0</v>
          </cell>
          <cell r="U28">
            <v>1672.7150775</v>
          </cell>
          <cell r="V28">
            <v>3526.9401060714285</v>
          </cell>
        </row>
        <row r="29">
          <cell r="K29">
            <v>400</v>
          </cell>
          <cell r="L29">
            <v>561378.76</v>
          </cell>
          <cell r="M29">
            <v>669086.03099999996</v>
          </cell>
          <cell r="N29">
            <v>0</v>
          </cell>
          <cell r="O29">
            <v>1672.7150775</v>
          </cell>
          <cell r="P29">
            <v>3076.1619774999999</v>
          </cell>
          <cell r="Q29">
            <v>400</v>
          </cell>
          <cell r="R29">
            <v>648978.76</v>
          </cell>
          <cell r="S29">
            <v>669086.03099999996</v>
          </cell>
          <cell r="T29">
            <v>0</v>
          </cell>
          <cell r="U29">
            <v>1672.7150775</v>
          </cell>
          <cell r="V29">
            <v>3295.1619774999999</v>
          </cell>
        </row>
        <row r="30">
          <cell r="K30">
            <v>450</v>
          </cell>
          <cell r="L30">
            <v>561378.76</v>
          </cell>
          <cell r="M30">
            <v>752721.78487500001</v>
          </cell>
          <cell r="N30">
            <v>0</v>
          </cell>
          <cell r="O30">
            <v>1672.7150775</v>
          </cell>
          <cell r="P30">
            <v>2920.2234330555557</v>
          </cell>
          <cell r="Q30">
            <v>450</v>
          </cell>
          <cell r="R30">
            <v>648978.76</v>
          </cell>
          <cell r="S30">
            <v>752721.78487500001</v>
          </cell>
          <cell r="T30">
            <v>0</v>
          </cell>
          <cell r="U30">
            <v>1672.7150775</v>
          </cell>
          <cell r="V30">
            <v>3114.8900997222227</v>
          </cell>
        </row>
        <row r="31">
          <cell r="K31">
            <v>500</v>
          </cell>
          <cell r="L31">
            <v>561378.76</v>
          </cell>
          <cell r="M31">
            <v>836357.53875000007</v>
          </cell>
          <cell r="N31">
            <v>0</v>
          </cell>
          <cell r="O31">
            <v>1672.7150775000002</v>
          </cell>
          <cell r="P31">
            <v>2795.4725975000001</v>
          </cell>
          <cell r="Q31">
            <v>500</v>
          </cell>
          <cell r="R31">
            <v>648978.76</v>
          </cell>
          <cell r="S31">
            <v>836357.53875000007</v>
          </cell>
          <cell r="T31">
            <v>0</v>
          </cell>
          <cell r="U31">
            <v>1672.7150775000002</v>
          </cell>
          <cell r="V31">
            <v>2970.6725974999999</v>
          </cell>
        </row>
        <row r="32">
          <cell r="K32">
            <v>550</v>
          </cell>
          <cell r="L32">
            <v>561378.76</v>
          </cell>
          <cell r="M32">
            <v>919993.292625</v>
          </cell>
          <cell r="N32">
            <v>0</v>
          </cell>
          <cell r="O32">
            <v>1672.7150775</v>
          </cell>
          <cell r="P32">
            <v>2693.4037320454545</v>
          </cell>
          <cell r="Q32">
            <v>550</v>
          </cell>
          <cell r="R32">
            <v>648978.76</v>
          </cell>
          <cell r="S32">
            <v>919993.292625</v>
          </cell>
          <cell r="T32">
            <v>0</v>
          </cell>
          <cell r="U32">
            <v>1672.7150775</v>
          </cell>
          <cell r="V32">
            <v>2852.676459318182</v>
          </cell>
        </row>
        <row r="33">
          <cell r="K33">
            <v>600</v>
          </cell>
          <cell r="L33">
            <v>561378.76</v>
          </cell>
          <cell r="M33">
            <v>1003629.0465000001</v>
          </cell>
          <cell r="N33">
            <v>0</v>
          </cell>
          <cell r="O33">
            <v>1672.7150775</v>
          </cell>
          <cell r="P33">
            <v>2608.3463441666668</v>
          </cell>
          <cell r="Q33">
            <v>600</v>
          </cell>
          <cell r="R33">
            <v>648978.76</v>
          </cell>
          <cell r="S33">
            <v>1003629.0465000001</v>
          </cell>
          <cell r="T33">
            <v>0</v>
          </cell>
          <cell r="U33">
            <v>1672.7150775</v>
          </cell>
          <cell r="V33">
            <v>2754.3463441666668</v>
          </cell>
        </row>
        <row r="34">
          <cell r="K34">
            <v>650</v>
          </cell>
          <cell r="L34">
            <v>561378.76</v>
          </cell>
          <cell r="M34">
            <v>1087264.8003750001</v>
          </cell>
          <cell r="N34">
            <v>134897.44</v>
          </cell>
          <cell r="O34">
            <v>1880.2496005769231</v>
          </cell>
          <cell r="P34">
            <v>2743.9092313461538</v>
          </cell>
          <cell r="Q34">
            <v>650</v>
          </cell>
          <cell r="R34">
            <v>648978.76</v>
          </cell>
          <cell r="S34">
            <v>1087264.8003750001</v>
          </cell>
          <cell r="T34">
            <v>134897.44</v>
          </cell>
          <cell r="U34">
            <v>1880.2496005769231</v>
          </cell>
          <cell r="V34">
            <v>2878.6784621153847</v>
          </cell>
        </row>
        <row r="35">
          <cell r="K35">
            <v>700</v>
          </cell>
          <cell r="L35">
            <v>561378.76</v>
          </cell>
          <cell r="M35">
            <v>1170900.55425</v>
          </cell>
          <cell r="N35">
            <v>134897.44</v>
          </cell>
          <cell r="O35">
            <v>1865.4257060714285</v>
          </cell>
          <cell r="P35">
            <v>2667.3953632142857</v>
          </cell>
          <cell r="Q35">
            <v>700</v>
          </cell>
          <cell r="R35">
            <v>648978.76</v>
          </cell>
          <cell r="S35">
            <v>1170900.55425</v>
          </cell>
          <cell r="T35">
            <v>134897.44</v>
          </cell>
          <cell r="U35">
            <v>1865.4257060714285</v>
          </cell>
          <cell r="V35">
            <v>2792.538220357143</v>
          </cell>
        </row>
        <row r="36">
          <cell r="K36">
            <v>750</v>
          </cell>
          <cell r="L36">
            <v>561378.76</v>
          </cell>
          <cell r="M36">
            <v>1254536.308125</v>
          </cell>
          <cell r="N36">
            <v>134897.44</v>
          </cell>
          <cell r="O36">
            <v>1852.5783308333332</v>
          </cell>
          <cell r="P36">
            <v>2601.0833441666664</v>
          </cell>
          <cell r="Q36">
            <v>750</v>
          </cell>
          <cell r="R36">
            <v>648978.76</v>
          </cell>
          <cell r="S36">
            <v>1254536.308125</v>
          </cell>
          <cell r="T36">
            <v>134897.44</v>
          </cell>
          <cell r="U36">
            <v>1852.5783308333332</v>
          </cell>
          <cell r="V36">
            <v>2717.8833441666666</v>
          </cell>
        </row>
        <row r="37">
          <cell r="K37">
            <v>800</v>
          </cell>
          <cell r="L37">
            <v>561378.76</v>
          </cell>
          <cell r="M37">
            <v>1338172.0619999999</v>
          </cell>
          <cell r="N37">
            <v>134897.44</v>
          </cell>
          <cell r="O37">
            <v>1841.3368774999999</v>
          </cell>
          <cell r="P37">
            <v>2543.0603274999999</v>
          </cell>
          <cell r="Q37">
            <v>800</v>
          </cell>
          <cell r="R37">
            <v>648978.76</v>
          </cell>
          <cell r="S37">
            <v>1338172.0619999999</v>
          </cell>
          <cell r="T37">
            <v>134897.44</v>
          </cell>
          <cell r="U37">
            <v>1841.3368774999999</v>
          </cell>
          <cell r="V37">
            <v>2652.5603275000003</v>
          </cell>
        </row>
        <row r="38">
          <cell r="K38">
            <v>850</v>
          </cell>
          <cell r="L38">
            <v>561378.76</v>
          </cell>
          <cell r="M38">
            <v>1421807.8158750001</v>
          </cell>
          <cell r="N38">
            <v>134897.44</v>
          </cell>
          <cell r="O38">
            <v>1831.4179480882353</v>
          </cell>
          <cell r="P38">
            <v>2491.8635480882353</v>
          </cell>
          <cell r="Q38">
            <v>850</v>
          </cell>
          <cell r="R38">
            <v>648978.76</v>
          </cell>
          <cell r="S38">
            <v>1421807.8158750001</v>
          </cell>
          <cell r="T38">
            <v>134897.44</v>
          </cell>
          <cell r="U38">
            <v>1831.4179480882353</v>
          </cell>
          <cell r="V38">
            <v>2594.9223716176471</v>
          </cell>
        </row>
        <row r="39">
          <cell r="K39">
            <v>900</v>
          </cell>
          <cell r="L39">
            <v>561378.76</v>
          </cell>
          <cell r="M39">
            <v>1505443.56975</v>
          </cell>
          <cell r="N39">
            <v>134897.44</v>
          </cell>
          <cell r="O39">
            <v>1822.6011219444445</v>
          </cell>
          <cell r="P39">
            <v>2446.3552997222223</v>
          </cell>
          <cell r="Q39">
            <v>900</v>
          </cell>
          <cell r="R39">
            <v>648978.76</v>
          </cell>
          <cell r="S39">
            <v>1505443.56975</v>
          </cell>
          <cell r="T39">
            <v>134897.44</v>
          </cell>
          <cell r="U39">
            <v>1822.6011219444445</v>
          </cell>
          <cell r="V39">
            <v>2543.6886330555553</v>
          </cell>
        </row>
        <row r="40">
          <cell r="K40">
            <v>950</v>
          </cell>
          <cell r="L40">
            <v>561378.76</v>
          </cell>
          <cell r="M40">
            <v>1589079.323625</v>
          </cell>
          <cell r="N40">
            <v>134897.44</v>
          </cell>
          <cell r="O40">
            <v>1814.7123827631578</v>
          </cell>
          <cell r="P40">
            <v>2405.6373932894735</v>
          </cell>
          <cell r="Q40">
            <v>950</v>
          </cell>
          <cell r="R40">
            <v>648978.76</v>
          </cell>
          <cell r="S40">
            <v>1589079.323625</v>
          </cell>
          <cell r="T40">
            <v>134897.44</v>
          </cell>
          <cell r="U40">
            <v>1814.7123827631578</v>
          </cell>
          <cell r="V40">
            <v>2497.8479196052631</v>
          </cell>
        </row>
        <row r="41">
          <cell r="K41">
            <v>1000</v>
          </cell>
          <cell r="L41">
            <v>561378.76</v>
          </cell>
          <cell r="M41">
            <v>1672715.0775000001</v>
          </cell>
          <cell r="N41">
            <v>134897.44</v>
          </cell>
          <cell r="O41">
            <v>1807.6125175</v>
          </cell>
          <cell r="P41">
            <v>2368.9912775000003</v>
          </cell>
          <cell r="Q41">
            <v>1000</v>
          </cell>
          <cell r="R41">
            <v>648978.76</v>
          </cell>
          <cell r="S41">
            <v>1672715.0775000001</v>
          </cell>
          <cell r="T41">
            <v>134897.44</v>
          </cell>
          <cell r="U41">
            <v>1807.6125175</v>
          </cell>
          <cell r="V41">
            <v>2456.5912775000002</v>
          </cell>
        </row>
        <row r="42">
          <cell r="K42">
            <v>1050</v>
          </cell>
          <cell r="L42">
            <v>561378.76</v>
          </cell>
          <cell r="M42">
            <v>1756350.8313750001</v>
          </cell>
          <cell r="N42">
            <v>134897.44</v>
          </cell>
          <cell r="O42">
            <v>1801.1888298809524</v>
          </cell>
          <cell r="P42">
            <v>2335.8352679761902</v>
          </cell>
          <cell r="Q42">
            <v>1050</v>
          </cell>
          <cell r="R42">
            <v>648978.76</v>
          </cell>
          <cell r="S42">
            <v>1756350.8313750001</v>
          </cell>
          <cell r="T42">
            <v>134897.44</v>
          </cell>
          <cell r="U42">
            <v>1801.1888298809524</v>
          </cell>
          <cell r="V42">
            <v>2419.2638394047617</v>
          </cell>
        </row>
        <row r="43">
          <cell r="K43">
            <v>1100</v>
          </cell>
          <cell r="L43">
            <v>561378.76</v>
          </cell>
          <cell r="M43">
            <v>1839986.58525</v>
          </cell>
          <cell r="N43">
            <v>134897.44</v>
          </cell>
          <cell r="O43">
            <v>1795.3491138636364</v>
          </cell>
          <cell r="P43">
            <v>2305.6934411363636</v>
          </cell>
          <cell r="Q43">
            <v>1100</v>
          </cell>
          <cell r="R43">
            <v>648978.76</v>
          </cell>
          <cell r="S43">
            <v>1839986.58525</v>
          </cell>
          <cell r="T43">
            <v>134897.44</v>
          </cell>
          <cell r="U43">
            <v>1795.3491138636364</v>
          </cell>
          <cell r="V43">
            <v>2385.3298047727276</v>
          </cell>
        </row>
        <row r="44">
          <cell r="K44">
            <v>1150</v>
          </cell>
          <cell r="L44">
            <v>561378.76</v>
          </cell>
          <cell r="M44">
            <v>1923622.3391249999</v>
          </cell>
          <cell r="N44">
            <v>134897.44</v>
          </cell>
          <cell r="O44">
            <v>1790.0171992391304</v>
          </cell>
          <cell r="P44">
            <v>2278.1726427173912</v>
          </cell>
          <cell r="Q44">
            <v>1150</v>
          </cell>
          <cell r="R44">
            <v>648978.76</v>
          </cell>
          <cell r="S44">
            <v>1923622.3391249999</v>
          </cell>
          <cell r="T44">
            <v>134897.44</v>
          </cell>
          <cell r="U44">
            <v>1790.0171992391304</v>
          </cell>
          <cell r="V44">
            <v>2354.3465557608693</v>
          </cell>
        </row>
        <row r="45">
          <cell r="K45">
            <v>1200</v>
          </cell>
          <cell r="L45">
            <v>561378.76</v>
          </cell>
          <cell r="M45">
            <v>2007258.0930000001</v>
          </cell>
          <cell r="N45">
            <v>134897.44</v>
          </cell>
          <cell r="O45">
            <v>1785.1296108333336</v>
          </cell>
          <cell r="P45">
            <v>2252.9452441666667</v>
          </cell>
          <cell r="Q45">
            <v>1200</v>
          </cell>
          <cell r="R45">
            <v>648978.76</v>
          </cell>
          <cell r="S45">
            <v>2007258.0930000001</v>
          </cell>
          <cell r="T45">
            <v>134897.44</v>
          </cell>
          <cell r="U45">
            <v>1785.1296108333336</v>
          </cell>
          <cell r="V45">
            <v>2325.9452441666667</v>
          </cell>
        </row>
        <row r="46">
          <cell r="K46">
            <v>1250</v>
          </cell>
          <cell r="L46">
            <v>561378.76</v>
          </cell>
          <cell r="M46">
            <v>2090893.846875</v>
          </cell>
          <cell r="N46">
            <v>134897.44</v>
          </cell>
          <cell r="O46">
            <v>1780.6330295000002</v>
          </cell>
          <cell r="P46">
            <v>2229.7360374999998</v>
          </cell>
          <cell r="Q46">
            <v>1250</v>
          </cell>
          <cell r="R46">
            <v>648978.76</v>
          </cell>
          <cell r="S46">
            <v>2090893.846875</v>
          </cell>
          <cell r="T46">
            <v>134897.44</v>
          </cell>
          <cell r="U46">
            <v>1780.6330295000002</v>
          </cell>
          <cell r="V46">
            <v>2299.8160375000002</v>
          </cell>
        </row>
        <row r="47">
          <cell r="K47">
            <v>1300</v>
          </cell>
          <cell r="L47">
            <v>561378.76</v>
          </cell>
          <cell r="M47">
            <v>2174529.6007500002</v>
          </cell>
          <cell r="N47">
            <v>134897.44</v>
          </cell>
          <cell r="O47">
            <v>1776.4823390384618</v>
          </cell>
          <cell r="P47">
            <v>2208.3121544230767</v>
          </cell>
          <cell r="Q47">
            <v>1300</v>
          </cell>
          <cell r="R47">
            <v>648978.76</v>
          </cell>
          <cell r="S47">
            <v>2174529.6007500002</v>
          </cell>
          <cell r="T47">
            <v>134897.44</v>
          </cell>
          <cell r="U47">
            <v>1776.4823390384618</v>
          </cell>
          <cell r="V47">
            <v>2275.6967698076924</v>
          </cell>
        </row>
        <row r="48">
          <cell r="K48">
            <v>1350</v>
          </cell>
          <cell r="L48">
            <v>561378.76</v>
          </cell>
          <cell r="M48">
            <v>2258165.3546250002</v>
          </cell>
          <cell r="N48">
            <v>134897.44</v>
          </cell>
          <cell r="O48">
            <v>1772.6391071296298</v>
          </cell>
          <cell r="P48">
            <v>2188.4752256481484</v>
          </cell>
          <cell r="Q48">
            <v>1350</v>
          </cell>
          <cell r="R48">
            <v>648978.76</v>
          </cell>
          <cell r="S48">
            <v>2258165.3546250002</v>
          </cell>
          <cell r="T48">
            <v>134897.44</v>
          </cell>
          <cell r="U48">
            <v>1772.6391071296298</v>
          </cell>
          <cell r="V48">
            <v>2253.3641145370375</v>
          </cell>
        </row>
        <row r="49">
          <cell r="K49">
            <v>1400</v>
          </cell>
          <cell r="L49">
            <v>561378.76</v>
          </cell>
          <cell r="M49">
            <v>2341801.1085000001</v>
          </cell>
          <cell r="N49">
            <v>134897.44</v>
          </cell>
          <cell r="O49">
            <v>1769.0703917857143</v>
          </cell>
          <cell r="P49">
            <v>2170.0552203571428</v>
          </cell>
          <cell r="Q49">
            <v>1400</v>
          </cell>
          <cell r="R49">
            <v>648978.76</v>
          </cell>
          <cell r="S49">
            <v>2341801.1085000001</v>
          </cell>
          <cell r="T49">
            <v>134897.44</v>
          </cell>
          <cell r="U49">
            <v>1769.0703917857143</v>
          </cell>
          <cell r="V49">
            <v>2232.6266489285713</v>
          </cell>
        </row>
        <row r="50">
          <cell r="K50">
            <v>1450</v>
          </cell>
          <cell r="L50">
            <v>561378.76</v>
          </cell>
          <cell r="M50">
            <v>2425436.862375</v>
          </cell>
          <cell r="N50">
            <v>134897.44</v>
          </cell>
          <cell r="O50">
            <v>1765.7477947413793</v>
          </cell>
          <cell r="P50">
            <v>2152.9055602586209</v>
          </cell>
          <cell r="Q50">
            <v>1450</v>
          </cell>
          <cell r="R50">
            <v>648978.76</v>
          </cell>
          <cell r="S50">
            <v>2425436.862375</v>
          </cell>
          <cell r="T50">
            <v>134897.44</v>
          </cell>
          <cell r="U50">
            <v>1765.7477947413793</v>
          </cell>
          <cell r="V50">
            <v>2213.3193533620693</v>
          </cell>
        </row>
        <row r="51">
          <cell r="K51">
            <v>1500</v>
          </cell>
          <cell r="L51">
            <v>561378.76</v>
          </cell>
          <cell r="M51">
            <v>2509072.61625</v>
          </cell>
          <cell r="N51">
            <v>134897.44</v>
          </cell>
          <cell r="O51">
            <v>1762.6467041666665</v>
          </cell>
          <cell r="P51">
            <v>2136.8992108333332</v>
          </cell>
          <cell r="Q51">
            <v>1500</v>
          </cell>
          <cell r="R51">
            <v>648978.76</v>
          </cell>
          <cell r="S51">
            <v>2509072.61625</v>
          </cell>
          <cell r="T51">
            <v>134897.44</v>
          </cell>
          <cell r="U51">
            <v>1762.6467041666665</v>
          </cell>
          <cell r="V51">
            <v>2195.2992108333333</v>
          </cell>
        </row>
        <row r="52">
          <cell r="K52">
            <v>1550</v>
          </cell>
          <cell r="L52">
            <v>561378.76</v>
          </cell>
          <cell r="M52">
            <v>2592708.3701249999</v>
          </cell>
          <cell r="N52">
            <v>134897.44</v>
          </cell>
          <cell r="O52">
            <v>1759.7456839516128</v>
          </cell>
          <cell r="P52">
            <v>2121.9255291129034</v>
          </cell>
          <cell r="Q52">
            <v>1550</v>
          </cell>
          <cell r="R52">
            <v>648978.76</v>
          </cell>
          <cell r="S52">
            <v>2592708.3701249999</v>
          </cell>
          <cell r="T52">
            <v>134897.44</v>
          </cell>
          <cell r="U52">
            <v>1759.7456839516128</v>
          </cell>
          <cell r="V52">
            <v>2178.4416581451615</v>
          </cell>
        </row>
        <row r="53">
          <cell r="K53">
            <v>1600</v>
          </cell>
          <cell r="L53">
            <v>561378.76</v>
          </cell>
          <cell r="M53">
            <v>2676344.1239999998</v>
          </cell>
          <cell r="N53">
            <v>134897.44</v>
          </cell>
          <cell r="O53">
            <v>1757.0259775</v>
          </cell>
          <cell r="P53">
            <v>2107.8877024999997</v>
          </cell>
          <cell r="Q53">
            <v>1600</v>
          </cell>
          <cell r="R53">
            <v>648978.76</v>
          </cell>
          <cell r="S53">
            <v>2676344.1239999998</v>
          </cell>
          <cell r="T53">
            <v>134897.44</v>
          </cell>
          <cell r="U53">
            <v>1757.0259775</v>
          </cell>
          <cell r="V53">
            <v>2162.6377024999997</v>
          </cell>
        </row>
        <row r="54">
          <cell r="K54">
            <v>1650</v>
          </cell>
          <cell r="L54">
            <v>561378.76</v>
          </cell>
          <cell r="M54">
            <v>2759979.8778750002</v>
          </cell>
          <cell r="N54">
            <v>134897.44</v>
          </cell>
          <cell r="O54">
            <v>1754.4711017424243</v>
          </cell>
          <cell r="P54">
            <v>2094.7006532575756</v>
          </cell>
          <cell r="Q54">
            <v>1650</v>
          </cell>
          <cell r="R54">
            <v>648978.76</v>
          </cell>
          <cell r="S54">
            <v>2759979.8778750002</v>
          </cell>
          <cell r="T54">
            <v>359105.12</v>
          </cell>
          <cell r="U54">
            <v>1890.354544166667</v>
          </cell>
          <cell r="V54">
            <v>2283.6750047727273</v>
          </cell>
        </row>
        <row r="55">
          <cell r="K55">
            <v>1700</v>
          </cell>
          <cell r="L55">
            <v>561378.76</v>
          </cell>
          <cell r="M55">
            <v>2843615.6317500002</v>
          </cell>
          <cell r="N55">
            <v>134897.44</v>
          </cell>
          <cell r="O55">
            <v>1752.0665127941177</v>
          </cell>
          <cell r="P55">
            <v>2082.2893127941179</v>
          </cell>
          <cell r="Q55">
            <v>1700</v>
          </cell>
          <cell r="R55">
            <v>648978.76</v>
          </cell>
          <cell r="S55">
            <v>2843615.6317500002</v>
          </cell>
          <cell r="T55">
            <v>359105.12</v>
          </cell>
          <cell r="U55">
            <v>1883.9533833823532</v>
          </cell>
          <cell r="V55">
            <v>2265.7055951470593</v>
          </cell>
        </row>
        <row r="56">
          <cell r="K56">
            <v>1750</v>
          </cell>
          <cell r="L56">
            <v>561378.76</v>
          </cell>
          <cell r="M56">
            <v>2927251.3856250001</v>
          </cell>
          <cell r="N56">
            <v>134897.44</v>
          </cell>
          <cell r="O56">
            <v>1749.7993289285714</v>
          </cell>
          <cell r="P56">
            <v>2070.5871917857144</v>
          </cell>
          <cell r="Q56">
            <v>1750</v>
          </cell>
          <cell r="R56">
            <v>648978.76</v>
          </cell>
          <cell r="S56">
            <v>2927251.3856250001</v>
          </cell>
          <cell r="T56">
            <v>359105.12</v>
          </cell>
          <cell r="U56">
            <v>1877.9180032142858</v>
          </cell>
          <cell r="V56">
            <v>2248.7630089285713</v>
          </cell>
        </row>
        <row r="57">
          <cell r="K57">
            <v>1800</v>
          </cell>
          <cell r="L57">
            <v>561378.76</v>
          </cell>
          <cell r="M57">
            <v>3010887.1395</v>
          </cell>
          <cell r="N57">
            <v>134897.44</v>
          </cell>
          <cell r="O57">
            <v>1747.6580997222222</v>
          </cell>
          <cell r="P57">
            <v>2059.5351886111112</v>
          </cell>
          <cell r="Q57">
            <v>1800</v>
          </cell>
          <cell r="R57">
            <v>648978.76</v>
          </cell>
          <cell r="S57">
            <v>3010887.1395</v>
          </cell>
          <cell r="T57">
            <v>359105.12</v>
          </cell>
          <cell r="U57">
            <v>1872.2179219444445</v>
          </cell>
          <cell r="V57">
            <v>2232.7616775000001</v>
          </cell>
        </row>
        <row r="58">
          <cell r="K58">
            <v>1850</v>
          </cell>
          <cell r="L58">
            <v>561378.76</v>
          </cell>
          <cell r="M58">
            <v>3094522.893375</v>
          </cell>
          <cell r="N58">
            <v>134897.44</v>
          </cell>
          <cell r="O58">
            <v>1745.632612635135</v>
          </cell>
          <cell r="P58">
            <v>2049.0805910135132</v>
          </cell>
          <cell r="Q58">
            <v>1850</v>
          </cell>
          <cell r="R58">
            <v>648978.76</v>
          </cell>
          <cell r="S58">
            <v>3094522.893375</v>
          </cell>
          <cell r="T58">
            <v>359105.12</v>
          </cell>
          <cell r="U58">
            <v>1866.8259531756757</v>
          </cell>
          <cell r="V58">
            <v>2217.6252829054051</v>
          </cell>
        </row>
        <row r="59">
          <cell r="K59">
            <v>1900</v>
          </cell>
          <cell r="L59">
            <v>561378.76</v>
          </cell>
          <cell r="M59">
            <v>3178158.6472499999</v>
          </cell>
          <cell r="N59">
            <v>134897.44</v>
          </cell>
          <cell r="O59">
            <v>1743.7137301315788</v>
          </cell>
          <cell r="P59">
            <v>2039.176235394737</v>
          </cell>
          <cell r="Q59">
            <v>1900</v>
          </cell>
          <cell r="R59">
            <v>648978.76</v>
          </cell>
          <cell r="S59">
            <v>3178158.6472499999</v>
          </cell>
          <cell r="T59">
            <v>359105.12</v>
          </cell>
          <cell r="U59">
            <v>1861.7177722368422</v>
          </cell>
          <cell r="V59">
            <v>2203.2855406578947</v>
          </cell>
        </row>
        <row r="60">
          <cell r="K60">
            <v>1950</v>
          </cell>
          <cell r="L60">
            <v>561378.76</v>
          </cell>
          <cell r="M60">
            <v>3261794.4011249999</v>
          </cell>
          <cell r="N60">
            <v>134897.44</v>
          </cell>
          <cell r="O60">
            <v>1741.8932518589743</v>
          </cell>
          <cell r="P60">
            <v>2029.7797954487178</v>
          </cell>
          <cell r="Q60">
            <v>1950</v>
          </cell>
          <cell r="R60">
            <v>648978.76</v>
          </cell>
          <cell r="S60">
            <v>3261794.4011249999</v>
          </cell>
          <cell r="T60">
            <v>359105.12</v>
          </cell>
          <cell r="U60">
            <v>1856.8715492948718</v>
          </cell>
          <cell r="V60">
            <v>2189.6811698076922</v>
          </cell>
        </row>
        <row r="61">
          <cell r="K61">
            <v>2000</v>
          </cell>
          <cell r="L61">
            <v>561378.76</v>
          </cell>
          <cell r="M61">
            <v>3345430.1550000003</v>
          </cell>
          <cell r="N61">
            <v>134897.44</v>
          </cell>
          <cell r="O61">
            <v>1740.1637975000001</v>
          </cell>
          <cell r="P61">
            <v>2020.8531774999999</v>
          </cell>
          <cell r="Q61">
            <v>2000</v>
          </cell>
          <cell r="R61">
            <v>648978.76</v>
          </cell>
          <cell r="S61">
            <v>3345430.1550000003</v>
          </cell>
          <cell r="T61">
            <v>359105.12</v>
          </cell>
          <cell r="U61">
            <v>1852.2676375000001</v>
          </cell>
          <cell r="V61">
            <v>2176.7570175000001</v>
          </cell>
        </row>
        <row r="62">
          <cell r="Q62">
            <v>2050</v>
          </cell>
          <cell r="R62">
            <v>648978.76</v>
          </cell>
          <cell r="S62">
            <v>3429065.9088750002</v>
          </cell>
          <cell r="T62">
            <v>359105.12</v>
          </cell>
          <cell r="U62">
            <v>1847.8883067682928</v>
          </cell>
          <cell r="V62">
            <v>2164.4633116463419</v>
          </cell>
        </row>
        <row r="63">
          <cell r="Q63">
            <v>2100</v>
          </cell>
          <cell r="R63">
            <v>648978.76</v>
          </cell>
          <cell r="S63">
            <v>3512701.6627500001</v>
          </cell>
          <cell r="T63">
            <v>359105.12</v>
          </cell>
          <cell r="U63">
            <v>1843.7175155952382</v>
          </cell>
          <cell r="V63">
            <v>2152.7550203571427</v>
          </cell>
        </row>
        <row r="64">
          <cell r="Q64">
            <v>2150</v>
          </cell>
          <cell r="R64">
            <v>648978.76</v>
          </cell>
          <cell r="S64">
            <v>3596337.4166250001</v>
          </cell>
          <cell r="T64">
            <v>359105.12</v>
          </cell>
          <cell r="U64">
            <v>1839.7407147093024</v>
          </cell>
          <cell r="V64">
            <v>2141.5913007558142</v>
          </cell>
        </row>
        <row r="65">
          <cell r="Q65">
            <v>2200</v>
          </cell>
          <cell r="R65">
            <v>648978.76</v>
          </cell>
          <cell r="S65">
            <v>3679973.1705</v>
          </cell>
          <cell r="T65">
            <v>359105.12</v>
          </cell>
          <cell r="U65">
            <v>1835.9446775000001</v>
          </cell>
          <cell r="V65">
            <v>2130.9350229545453</v>
          </cell>
        </row>
        <row r="66">
          <cell r="Q66">
            <v>2250</v>
          </cell>
          <cell r="R66">
            <v>648978.76</v>
          </cell>
          <cell r="S66">
            <v>3763608.9243749999</v>
          </cell>
          <cell r="T66">
            <v>359105.12</v>
          </cell>
          <cell r="U66">
            <v>1832.3173530555555</v>
          </cell>
          <cell r="V66">
            <v>2120.7523575</v>
          </cell>
        </row>
        <row r="67">
          <cell r="Q67">
            <v>2300</v>
          </cell>
          <cell r="R67">
            <v>648978.76</v>
          </cell>
          <cell r="S67">
            <v>3847244.6782499999</v>
          </cell>
          <cell r="T67">
            <v>359105.12</v>
          </cell>
          <cell r="U67">
            <v>1828.8477383695651</v>
          </cell>
          <cell r="V67">
            <v>2111.0124166304345</v>
          </cell>
        </row>
        <row r="68">
          <cell r="Q68">
            <v>2350</v>
          </cell>
          <cell r="R68">
            <v>648978.76</v>
          </cell>
          <cell r="S68">
            <v>3930880.4321249998</v>
          </cell>
          <cell r="T68">
            <v>359105.12</v>
          </cell>
          <cell r="U68">
            <v>1825.5257668617019</v>
          </cell>
          <cell r="V68">
            <v>2101.6869413297873</v>
          </cell>
        </row>
        <row r="69">
          <cell r="Q69">
            <v>2400</v>
          </cell>
          <cell r="R69">
            <v>648978.76</v>
          </cell>
          <cell r="S69">
            <v>4014516.1860000002</v>
          </cell>
          <cell r="T69">
            <v>359105.12</v>
          </cell>
          <cell r="U69">
            <v>1822.3422108333332</v>
          </cell>
          <cell r="V69">
            <v>2092.7500275000002</v>
          </cell>
        </row>
        <row r="70">
          <cell r="Q70">
            <v>2450</v>
          </cell>
          <cell r="R70">
            <v>648978.76</v>
          </cell>
          <cell r="S70">
            <v>4098151.9398750002</v>
          </cell>
          <cell r="T70">
            <v>359105.12</v>
          </cell>
          <cell r="U70">
            <v>1819.2885958673471</v>
          </cell>
          <cell r="V70">
            <v>2084.1778856632654</v>
          </cell>
        </row>
        <row r="71">
          <cell r="Q71">
            <v>2500</v>
          </cell>
          <cell r="R71">
            <v>648978.76</v>
          </cell>
          <cell r="S71">
            <v>4181787.6937500001</v>
          </cell>
          <cell r="T71">
            <v>359105.12</v>
          </cell>
          <cell r="U71">
            <v>1816.3571254999999</v>
          </cell>
          <cell r="V71">
            <v>2075.9486295000002</v>
          </cell>
        </row>
        <row r="72">
          <cell r="Q72">
            <v>2550</v>
          </cell>
          <cell r="R72">
            <v>648978.76</v>
          </cell>
          <cell r="S72">
            <v>4265423.447625</v>
          </cell>
          <cell r="T72">
            <v>459487.24</v>
          </cell>
          <cell r="U72">
            <v>1852.9061520098039</v>
          </cell>
          <cell r="V72">
            <v>2107.4076265196077</v>
          </cell>
        </row>
        <row r="73">
          <cell r="Q73">
            <v>2600</v>
          </cell>
          <cell r="R73">
            <v>648978.76</v>
          </cell>
          <cell r="S73">
            <v>4349059.2015000004</v>
          </cell>
          <cell r="T73">
            <v>459487.24</v>
          </cell>
          <cell r="U73">
            <v>1849.4409390384617</v>
          </cell>
          <cell r="V73">
            <v>2099.048154423077</v>
          </cell>
        </row>
        <row r="74">
          <cell r="Q74">
            <v>2650</v>
          </cell>
          <cell r="R74">
            <v>648978.76</v>
          </cell>
          <cell r="S74">
            <v>4432694.9553749999</v>
          </cell>
          <cell r="T74">
            <v>459487.24</v>
          </cell>
          <cell r="U74">
            <v>1846.1064888207547</v>
          </cell>
          <cell r="V74">
            <v>2091.0041341037736</v>
          </cell>
        </row>
        <row r="75">
          <cell r="Q75">
            <v>2700</v>
          </cell>
          <cell r="R75">
            <v>648978.76</v>
          </cell>
          <cell r="S75">
            <v>4516330.7092500003</v>
          </cell>
          <cell r="T75">
            <v>459487.24</v>
          </cell>
          <cell r="U75">
            <v>1842.8955367592594</v>
          </cell>
          <cell r="V75">
            <v>2083.258040462963</v>
          </cell>
        </row>
        <row r="76">
          <cell r="Q76">
            <v>2750</v>
          </cell>
          <cell r="R76">
            <v>648978.76</v>
          </cell>
          <cell r="S76">
            <v>4599966.4631249998</v>
          </cell>
          <cell r="T76">
            <v>459487.24</v>
          </cell>
          <cell r="U76">
            <v>1839.8013465909091</v>
          </cell>
          <cell r="V76">
            <v>2075.7936229545453</v>
          </cell>
        </row>
        <row r="77">
          <cell r="Q77">
            <v>2800</v>
          </cell>
          <cell r="R77">
            <v>648978.76</v>
          </cell>
          <cell r="S77">
            <v>4683602.2170000002</v>
          </cell>
          <cell r="T77">
            <v>459487.24</v>
          </cell>
          <cell r="U77">
            <v>1836.8176632142859</v>
          </cell>
          <cell r="V77">
            <v>2068.5957917857145</v>
          </cell>
        </row>
        <row r="78">
          <cell r="Q78">
            <v>2850</v>
          </cell>
          <cell r="R78">
            <v>648978.76</v>
          </cell>
          <cell r="S78">
            <v>4767237.9708749996</v>
          </cell>
          <cell r="T78">
            <v>459487.24</v>
          </cell>
          <cell r="U78">
            <v>1833.938670482456</v>
          </cell>
          <cell r="V78">
            <v>2061.6505160964912</v>
          </cell>
        </row>
        <row r="79">
          <cell r="Q79">
            <v>2900</v>
          </cell>
          <cell r="R79">
            <v>648978.76</v>
          </cell>
          <cell r="S79">
            <v>4850873.7247500001</v>
          </cell>
          <cell r="T79">
            <v>459487.24</v>
          </cell>
          <cell r="U79">
            <v>1831.158953362069</v>
          </cell>
          <cell r="V79">
            <v>2054.9447326724139</v>
          </cell>
        </row>
        <row r="80">
          <cell r="Q80">
            <v>2950</v>
          </cell>
          <cell r="R80">
            <v>648978.76</v>
          </cell>
          <cell r="S80">
            <v>4934509.4786250005</v>
          </cell>
          <cell r="T80">
            <v>459487.24</v>
          </cell>
          <cell r="U80">
            <v>1828.4734639406781</v>
          </cell>
          <cell r="V80">
            <v>2048.4662639406783</v>
          </cell>
        </row>
        <row r="81">
          <cell r="Q81">
            <v>3000</v>
          </cell>
          <cell r="R81">
            <v>648978.76</v>
          </cell>
          <cell r="S81">
            <v>5018145.2324999999</v>
          </cell>
          <cell r="T81">
            <v>459487.24</v>
          </cell>
          <cell r="V81">
            <v>2042.2037441666666</v>
          </cell>
        </row>
        <row r="82">
          <cell r="Q82">
            <v>3050</v>
          </cell>
          <cell r="V82">
            <v>2042.2037441666666</v>
          </cell>
        </row>
        <row r="83">
          <cell r="Q83">
            <v>3100</v>
          </cell>
          <cell r="U83" t="str">
            <v>Per line</v>
          </cell>
          <cell r="V83">
            <v>2042.2037441666666</v>
          </cell>
        </row>
        <row r="84">
          <cell r="Q84">
            <v>3150</v>
          </cell>
          <cell r="U84" t="e">
            <v>#DIV/0!</v>
          </cell>
          <cell r="V84">
            <v>2042.2037441666666</v>
          </cell>
        </row>
        <row r="85">
          <cell r="Q85">
            <v>3200</v>
          </cell>
          <cell r="U85" t="e">
            <v>#DIV/0!</v>
          </cell>
          <cell r="V85">
            <v>2042.2037441666666</v>
          </cell>
        </row>
        <row r="86">
          <cell r="Q86">
            <v>3250</v>
          </cell>
          <cell r="U86" t="e">
            <v>#DIV/0!</v>
          </cell>
          <cell r="V86">
            <v>2042.2037441666666</v>
          </cell>
        </row>
        <row r="87">
          <cell r="Q87">
            <v>3300</v>
          </cell>
          <cell r="U87" t="e">
            <v>#DIV/0!</v>
          </cell>
          <cell r="V87">
            <v>2042.2037441666666</v>
          </cell>
        </row>
        <row r="88">
          <cell r="Q88">
            <v>3350</v>
          </cell>
          <cell r="U88" t="e">
            <v>#DIV/0!</v>
          </cell>
          <cell r="V88">
            <v>2042.2037441666666</v>
          </cell>
        </row>
        <row r="89">
          <cell r="Q89">
            <v>3400</v>
          </cell>
          <cell r="U89" t="e">
            <v>#DIV/0!</v>
          </cell>
          <cell r="V89">
            <v>2042.2037441666666</v>
          </cell>
        </row>
        <row r="90">
          <cell r="Q90">
            <v>3450</v>
          </cell>
          <cell r="U90" t="e">
            <v>#DIV/0!</v>
          </cell>
          <cell r="V90">
            <v>2042.2037441666666</v>
          </cell>
        </row>
        <row r="91">
          <cell r="Q91">
            <v>3500</v>
          </cell>
          <cell r="U91" t="e">
            <v>#DIV/0!</v>
          </cell>
          <cell r="V91">
            <v>2042.2037441666666</v>
          </cell>
        </row>
        <row r="92">
          <cell r="Q92">
            <v>3550</v>
          </cell>
          <cell r="U92" t="e">
            <v>#DIV/0!</v>
          </cell>
          <cell r="V92">
            <v>2042.2037441666666</v>
          </cell>
        </row>
        <row r="93">
          <cell r="Q93">
            <v>3600</v>
          </cell>
          <cell r="U93" t="e">
            <v>#DIV/0!</v>
          </cell>
          <cell r="V93">
            <v>2042.2037441666666</v>
          </cell>
        </row>
        <row r="94">
          <cell r="Q94">
            <v>3650</v>
          </cell>
          <cell r="U94" t="e">
            <v>#DIV/0!</v>
          </cell>
          <cell r="V94">
            <v>2042.2037441666666</v>
          </cell>
        </row>
        <row r="95">
          <cell r="Q95">
            <v>3700</v>
          </cell>
          <cell r="U95" t="e">
            <v>#DIV/0!</v>
          </cell>
          <cell r="V95">
            <v>2042.2037441666666</v>
          </cell>
        </row>
        <row r="96">
          <cell r="Q96">
            <v>3750</v>
          </cell>
          <cell r="U96" t="e">
            <v>#DIV/0!</v>
          </cell>
          <cell r="V96">
            <v>2042.2037441666666</v>
          </cell>
        </row>
        <row r="97">
          <cell r="Q97">
            <v>3800</v>
          </cell>
          <cell r="U97" t="e">
            <v>#DIV/0!</v>
          </cell>
          <cell r="V97">
            <v>2042.2037441666666</v>
          </cell>
        </row>
        <row r="98">
          <cell r="Q98">
            <v>3850</v>
          </cell>
          <cell r="U98" t="e">
            <v>#DIV/0!</v>
          </cell>
          <cell r="V98">
            <v>2042.2037441666666</v>
          </cell>
        </row>
        <row r="99">
          <cell r="Q99">
            <v>3900</v>
          </cell>
          <cell r="U99" t="e">
            <v>#DIV/0!</v>
          </cell>
          <cell r="V99">
            <v>2042.2037441666666</v>
          </cell>
        </row>
        <row r="100">
          <cell r="Q100">
            <v>3950</v>
          </cell>
          <cell r="U100" t="e">
            <v>#DIV/0!</v>
          </cell>
          <cell r="V100">
            <v>2042.2037441666666</v>
          </cell>
        </row>
        <row r="101">
          <cell r="Q101">
            <v>4000</v>
          </cell>
          <cell r="U101" t="e">
            <v>#DIV/0!</v>
          </cell>
          <cell r="V101">
            <v>2042.2037441666666</v>
          </cell>
        </row>
        <row r="102">
          <cell r="Q102">
            <v>4050</v>
          </cell>
          <cell r="U102" t="e">
            <v>#DIV/0!</v>
          </cell>
          <cell r="V102">
            <v>2042.2037441666666</v>
          </cell>
        </row>
      </sheetData>
      <sheetData sheetId="9" refreshError="1">
        <row r="9">
          <cell r="C9">
            <v>64</v>
          </cell>
          <cell r="D9">
            <v>301988.86043792375</v>
          </cell>
          <cell r="E9">
            <v>4718.5759443425586</v>
          </cell>
          <cell r="F9">
            <v>13167.389031078295</v>
          </cell>
          <cell r="G9">
            <v>205.74045361059837</v>
          </cell>
          <cell r="H9">
            <v>4351.4083489731183</v>
          </cell>
          <cell r="I9">
            <v>67.990755452704974</v>
          </cell>
          <cell r="J9">
            <v>34290.241446251319</v>
          </cell>
          <cell r="K9">
            <v>535.78502259767686</v>
          </cell>
          <cell r="L9">
            <v>353797.89926422655</v>
          </cell>
          <cell r="M9">
            <v>4975.2829584031861</v>
          </cell>
          <cell r="N9">
            <v>194976.37693269347</v>
          </cell>
          <cell r="O9">
            <v>2741.8553006160018</v>
          </cell>
        </row>
        <row r="10">
          <cell r="C10">
            <v>128</v>
          </cell>
          <cell r="D10">
            <v>440954.07874413917</v>
          </cell>
          <cell r="E10">
            <v>3444.9537401885873</v>
          </cell>
          <cell r="F10">
            <v>26334.778062156591</v>
          </cell>
          <cell r="G10">
            <v>205.74045361059837</v>
          </cell>
          <cell r="H10">
            <v>8702.8166979462367</v>
          </cell>
          <cell r="I10">
            <v>67.990755452704974</v>
          </cell>
          <cell r="J10">
            <v>34290.241446251319</v>
          </cell>
          <cell r="K10">
            <v>267.89251129883843</v>
          </cell>
          <cell r="L10">
            <v>510281.91495049332</v>
          </cell>
          <cell r="M10">
            <v>3587.9197144956561</v>
          </cell>
          <cell r="N10">
            <v>355811.80096793332</v>
          </cell>
          <cell r="O10">
            <v>2501.8017255557811</v>
          </cell>
        </row>
        <row r="11">
          <cell r="C11">
            <v>192</v>
          </cell>
          <cell r="D11">
            <v>580068.58559915225</v>
          </cell>
          <cell r="E11">
            <v>3021.1905499955847</v>
          </cell>
          <cell r="F11">
            <v>39502.167093234886</v>
          </cell>
          <cell r="G11">
            <v>205.74045361059837</v>
          </cell>
          <cell r="H11">
            <v>13054.225046919355</v>
          </cell>
          <cell r="I11">
            <v>67.990755452704974</v>
          </cell>
          <cell r="J11">
            <v>51726.071098384666</v>
          </cell>
          <cell r="K11">
            <v>269.4066203040868</v>
          </cell>
          <cell r="L11">
            <v>684351.04883769108</v>
          </cell>
          <cell r="M11">
            <v>3207.895541426677</v>
          </cell>
          <cell r="N11">
            <v>534232.34320410434</v>
          </cell>
          <cell r="O11">
            <v>2504.2141087692394</v>
          </cell>
        </row>
        <row r="12">
          <cell r="C12">
            <v>256</v>
          </cell>
          <cell r="D12">
            <v>719332.38100296329</v>
          </cell>
          <cell r="E12">
            <v>2809.8921132928253</v>
          </cell>
          <cell r="F12">
            <v>52669.556124313181</v>
          </cell>
          <cell r="G12">
            <v>205.74045361059837</v>
          </cell>
          <cell r="H12">
            <v>17405.633395892473</v>
          </cell>
          <cell r="I12">
            <v>67.990755452704974</v>
          </cell>
          <cell r="J12">
            <v>51726.071098384666</v>
          </cell>
          <cell r="K12">
            <v>202.0549652280651</v>
          </cell>
          <cell r="L12">
            <v>841133.64162155357</v>
          </cell>
          <cell r="M12">
            <v>2957.1104588257745</v>
          </cell>
          <cell r="N12">
            <v>695366.34433693986</v>
          </cell>
          <cell r="O12">
            <v>2444.6473043095543</v>
          </cell>
        </row>
        <row r="15">
          <cell r="C15">
            <v>64</v>
          </cell>
          <cell r="D15">
            <v>353595.5567083084</v>
          </cell>
          <cell r="E15">
            <v>5524.9305735673188</v>
          </cell>
          <cell r="F15">
            <v>13167.389031078295</v>
          </cell>
          <cell r="G15">
            <v>205.74045361059837</v>
          </cell>
          <cell r="H15">
            <v>4351.4083489731183</v>
          </cell>
          <cell r="I15">
            <v>67.990755452704974</v>
          </cell>
          <cell r="J15">
            <v>34290.241446251319</v>
          </cell>
          <cell r="K15">
            <v>535.78502259767686</v>
          </cell>
          <cell r="L15">
            <v>405404.5955346112</v>
          </cell>
          <cell r="M15">
            <v>5701.0021247054701</v>
          </cell>
          <cell r="N15">
            <v>246583.07320307809</v>
          </cell>
          <cell r="O15">
            <v>3467.5744669182859</v>
          </cell>
        </row>
        <row r="16">
          <cell r="C16">
            <v>128</v>
          </cell>
          <cell r="D16">
            <v>487947.04795881995</v>
          </cell>
          <cell r="E16">
            <v>3812.0863121782809</v>
          </cell>
          <cell r="F16">
            <v>26334.778062156591</v>
          </cell>
          <cell r="G16">
            <v>205.74045361059837</v>
          </cell>
          <cell r="H16">
            <v>8702.8166979462367</v>
          </cell>
          <cell r="I16">
            <v>67.990755452704974</v>
          </cell>
          <cell r="J16">
            <v>34290.241446251319</v>
          </cell>
          <cell r="K16">
            <v>267.89251129883843</v>
          </cell>
          <cell r="L16">
            <v>557274.88416517409</v>
          </cell>
          <cell r="M16">
            <v>3918.3390292863805</v>
          </cell>
          <cell r="N16">
            <v>402804.77018261416</v>
          </cell>
          <cell r="O16">
            <v>2832.221040346506</v>
          </cell>
        </row>
        <row r="17">
          <cell r="C17">
            <v>192</v>
          </cell>
          <cell r="D17">
            <v>622298.53920933162</v>
          </cell>
          <cell r="E17">
            <v>3241.1382250486022</v>
          </cell>
          <cell r="F17">
            <v>39502.167093234886</v>
          </cell>
          <cell r="G17">
            <v>205.74045361059837</v>
          </cell>
          <cell r="H17">
            <v>13054.225046919355</v>
          </cell>
          <cell r="I17">
            <v>67.990755452704974</v>
          </cell>
          <cell r="J17">
            <v>51726.071098384666</v>
          </cell>
          <cell r="K17">
            <v>269.4066203040868</v>
          </cell>
          <cell r="L17">
            <v>726581.00244787044</v>
          </cell>
          <cell r="M17">
            <v>3405.8484489743928</v>
          </cell>
          <cell r="N17">
            <v>576462.29681428359</v>
          </cell>
          <cell r="O17">
            <v>2702.1670163169542</v>
          </cell>
        </row>
        <row r="18">
          <cell r="C18">
            <v>256</v>
          </cell>
          <cell r="D18">
            <v>756650.03045984323</v>
          </cell>
          <cell r="E18">
            <v>2955.6641814837626</v>
          </cell>
          <cell r="F18">
            <v>52669.556124313181</v>
          </cell>
          <cell r="G18">
            <v>205.74045361059837</v>
          </cell>
          <cell r="H18">
            <v>17405.633395892473</v>
          </cell>
          <cell r="I18">
            <v>67.990755452704974</v>
          </cell>
          <cell r="J18">
            <v>51726.071098384666</v>
          </cell>
          <cell r="K18">
            <v>202.0549652280651</v>
          </cell>
          <cell r="L18">
            <v>878451.29107843351</v>
          </cell>
          <cell r="M18">
            <v>3088.3053201976177</v>
          </cell>
          <cell r="N18">
            <v>732683.99379381968</v>
          </cell>
          <cell r="O18">
            <v>2575.8421656813975</v>
          </cell>
        </row>
        <row r="19">
          <cell r="C19">
            <v>320</v>
          </cell>
          <cell r="D19">
            <v>944361.88529808866</v>
          </cell>
          <cell r="E19">
            <v>2951.1308915565269</v>
          </cell>
          <cell r="F19">
            <v>65836.945155391484</v>
          </cell>
          <cell r="G19">
            <v>205.74045361059839</v>
          </cell>
          <cell r="H19">
            <v>21757.04174486559</v>
          </cell>
          <cell r="I19">
            <v>67.990755452704974</v>
          </cell>
          <cell r="J19">
            <v>46962.383607171141</v>
          </cell>
          <cell r="K19">
            <v>146.75744877240982</v>
          </cell>
          <cell r="L19">
            <v>1078918.2558055168</v>
          </cell>
          <cell r="M19">
            <v>3034.4575944530161</v>
          </cell>
          <cell r="N19">
            <v>937502.36686987628</v>
          </cell>
          <cell r="O19">
            <v>2636.725406821527</v>
          </cell>
        </row>
        <row r="20">
          <cell r="C20">
            <v>384</v>
          </cell>
          <cell r="D20">
            <v>1078713.3765486004</v>
          </cell>
          <cell r="E20">
            <v>2809.1494180953136</v>
          </cell>
          <cell r="F20">
            <v>79004.334186469772</v>
          </cell>
          <cell r="G20">
            <v>205.74045361059837</v>
          </cell>
          <cell r="H20">
            <v>26108.45009383871</v>
          </cell>
          <cell r="I20">
            <v>67.990755452704974</v>
          </cell>
          <cell r="J20">
            <v>46962.383607171141</v>
          </cell>
          <cell r="K20">
            <v>122.29787397700818</v>
          </cell>
          <cell r="L20">
            <v>1230788.5444360799</v>
          </cell>
          <cell r="M20">
            <v>2884.6606510220627</v>
          </cell>
          <cell r="N20">
            <v>1093724.0638494124</v>
          </cell>
          <cell r="O20">
            <v>2563.4157746470605</v>
          </cell>
        </row>
        <row r="21">
          <cell r="C21">
            <v>448</v>
          </cell>
          <cell r="D21">
            <v>1213064.8677991119</v>
          </cell>
          <cell r="E21">
            <v>2707.7340799087319</v>
          </cell>
          <cell r="F21">
            <v>92171.72321754806</v>
          </cell>
          <cell r="G21">
            <v>205.74045361059834</v>
          </cell>
          <cell r="H21">
            <v>30459.85844281183</v>
          </cell>
          <cell r="I21">
            <v>67.990755452704974</v>
          </cell>
          <cell r="J21">
            <v>46962.383607171141</v>
          </cell>
          <cell r="K21">
            <v>104.82674912314987</v>
          </cell>
          <cell r="L21">
            <v>1382658.833066643</v>
          </cell>
          <cell r="M21">
            <v>2777.662834285667</v>
          </cell>
          <cell r="N21">
            <v>1249945.7608289486</v>
          </cell>
          <cell r="O21">
            <v>2511.0517516652985</v>
          </cell>
        </row>
        <row r="22">
          <cell r="C22">
            <v>512</v>
          </cell>
          <cell r="D22">
            <v>1359996.5167972192</v>
          </cell>
          <cell r="E22">
            <v>2656.2431968695687</v>
          </cell>
          <cell r="F22">
            <v>105339.11224862636</v>
          </cell>
          <cell r="G22">
            <v>205.74045361059837</v>
          </cell>
          <cell r="H22">
            <v>34811.266791784947</v>
          </cell>
          <cell r="I22">
            <v>67.990755452704974</v>
          </cell>
          <cell r="J22">
            <v>46962.383607171141</v>
          </cell>
          <cell r="K22">
            <v>91.723405482756135</v>
          </cell>
          <cell r="L22">
            <v>1547109.2794448016</v>
          </cell>
          <cell r="M22">
            <v>2719.5280302740653</v>
          </cell>
          <cell r="N22">
            <v>1418747.6155560804</v>
          </cell>
          <cell r="O22">
            <v>2493.8922929696728</v>
          </cell>
        </row>
        <row r="23">
          <cell r="C23">
            <v>576</v>
          </cell>
          <cell r="D23">
            <v>1494461.2048594565</v>
          </cell>
          <cell r="E23">
            <v>2594.5507028810007</v>
          </cell>
          <cell r="F23">
            <v>118506.50127970465</v>
          </cell>
          <cell r="G23">
            <v>205.74045361059837</v>
          </cell>
          <cell r="H23">
            <v>39162.67514075806</v>
          </cell>
          <cell r="I23">
            <v>67.99075545270496</v>
          </cell>
          <cell r="J23">
            <v>46962.383607171141</v>
          </cell>
          <cell r="K23">
            <v>81.531915984672125</v>
          </cell>
          <cell r="L23">
            <v>1699092.7648870905</v>
          </cell>
          <cell r="M23">
            <v>2654.8324451360791</v>
          </cell>
          <cell r="N23">
            <v>1575082.5093473422</v>
          </cell>
          <cell r="O23">
            <v>2461.0664208552221</v>
          </cell>
        </row>
        <row r="24">
          <cell r="C24">
            <v>640</v>
          </cell>
          <cell r="D24">
            <v>1628925.8929216941</v>
          </cell>
          <cell r="E24">
            <v>2545.1967076901469</v>
          </cell>
          <cell r="F24">
            <v>131673.89031078297</v>
          </cell>
          <cell r="G24">
            <v>205.74045361059839</v>
          </cell>
          <cell r="H24">
            <v>43514.08348973118</v>
          </cell>
          <cell r="I24">
            <v>67.990755452704974</v>
          </cell>
          <cell r="J24">
            <v>46962.383607171141</v>
          </cell>
          <cell r="K24">
            <v>73.378724386204908</v>
          </cell>
          <cell r="L24">
            <v>1851076.2503293795</v>
          </cell>
          <cell r="M24">
            <v>2603.07597702569</v>
          </cell>
          <cell r="N24">
            <v>1731417.4031386045</v>
          </cell>
          <cell r="O24">
            <v>2434.8057231636626</v>
          </cell>
        </row>
        <row r="25">
          <cell r="C25">
            <v>704</v>
          </cell>
          <cell r="D25">
            <v>1763390.5809839312</v>
          </cell>
          <cell r="E25">
            <v>2504.8161661703566</v>
          </cell>
          <cell r="F25">
            <v>144841.27934186123</v>
          </cell>
          <cell r="G25">
            <v>205.74045361059834</v>
          </cell>
          <cell r="H25">
            <v>47865.4918387043</v>
          </cell>
          <cell r="I25">
            <v>67.990755452704974</v>
          </cell>
          <cell r="J25">
            <v>46962.383607171141</v>
          </cell>
          <cell r="K25">
            <v>66.707931260186285</v>
          </cell>
          <cell r="L25">
            <v>2003059.7357716679</v>
          </cell>
          <cell r="M25">
            <v>2560.729775844462</v>
          </cell>
          <cell r="N25">
            <v>1887752.2969298661</v>
          </cell>
          <cell r="O25">
            <v>2413.3196977796583</v>
          </cell>
        </row>
        <row r="26">
          <cell r="C26">
            <v>768</v>
          </cell>
          <cell r="D26">
            <v>1897855.2690461685</v>
          </cell>
          <cell r="E26">
            <v>2471.1657149038651</v>
          </cell>
          <cell r="F26">
            <v>158008.66837293954</v>
          </cell>
          <cell r="G26">
            <v>205.74045361059837</v>
          </cell>
          <cell r="H26">
            <v>52216.90018767742</v>
          </cell>
          <cell r="I26">
            <v>67.990755452704974</v>
          </cell>
          <cell r="J26">
            <v>46962.383607171141</v>
          </cell>
          <cell r="K26">
            <v>61.14893698850409</v>
          </cell>
          <cell r="L26">
            <v>2155043.2212139564</v>
          </cell>
          <cell r="M26">
            <v>2525.4412748601053</v>
          </cell>
          <cell r="N26">
            <v>2044087.1907211272</v>
          </cell>
          <cell r="O26">
            <v>2395.4146766263211</v>
          </cell>
        </row>
        <row r="27">
          <cell r="C27">
            <v>832</v>
          </cell>
          <cell r="D27">
            <v>2032319.9571084064</v>
          </cell>
          <cell r="E27">
            <v>2442.6922561399115</v>
          </cell>
          <cell r="F27">
            <v>171176.05740401783</v>
          </cell>
          <cell r="G27">
            <v>205.74045361059837</v>
          </cell>
          <cell r="H27">
            <v>56568.30853665054</v>
          </cell>
          <cell r="I27">
            <v>67.990755452704974</v>
          </cell>
          <cell r="J27">
            <v>46962.383607171141</v>
          </cell>
          <cell r="K27">
            <v>56.445172604773006</v>
          </cell>
          <cell r="L27">
            <v>2307026.706656246</v>
          </cell>
          <cell r="M27">
            <v>2495.5817740271891</v>
          </cell>
          <cell r="N27">
            <v>2200422.0845123902</v>
          </cell>
          <cell r="O27">
            <v>2380.2642741119607</v>
          </cell>
        </row>
        <row r="28">
          <cell r="C28">
            <v>896</v>
          </cell>
          <cell r="D28">
            <v>2166784.6451706439</v>
          </cell>
          <cell r="E28">
            <v>2418.2864343422366</v>
          </cell>
          <cell r="F28">
            <v>184343.44643509612</v>
          </cell>
          <cell r="G28">
            <v>205.74045361059834</v>
          </cell>
          <cell r="H28">
            <v>60919.71688562366</v>
          </cell>
          <cell r="I28">
            <v>67.990755452704974</v>
          </cell>
          <cell r="J28">
            <v>46962.383607171141</v>
          </cell>
          <cell r="K28">
            <v>52.413374561574933</v>
          </cell>
          <cell r="L28">
            <v>2459010.1920985347</v>
          </cell>
          <cell r="M28">
            <v>2469.9879161704034</v>
          </cell>
          <cell r="N28">
            <v>2356756.9783036518</v>
          </cell>
          <cell r="O28">
            <v>2367.2782148139363</v>
          </cell>
        </row>
        <row r="29">
          <cell r="C29">
            <v>960</v>
          </cell>
          <cell r="D29">
            <v>2301249.3332328815</v>
          </cell>
          <cell r="E29">
            <v>2397.1347221175847</v>
          </cell>
          <cell r="F29">
            <v>197510.83546617441</v>
          </cell>
          <cell r="G29">
            <v>205.74045361059834</v>
          </cell>
          <cell r="H29">
            <v>65271.125234596781</v>
          </cell>
          <cell r="I29">
            <v>67.990755452704974</v>
          </cell>
          <cell r="J29">
            <v>46962.383607171141</v>
          </cell>
          <cell r="K29">
            <v>48.919149590803272</v>
          </cell>
          <cell r="L29">
            <v>2610993.6775408238</v>
          </cell>
          <cell r="M29">
            <v>2447.8065726945224</v>
          </cell>
          <cell r="N29">
            <v>2513091.8720949143</v>
          </cell>
          <cell r="O29">
            <v>2356.0236300889824</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_TM_Inputs"/>
      <sheetName val="Inputs"/>
      <sheetName val="_CIQHiddenCacheSheet"/>
      <sheetName val="Summary (Beta,SP,Thinly traded)"/>
      <sheetName val="Beta"/>
      <sheetName val="_TM_Share price"/>
      <sheetName val="Share price"/>
      <sheetName val="_TM_WACC"/>
      <sheetName val="WACC"/>
      <sheetName val="_TM_Nos. of share"/>
      <sheetName val="Nos. of share"/>
      <sheetName val="BDB_AVX_US_Assets_m"/>
      <sheetName val="Capital IQ"/>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Name val="Network Summary"/>
      <sheetName val="RPF"/>
      <sheetName val="Phase1"/>
      <sheetName val="Phase2"/>
      <sheetName val="Phase3"/>
      <sheetName val="Phase4"/>
      <sheetName val="Phase5"/>
      <sheetName val="Control"/>
      <sheetName val="Prices"/>
      <sheetName val="Calc"/>
      <sheetName val="Short_Cuts"/>
      <sheetName val="GSM"/>
      <sheetName val="MSU"/>
    </sheetNames>
    <sheetDataSet>
      <sheetData sheetId="0" refreshError="1"/>
      <sheetData sheetId="1" refreshError="1">
        <row r="15">
          <cell r="D15" t="str">
            <v>DEM</v>
          </cell>
        </row>
        <row r="21">
          <cell r="C21" t="str">
            <v>No of 5,000 SA Packages:</v>
          </cell>
          <cell r="D21">
            <v>0</v>
          </cell>
          <cell r="E21">
            <v>0</v>
          </cell>
          <cell r="F21">
            <v>0</v>
          </cell>
          <cell r="G21">
            <v>0</v>
          </cell>
          <cell r="H21">
            <v>0</v>
          </cell>
          <cell r="I21">
            <v>0</v>
          </cell>
          <cell r="J21">
            <v>0</v>
          </cell>
          <cell r="K21">
            <v>0</v>
          </cell>
          <cell r="L21">
            <v>0</v>
          </cell>
          <cell r="M21">
            <v>0</v>
          </cell>
        </row>
        <row r="23">
          <cell r="C23" t="str">
            <v>No. of 5 MBPS packages:</v>
          </cell>
          <cell r="D23">
            <v>0</v>
          </cell>
          <cell r="E23">
            <v>0</v>
          </cell>
          <cell r="F23">
            <v>0</v>
          </cell>
          <cell r="G23">
            <v>0</v>
          </cell>
          <cell r="H23">
            <v>0</v>
          </cell>
          <cell r="I23">
            <v>0</v>
          </cell>
          <cell r="J23">
            <v>0</v>
          </cell>
          <cell r="K23">
            <v>0</v>
          </cell>
          <cell r="L23">
            <v>0</v>
          </cell>
          <cell r="M23">
            <v>0</v>
          </cell>
        </row>
        <row r="27">
          <cell r="C27" t="str">
            <v>Kiev</v>
          </cell>
        </row>
        <row r="28">
          <cell r="C28" t="str">
            <v>Odessa</v>
          </cell>
        </row>
        <row r="29">
          <cell r="C29" t="str">
            <v>Dnepro</v>
          </cell>
        </row>
        <row r="30">
          <cell r="C30" t="str">
            <v>Kharkov</v>
          </cell>
        </row>
        <row r="31">
          <cell r="C31" t="str">
            <v>Site 5</v>
          </cell>
        </row>
        <row r="32">
          <cell r="C32" t="str">
            <v>Site 6</v>
          </cell>
        </row>
        <row r="33">
          <cell r="C33" t="str">
            <v>Site 7</v>
          </cell>
        </row>
        <row r="34">
          <cell r="C34" t="str">
            <v>Site 8</v>
          </cell>
        </row>
        <row r="35">
          <cell r="C35" t="str">
            <v>Site 9</v>
          </cell>
        </row>
        <row r="36">
          <cell r="C36" t="str">
            <v>Site 10</v>
          </cell>
        </row>
        <row r="37">
          <cell r="C37" t="str">
            <v>Site 11</v>
          </cell>
        </row>
        <row r="38">
          <cell r="C38" t="str">
            <v>Site 12</v>
          </cell>
        </row>
        <row r="39">
          <cell r="C39" t="str">
            <v>Site 13</v>
          </cell>
        </row>
        <row r="40">
          <cell r="C40" t="str">
            <v>Site 14</v>
          </cell>
        </row>
        <row r="41">
          <cell r="C41" t="str">
            <v>Site 15</v>
          </cell>
        </row>
        <row r="42">
          <cell r="C42" t="str">
            <v>Site 16</v>
          </cell>
        </row>
        <row r="43">
          <cell r="C43" t="str">
            <v>Site 17</v>
          </cell>
        </row>
        <row r="44">
          <cell r="C44" t="str">
            <v>Site 18</v>
          </cell>
        </row>
        <row r="45">
          <cell r="C45" t="str">
            <v>Site 19</v>
          </cell>
        </row>
        <row r="46">
          <cell r="C46" t="str">
            <v>Site 20</v>
          </cell>
        </row>
        <row r="47">
          <cell r="C47" t="str">
            <v>Site 21</v>
          </cell>
        </row>
        <row r="48">
          <cell r="C48" t="str">
            <v>Site 22</v>
          </cell>
        </row>
        <row r="49">
          <cell r="C49" t="str">
            <v>Site 23</v>
          </cell>
        </row>
        <row r="50">
          <cell r="C50" t="str">
            <v>Site 24</v>
          </cell>
        </row>
        <row r="51">
          <cell r="C51" t="str">
            <v>Site 25</v>
          </cell>
        </row>
        <row r="52">
          <cell r="C52" t="str">
            <v>Site 26</v>
          </cell>
        </row>
        <row r="53">
          <cell r="C53" t="str">
            <v>Site 27</v>
          </cell>
        </row>
        <row r="54">
          <cell r="C54" t="str">
            <v>Site 28</v>
          </cell>
        </row>
        <row r="55">
          <cell r="C55" t="str">
            <v>Site 29</v>
          </cell>
        </row>
        <row r="56">
          <cell r="C56" t="str">
            <v>Site 30</v>
          </cell>
        </row>
        <row r="57">
          <cell r="C57" t="str">
            <v>Site 31</v>
          </cell>
        </row>
        <row r="58">
          <cell r="C58" t="str">
            <v>Site 32</v>
          </cell>
        </row>
        <row r="59">
          <cell r="C59" t="str">
            <v>Site 33</v>
          </cell>
        </row>
        <row r="60">
          <cell r="C60" t="str">
            <v>Site 34</v>
          </cell>
        </row>
        <row r="61">
          <cell r="C61" t="str">
            <v>Site 35</v>
          </cell>
        </row>
        <row r="62">
          <cell r="C62" t="str">
            <v>Site 36</v>
          </cell>
        </row>
        <row r="63">
          <cell r="C63" t="str">
            <v>Site 37</v>
          </cell>
        </row>
        <row r="64">
          <cell r="C64" t="str">
            <v>Site 38</v>
          </cell>
        </row>
        <row r="65">
          <cell r="C65" t="str">
            <v>Site 39</v>
          </cell>
        </row>
        <row r="66">
          <cell r="C66" t="str">
            <v>Site 40</v>
          </cell>
        </row>
        <row r="67">
          <cell r="C67" t="str">
            <v>Site 41</v>
          </cell>
        </row>
        <row r="68">
          <cell r="C68" t="str">
            <v>Site 42</v>
          </cell>
        </row>
        <row r="69">
          <cell r="C69" t="str">
            <v>Site 43</v>
          </cell>
        </row>
        <row r="70">
          <cell r="C70" t="str">
            <v>Site 44</v>
          </cell>
        </row>
        <row r="71">
          <cell r="C71" t="str">
            <v>Site 45</v>
          </cell>
        </row>
        <row r="72">
          <cell r="C72" t="str">
            <v>Site 46</v>
          </cell>
        </row>
        <row r="73">
          <cell r="C73" t="str">
            <v>Site 47</v>
          </cell>
        </row>
        <row r="74">
          <cell r="C74" t="str">
            <v>Site 48</v>
          </cell>
        </row>
        <row r="75">
          <cell r="C75" t="str">
            <v>Site 49</v>
          </cell>
        </row>
        <row r="76">
          <cell r="C76" t="str">
            <v>Site 50</v>
          </cell>
        </row>
      </sheetData>
      <sheetData sheetId="2" refreshError="1"/>
      <sheetData sheetId="3" refreshError="1"/>
      <sheetData sheetId="4" refreshError="1"/>
      <sheetData sheetId="5" refreshError="1"/>
      <sheetData sheetId="6" refreshError="1"/>
      <sheetData sheetId="7" refreshError="1"/>
      <sheetData sheetId="8" refreshError="1">
        <row r="8">
          <cell r="B8" t="str">
            <v>GGSN</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row>
        <row r="9">
          <cell r="B9" t="str">
            <v>SGSN</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row>
        <row r="10">
          <cell r="B10" t="str">
            <v>GGSN/SGSN</v>
          </cell>
          <cell r="C10">
            <v>0</v>
          </cell>
          <cell r="D10">
            <v>1</v>
          </cell>
          <cell r="E10">
            <v>0</v>
          </cell>
          <cell r="F10">
            <v>0</v>
          </cell>
          <cell r="G10">
            <v>0</v>
          </cell>
          <cell r="H10">
            <v>0</v>
          </cell>
          <cell r="I10">
            <v>0</v>
          </cell>
          <cell r="J10">
            <v>0</v>
          </cell>
          <cell r="K10">
            <v>0</v>
          </cell>
          <cell r="L10">
            <v>0</v>
          </cell>
          <cell r="M10">
            <v>0</v>
          </cell>
          <cell r="N10">
            <v>0</v>
          </cell>
          <cell r="O10">
            <v>1</v>
          </cell>
          <cell r="P10">
            <v>1</v>
          </cell>
          <cell r="Q10">
            <v>1</v>
          </cell>
          <cell r="R10">
            <v>1</v>
          </cell>
          <cell r="S10">
            <v>1</v>
          </cell>
          <cell r="T10">
            <v>1</v>
          </cell>
          <cell r="U10">
            <v>1</v>
          </cell>
          <cell r="V10">
            <v>1</v>
          </cell>
          <cell r="W10">
            <v>1</v>
          </cell>
          <cell r="X10">
            <v>1</v>
          </cell>
          <cell r="Y10">
            <v>1</v>
          </cell>
        </row>
        <row r="11">
          <cell r="B11" t="str">
            <v>New GGSN nodes</v>
          </cell>
          <cell r="C11">
            <v>0</v>
          </cell>
          <cell r="D11">
            <v>1</v>
          </cell>
          <cell r="E11">
            <v>0</v>
          </cell>
          <cell r="F11">
            <v>0</v>
          </cell>
          <cell r="G11">
            <v>0</v>
          </cell>
          <cell r="H11">
            <v>0</v>
          </cell>
          <cell r="I11">
            <v>0</v>
          </cell>
          <cell r="J11">
            <v>0</v>
          </cell>
          <cell r="K11">
            <v>0</v>
          </cell>
          <cell r="L11">
            <v>0</v>
          </cell>
          <cell r="M11">
            <v>0</v>
          </cell>
          <cell r="N11">
            <v>0</v>
          </cell>
          <cell r="O11">
            <v>1</v>
          </cell>
          <cell r="P11">
            <v>1</v>
          </cell>
          <cell r="Q11">
            <v>1</v>
          </cell>
          <cell r="R11">
            <v>1</v>
          </cell>
          <cell r="S11">
            <v>1</v>
          </cell>
          <cell r="T11">
            <v>1</v>
          </cell>
          <cell r="U11">
            <v>1</v>
          </cell>
          <cell r="V11">
            <v>1</v>
          </cell>
          <cell r="W11">
            <v>1</v>
          </cell>
          <cell r="X11">
            <v>1</v>
          </cell>
          <cell r="Y11">
            <v>1</v>
          </cell>
        </row>
        <row r="12">
          <cell r="B12" t="str">
            <v>GGSN-25</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row>
        <row r="13">
          <cell r="B13" t="str">
            <v>GGSN-100</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row>
        <row r="14">
          <cell r="B14" t="str">
            <v>GGSN-300</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row>
        <row r="15">
          <cell r="B15" t="str">
            <v>GGSN-25-100</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row>
        <row r="16">
          <cell r="B16" t="str">
            <v>GGSN-100-300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row>
        <row r="17">
          <cell r="B17" t="str">
            <v>New SGSN nodes</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row>
        <row r="18">
          <cell r="B18" t="str">
            <v>SGSN-25</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row>
        <row r="19">
          <cell r="B19" t="str">
            <v>SGSN-100</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row>
        <row r="20">
          <cell r="B20" t="str">
            <v>SGSN-300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row>
        <row r="21">
          <cell r="B21" t="str">
            <v>SGSN-25-100</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row>
        <row r="22">
          <cell r="B22" t="str">
            <v>SGSN-100-300</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row>
        <row r="23">
          <cell r="B23" t="str">
            <v>New GGSN/SGSN nodes</v>
          </cell>
          <cell r="C23">
            <v>0</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row>
        <row r="24">
          <cell r="B24" t="str">
            <v>GGSN/SGSN-25</v>
          </cell>
          <cell r="C24">
            <v>0</v>
          </cell>
          <cell r="D24">
            <v>1</v>
          </cell>
          <cell r="E24">
            <v>0</v>
          </cell>
          <cell r="F24">
            <v>0</v>
          </cell>
          <cell r="G24">
            <v>0</v>
          </cell>
          <cell r="H24">
            <v>0</v>
          </cell>
          <cell r="I24">
            <v>0</v>
          </cell>
          <cell r="J24">
            <v>0</v>
          </cell>
          <cell r="K24">
            <v>0</v>
          </cell>
          <cell r="L24">
            <v>0</v>
          </cell>
          <cell r="M24">
            <v>0</v>
          </cell>
          <cell r="N24">
            <v>0</v>
          </cell>
          <cell r="O24">
            <v>1</v>
          </cell>
          <cell r="P24">
            <v>1</v>
          </cell>
          <cell r="Q24">
            <v>1</v>
          </cell>
          <cell r="R24">
            <v>1</v>
          </cell>
          <cell r="S24">
            <v>1</v>
          </cell>
          <cell r="T24">
            <v>1</v>
          </cell>
          <cell r="U24">
            <v>1</v>
          </cell>
          <cell r="V24">
            <v>1</v>
          </cell>
          <cell r="W24">
            <v>1</v>
          </cell>
          <cell r="X24">
            <v>1</v>
          </cell>
          <cell r="Y24">
            <v>1</v>
          </cell>
        </row>
        <row r="25">
          <cell r="B25" t="str">
            <v>GGSN/SGSN-100</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row>
        <row r="26">
          <cell r="B26" t="str">
            <v>GGSN/SGSN-300</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row>
        <row r="27">
          <cell r="B27" t="str">
            <v>GGSN/SGSN-25-100</v>
          </cell>
          <cell r="C27">
            <v>0</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row>
        <row r="28">
          <cell r="B28" t="str">
            <v>GGSN/SGSN-100-300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row>
        <row r="29">
          <cell r="B29" t="str">
            <v>GGSN/SGSN-25 to SGSN-25</v>
          </cell>
          <cell r="C29">
            <v>0</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row>
      </sheetData>
      <sheetData sheetId="9" refreshError="1">
        <row r="12">
          <cell r="A12">
            <v>1</v>
          </cell>
          <cell r="C12">
            <v>0</v>
          </cell>
          <cell r="D12">
            <v>0</v>
          </cell>
          <cell r="E12">
            <v>0</v>
          </cell>
          <cell r="F12">
            <v>0</v>
          </cell>
          <cell r="G12">
            <v>0</v>
          </cell>
        </row>
        <row r="13">
          <cell r="A13">
            <v>2</v>
          </cell>
          <cell r="B13" t="str">
            <v>GGSN-25</v>
          </cell>
          <cell r="C13">
            <v>350000</v>
          </cell>
          <cell r="D13">
            <v>350000</v>
          </cell>
          <cell r="E13">
            <v>350000</v>
          </cell>
          <cell r="F13">
            <v>350000</v>
          </cell>
          <cell r="G13">
            <v>1500000</v>
          </cell>
          <cell r="H13" t="str">
            <v>XYZ 123</v>
          </cell>
        </row>
        <row r="14">
          <cell r="A14">
            <v>3</v>
          </cell>
          <cell r="B14" t="str">
            <v>GGSN-100</v>
          </cell>
          <cell r="C14">
            <v>630000</v>
          </cell>
          <cell r="D14">
            <v>630000</v>
          </cell>
          <cell r="E14">
            <v>630000</v>
          </cell>
          <cell r="F14">
            <v>630000</v>
          </cell>
          <cell r="G14">
            <v>2700000</v>
          </cell>
          <cell r="H14" t="str">
            <v>XYZ 124</v>
          </cell>
        </row>
        <row r="15">
          <cell r="A15">
            <v>4</v>
          </cell>
          <cell r="B15" t="str">
            <v>GGSN-300</v>
          </cell>
          <cell r="C15">
            <v>1600000</v>
          </cell>
          <cell r="D15">
            <v>1600000</v>
          </cell>
          <cell r="E15">
            <v>1600000</v>
          </cell>
          <cell r="F15">
            <v>1600000</v>
          </cell>
          <cell r="G15">
            <v>6900000</v>
          </cell>
        </row>
        <row r="16">
          <cell r="A16">
            <v>5</v>
          </cell>
          <cell r="B16" t="str">
            <v>Exp. GGSN-25 to GGSN-100</v>
          </cell>
          <cell r="C16">
            <v>406000</v>
          </cell>
          <cell r="D16">
            <v>406000</v>
          </cell>
          <cell r="E16">
            <v>406000</v>
          </cell>
          <cell r="F16">
            <v>406000</v>
          </cell>
          <cell r="G16">
            <v>1380000</v>
          </cell>
          <cell r="H16" t="str">
            <v>XYZ 125</v>
          </cell>
        </row>
        <row r="17">
          <cell r="A17">
            <v>6</v>
          </cell>
          <cell r="B17" t="str">
            <v>Exp. GGSN-100 to GGSN-300</v>
          </cell>
          <cell r="C17">
            <v>1290000</v>
          </cell>
          <cell r="D17">
            <v>1290000</v>
          </cell>
          <cell r="E17">
            <v>1290000</v>
          </cell>
          <cell r="F17">
            <v>1290000</v>
          </cell>
          <cell r="G17">
            <v>4830000</v>
          </cell>
        </row>
        <row r="21">
          <cell r="A21">
            <v>10</v>
          </cell>
          <cell r="B21" t="str">
            <v>GSN-25 Product Package 10</v>
          </cell>
          <cell r="C21">
            <v>439000</v>
          </cell>
          <cell r="D21">
            <v>439000</v>
          </cell>
          <cell r="E21">
            <v>439000</v>
          </cell>
          <cell r="F21">
            <v>439000</v>
          </cell>
          <cell r="G21">
            <v>1500000</v>
          </cell>
          <cell r="H21" t="str">
            <v>FAM 10584/15</v>
          </cell>
        </row>
        <row r="23">
          <cell r="C23" t="str">
            <v>List price</v>
          </cell>
          <cell r="D23" t="str">
            <v>List price</v>
          </cell>
          <cell r="E23" t="str">
            <v>RP Currency</v>
          </cell>
          <cell r="F23" t="str">
            <v>BMOG RP</v>
          </cell>
          <cell r="G23" t="str">
            <v>Cost</v>
          </cell>
          <cell r="H23" t="str">
            <v>Prodnr.</v>
          </cell>
        </row>
        <row r="24">
          <cell r="C24" t="str">
            <v>EUR</v>
          </cell>
          <cell r="D24" t="str">
            <v>EUR</v>
          </cell>
          <cell r="E24" t="str">
            <v>EUR</v>
          </cell>
          <cell r="F24" t="str">
            <v>EUR</v>
          </cell>
          <cell r="G24" t="str">
            <v>SEK</v>
          </cell>
        </row>
        <row r="25">
          <cell r="A25">
            <v>1</v>
          </cell>
          <cell r="C25">
            <v>0</v>
          </cell>
          <cell r="D25">
            <v>0</v>
          </cell>
          <cell r="E25">
            <v>0</v>
          </cell>
          <cell r="F25">
            <v>0</v>
          </cell>
          <cell r="G25">
            <v>0</v>
          </cell>
        </row>
        <row r="26">
          <cell r="A26">
            <v>2</v>
          </cell>
          <cell r="B26" t="str">
            <v>SGSN-25</v>
          </cell>
          <cell r="C26">
            <v>350000</v>
          </cell>
          <cell r="D26">
            <v>350000</v>
          </cell>
          <cell r="E26">
            <v>350000</v>
          </cell>
          <cell r="F26">
            <v>350000</v>
          </cell>
          <cell r="G26">
            <v>1500000</v>
          </cell>
          <cell r="H26" t="str">
            <v>XYZ 123</v>
          </cell>
        </row>
        <row r="28">
          <cell r="A28">
            <v>4</v>
          </cell>
          <cell r="B28" t="str">
            <v>SGSN-300</v>
          </cell>
          <cell r="C28">
            <v>1600000</v>
          </cell>
          <cell r="D28">
            <v>1600000</v>
          </cell>
          <cell r="E28">
            <v>1600000</v>
          </cell>
          <cell r="F28">
            <v>1600000</v>
          </cell>
          <cell r="G28">
            <v>6900000</v>
          </cell>
        </row>
        <row r="29">
          <cell r="A29">
            <v>5</v>
          </cell>
          <cell r="B29" t="str">
            <v>Exp. SGSN-25 to SGSN-100</v>
          </cell>
          <cell r="C29">
            <v>406000</v>
          </cell>
          <cell r="D29">
            <v>406000</v>
          </cell>
          <cell r="E29">
            <v>406000</v>
          </cell>
          <cell r="F29">
            <v>406000</v>
          </cell>
          <cell r="G29">
            <v>1380000</v>
          </cell>
          <cell r="H29" t="str">
            <v>XYZ 125</v>
          </cell>
        </row>
        <row r="30">
          <cell r="A30">
            <v>6</v>
          </cell>
          <cell r="B30" t="str">
            <v>Exp. SGSN-100 to SGSN-300</v>
          </cell>
          <cell r="C30">
            <v>1290000</v>
          </cell>
          <cell r="D30">
            <v>1290000</v>
          </cell>
          <cell r="E30">
            <v>1290000</v>
          </cell>
          <cell r="F30">
            <v>1290000</v>
          </cell>
          <cell r="G30">
            <v>4830000</v>
          </cell>
        </row>
        <row r="31">
          <cell r="A31">
            <v>7</v>
          </cell>
          <cell r="B31" t="str">
            <v>GSN-25 Product Package 1</v>
          </cell>
          <cell r="C31">
            <v>426000</v>
          </cell>
          <cell r="D31">
            <v>426000</v>
          </cell>
          <cell r="E31">
            <v>426000</v>
          </cell>
          <cell r="F31">
            <v>426000</v>
          </cell>
          <cell r="G31">
            <v>1500000</v>
          </cell>
          <cell r="H31" t="str">
            <v>FAM 10584/6</v>
          </cell>
        </row>
        <row r="32">
          <cell r="A32">
            <v>8</v>
          </cell>
          <cell r="B32" t="str">
            <v>GSN-25 Product Package 2</v>
          </cell>
          <cell r="C32">
            <v>436000</v>
          </cell>
          <cell r="D32">
            <v>436000</v>
          </cell>
          <cell r="E32">
            <v>436000</v>
          </cell>
          <cell r="F32">
            <v>436000</v>
          </cell>
          <cell r="G32">
            <v>1500000</v>
          </cell>
          <cell r="H32" t="str">
            <v>FAM 10584/7</v>
          </cell>
        </row>
        <row r="33">
          <cell r="A33">
            <v>9</v>
          </cell>
          <cell r="B33" t="str">
            <v>GSN-25 Product Package 3</v>
          </cell>
          <cell r="C33">
            <v>431000</v>
          </cell>
          <cell r="D33">
            <v>431000</v>
          </cell>
          <cell r="E33">
            <v>431000</v>
          </cell>
          <cell r="F33">
            <v>431000</v>
          </cell>
          <cell r="G33">
            <v>1500000</v>
          </cell>
          <cell r="H33" t="str">
            <v>FAM 10584/8</v>
          </cell>
        </row>
        <row r="38">
          <cell r="A38">
            <v>14</v>
          </cell>
          <cell r="B38" t="str">
            <v>GSN-25 Product Package 10</v>
          </cell>
          <cell r="C38">
            <v>439000</v>
          </cell>
          <cell r="D38">
            <v>439000</v>
          </cell>
          <cell r="E38">
            <v>439000</v>
          </cell>
          <cell r="F38">
            <v>439000</v>
          </cell>
          <cell r="G38">
            <v>1500000</v>
          </cell>
          <cell r="H38" t="str">
            <v>FAM 10584/15</v>
          </cell>
        </row>
        <row r="39">
          <cell r="C39" t="str">
            <v>EUR</v>
          </cell>
          <cell r="D39" t="str">
            <v>EUR</v>
          </cell>
          <cell r="E39" t="str">
            <v>EUR</v>
          </cell>
          <cell r="F39" t="str">
            <v>EUR</v>
          </cell>
          <cell r="G39" t="str">
            <v>SEK</v>
          </cell>
        </row>
        <row r="40">
          <cell r="A40">
            <v>1</v>
          </cell>
          <cell r="C40">
            <v>0</v>
          </cell>
          <cell r="D40">
            <v>0</v>
          </cell>
          <cell r="E40">
            <v>0</v>
          </cell>
          <cell r="F40">
            <v>0</v>
          </cell>
          <cell r="G40">
            <v>0</v>
          </cell>
        </row>
        <row r="41">
          <cell r="A41">
            <v>2</v>
          </cell>
          <cell r="B41" t="str">
            <v>SGSN/GGSN-25</v>
          </cell>
          <cell r="C41">
            <v>350000</v>
          </cell>
          <cell r="D41">
            <v>350000</v>
          </cell>
          <cell r="E41">
            <v>350000</v>
          </cell>
          <cell r="F41">
            <v>350000</v>
          </cell>
          <cell r="G41">
            <v>1500000</v>
          </cell>
        </row>
        <row r="42">
          <cell r="A42">
            <v>3</v>
          </cell>
          <cell r="B42" t="str">
            <v>SGSN/GGSN-100</v>
          </cell>
          <cell r="C42">
            <v>630000</v>
          </cell>
          <cell r="D42">
            <v>630000</v>
          </cell>
          <cell r="E42">
            <v>630000</v>
          </cell>
          <cell r="F42">
            <v>630000</v>
          </cell>
          <cell r="G42">
            <v>2700000</v>
          </cell>
        </row>
        <row r="43">
          <cell r="A43">
            <v>4</v>
          </cell>
          <cell r="B43" t="str">
            <v>SGSN/GGSN-300</v>
          </cell>
          <cell r="C43">
            <v>1600000</v>
          </cell>
          <cell r="D43">
            <v>1600000</v>
          </cell>
          <cell r="E43">
            <v>1600000</v>
          </cell>
          <cell r="F43">
            <v>1600000</v>
          </cell>
          <cell r="G43">
            <v>6900000</v>
          </cell>
        </row>
        <row r="44">
          <cell r="A44">
            <v>5</v>
          </cell>
          <cell r="B44" t="str">
            <v>Exp. SGSN/GGSN-25 to SGSN/GGSN-100</v>
          </cell>
          <cell r="C44">
            <v>406000</v>
          </cell>
          <cell r="D44">
            <v>406000</v>
          </cell>
          <cell r="E44">
            <v>406000</v>
          </cell>
          <cell r="F44">
            <v>406000</v>
          </cell>
          <cell r="G44">
            <v>1380000</v>
          </cell>
        </row>
        <row r="50">
          <cell r="A50">
            <v>11</v>
          </cell>
          <cell r="B50" t="str">
            <v>GSN-25 Product Package 2</v>
          </cell>
          <cell r="C50">
            <v>436000</v>
          </cell>
          <cell r="D50">
            <v>436000</v>
          </cell>
          <cell r="E50">
            <v>436000</v>
          </cell>
          <cell r="F50">
            <v>436000</v>
          </cell>
          <cell r="G50">
            <v>1500000</v>
          </cell>
          <cell r="H50" t="str">
            <v>FAM 10584/7</v>
          </cell>
        </row>
        <row r="51">
          <cell r="A51">
            <v>12</v>
          </cell>
          <cell r="B51" t="str">
            <v>GSN-25 Product Package 3</v>
          </cell>
          <cell r="C51">
            <v>431000</v>
          </cell>
          <cell r="D51">
            <v>431000</v>
          </cell>
          <cell r="E51">
            <v>431000</v>
          </cell>
          <cell r="F51">
            <v>431000</v>
          </cell>
          <cell r="G51">
            <v>1500000</v>
          </cell>
          <cell r="H51" t="str">
            <v>FAM 10584/8</v>
          </cell>
        </row>
        <row r="52">
          <cell r="A52">
            <v>13</v>
          </cell>
          <cell r="B52" t="str">
            <v>GSN-25 Product Package 4</v>
          </cell>
          <cell r="C52">
            <v>439000</v>
          </cell>
          <cell r="D52">
            <v>439000</v>
          </cell>
          <cell r="E52">
            <v>439000</v>
          </cell>
          <cell r="F52">
            <v>439000</v>
          </cell>
          <cell r="G52">
            <v>1500000</v>
          </cell>
          <cell r="H52" t="str">
            <v>FAM 10584/9</v>
          </cell>
        </row>
        <row r="62">
          <cell r="C62" t="str">
            <v>EUR</v>
          </cell>
          <cell r="D62" t="str">
            <v>EUR</v>
          </cell>
          <cell r="E62" t="str">
            <v>EUR</v>
          </cell>
          <cell r="F62" t="str">
            <v>EUR</v>
          </cell>
          <cell r="G62" t="str">
            <v>SEK</v>
          </cell>
        </row>
        <row r="63">
          <cell r="A63" t="str">
            <v>PXM Hardware (Sun Sparc and Wintel)</v>
          </cell>
          <cell r="B63" t="str">
            <v>PXM Hardware (Sun Sparc and Wintel)</v>
          </cell>
          <cell r="C63">
            <v>11000</v>
          </cell>
          <cell r="D63">
            <v>11000</v>
          </cell>
          <cell r="E63">
            <v>11000</v>
          </cell>
          <cell r="F63">
            <v>11000</v>
          </cell>
          <cell r="G63">
            <v>20000</v>
          </cell>
        </row>
        <row r="64">
          <cell r="A64" t="str">
            <v>Ethernet interface</v>
          </cell>
          <cell r="B64" t="str">
            <v>Ethernet interface</v>
          </cell>
          <cell r="C64">
            <v>20100</v>
          </cell>
          <cell r="D64">
            <v>20100</v>
          </cell>
          <cell r="E64">
            <v>20100</v>
          </cell>
          <cell r="F64">
            <v>20100</v>
          </cell>
          <cell r="G64">
            <v>38100</v>
          </cell>
        </row>
        <row r="65">
          <cell r="A65" t="str">
            <v>155 MBPS ATM optical for single mode fiber interface</v>
          </cell>
          <cell r="B65" t="str">
            <v>155 MBPS ATM optical for single mode fiber interface</v>
          </cell>
          <cell r="C65">
            <v>20900</v>
          </cell>
          <cell r="D65">
            <v>20900</v>
          </cell>
          <cell r="E65">
            <v>20900</v>
          </cell>
          <cell r="F65">
            <v>20900</v>
          </cell>
          <cell r="G65">
            <v>39617</v>
          </cell>
        </row>
        <row r="66">
          <cell r="A66" t="str">
            <v>155 MBPS ATM optical for multi mode fiber interface</v>
          </cell>
          <cell r="B66" t="str">
            <v>155 MBPS ATM optical for multi mode fiber interface</v>
          </cell>
          <cell r="C66">
            <v>16500</v>
          </cell>
          <cell r="D66">
            <v>16500</v>
          </cell>
          <cell r="E66">
            <v>16500</v>
          </cell>
          <cell r="F66">
            <v>16500</v>
          </cell>
          <cell r="G66">
            <v>31276</v>
          </cell>
        </row>
        <row r="67">
          <cell r="A67" t="str">
            <v>155 MBPS ATM UTP interface</v>
          </cell>
          <cell r="B67" t="str">
            <v>155 MBPS ATM UTP interface</v>
          </cell>
          <cell r="C67">
            <v>16500</v>
          </cell>
          <cell r="D67">
            <v>16500</v>
          </cell>
          <cell r="E67">
            <v>16500</v>
          </cell>
          <cell r="F67">
            <v>16500</v>
          </cell>
          <cell r="G67">
            <v>31276</v>
          </cell>
        </row>
        <row r="68">
          <cell r="A68" t="str">
            <v>2 Mb interface</v>
          </cell>
          <cell r="B68" t="str">
            <v>2 Mb interface</v>
          </cell>
          <cell r="C68">
            <v>21100</v>
          </cell>
          <cell r="D68">
            <v>21100</v>
          </cell>
          <cell r="E68">
            <v>21100</v>
          </cell>
          <cell r="F68">
            <v>21100</v>
          </cell>
          <cell r="G68">
            <v>39996</v>
          </cell>
        </row>
        <row r="69">
          <cell r="A69" t="str">
            <v>Interface to TMOS OSS, BNSI</v>
          </cell>
          <cell r="B69" t="str">
            <v>Interface to TMOS OSS, BNSI</v>
          </cell>
          <cell r="C69">
            <v>16500</v>
          </cell>
          <cell r="D69">
            <v>16500</v>
          </cell>
          <cell r="E69">
            <v>16500</v>
          </cell>
          <cell r="F69">
            <v>16500</v>
          </cell>
          <cell r="G69">
            <v>31276</v>
          </cell>
        </row>
      </sheetData>
      <sheetData sheetId="10" refreshError="1">
        <row r="5">
          <cell r="B5" t="str">
            <v>GGSN-25</v>
          </cell>
        </row>
        <row r="6">
          <cell r="B6" t="str">
            <v>GGSN-100</v>
          </cell>
        </row>
        <row r="7">
          <cell r="B7" t="str">
            <v>GGSN-300</v>
          </cell>
        </row>
        <row r="8">
          <cell r="B8" t="str">
            <v>Exp. GGSN-25 to GGSN-100</v>
          </cell>
        </row>
        <row r="9">
          <cell r="B9" t="str">
            <v>Exp. GGSN-100 to GGSN-300</v>
          </cell>
        </row>
        <row r="11">
          <cell r="B11" t="str">
            <v>GSN-25 Product Package 4</v>
          </cell>
        </row>
        <row r="12">
          <cell r="B12" t="str">
            <v>GSN-25 Product Package 9</v>
          </cell>
        </row>
        <row r="13">
          <cell r="B13" t="str">
            <v>GSN-25 Product Package 10</v>
          </cell>
        </row>
        <row r="15">
          <cell r="A15">
            <v>1</v>
          </cell>
        </row>
      </sheetData>
      <sheetData sheetId="11" refreshError="1"/>
      <sheetData sheetId="12" refreshError="1"/>
      <sheetData sheetId="13"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SM"/>
      <sheetName val="Prices"/>
      <sheetName val="Network Summary"/>
      <sheetName val="Control"/>
      <sheetName val="Calc"/>
      <sheetName val="Final"/>
      <sheetName val="Summary-Price_New"/>
      <sheetName val="Sheet3"/>
      <sheetName val="AN-2K"/>
      <sheetName val="Switch V16"/>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1"/>
      <sheetName val="MODEL"/>
      <sheetName val="Capex &amp; Opex"/>
      <sheetName val="Interconnect"/>
      <sheetName val="CF"/>
      <sheetName val="#REF"/>
      <sheetName val="Emp"/>
      <sheetName val="Sheet1"/>
      <sheetName val="Erlang and Infra"/>
      <sheetName val="GSM"/>
      <sheetName val="Network Summary"/>
      <sheetName val="Prices"/>
      <sheetName val="Control"/>
      <sheetName val="Calc"/>
      <sheetName val="Sheet2"/>
      <sheetName val="Sheet3"/>
      <sheetName val="Details"/>
      <sheetName val="margin."/>
      <sheetName val="CONTANGO"/>
      <sheetName val="REFNCOMPARE"/>
      <sheetName val="Cons-Division"/>
      <sheetName val="CVK p&amp;L"/>
      <sheetName val="lot no 86"/>
      <sheetName val="Sales &amp;Sale Cost"/>
      <sheetName val="Stock Cal"/>
      <sheetName val="Lme-REV"/>
      <sheetName val="CU-P&amp;L-Work"/>
      <sheetName val="GROUPING"/>
      <sheetName val="rawmat break up"/>
      <sheetName val="cell rel"/>
      <sheetName val="Contract Details"/>
      <sheetName val="COST SHEET"/>
      <sheetName val="OTHER RM"/>
      <sheetName val="assumption"/>
      <sheetName val="BREAKUP"/>
      <sheetName val="Top Sheet"/>
      <sheetName val="Break up of RMcost"/>
      <sheetName val="YTD (2)"/>
      <sheetName val="March "/>
      <sheetName val=""/>
      <sheetName val="GS Master"/>
      <sheetName val="Oil"/>
      <sheetName val="Chart"/>
      <sheetName val="cs1997"/>
      <sheetName val="Summary model"/>
      <sheetName val="model by field"/>
      <sheetName val="Crude oil"/>
      <sheetName val="Corridor"/>
      <sheetName val="Block A"/>
      <sheetName val="W Natuna"/>
      <sheetName val="Valuation (F)"/>
      <sheetName val="Valuation 2"/>
      <sheetName val="Adjusted data"/>
      <sheetName val="Charts"/>
      <sheetName val="IEA_02-99"/>
      <sheetName val="WRLD EXPN"/>
      <sheetName val="JetFuel"/>
      <sheetName val="SingCracks"/>
      <sheetName val="DF"/>
      <sheetName val="BS Groupings"/>
      <sheetName val="PL Groupings"/>
      <sheetName val="WORKINGS"/>
      <sheetName val="ANNEXURE 5 c"/>
      <sheetName val="21 (i)(B)(b)"/>
      <sheetName val="remittance"/>
      <sheetName val="IHP Detailed QA"/>
      <sheetName val="Profit &amp; Loss (2)"/>
      <sheetName val="M-2 Discounted"/>
      <sheetName val="PE EV charts"/>
      <sheetName val="Deal Inputs (In)"/>
      <sheetName val="CompLink"/>
      <sheetName val="Control (In)"/>
      <sheetName val="Combo"/>
      <sheetName val="DCF I (In)"/>
      <sheetName val="Inputs"/>
      <sheetName val="Cover"/>
      <sheetName val="manager"/>
      <sheetName val="ELTA"/>
      <sheetName val="CSCCincSKR"/>
      <sheetName val="SOTP"/>
      <sheetName val="Interpool"/>
      <sheetName val="TAL"/>
      <sheetName val="Cronos"/>
      <sheetName val="Group"/>
      <sheetName val="Financials"/>
      <sheetName val="OpCo"/>
      <sheetName val="Synergies"/>
      <sheetName val="LBO inputs"/>
      <sheetName val="DCF"/>
      <sheetName val="Infrastructure model"/>
      <sheetName val="DIV INC"/>
      <sheetName val="LTM"/>
      <sheetName val="CREDIT STATS"/>
      <sheetName val="DropZone"/>
      <sheetName val="Outputs"/>
      <sheetName val="Revenue heading"/>
      <sheetName val="Summary"/>
      <sheetName val="Domain"/>
      <sheetName val="Service Template"/>
      <sheetName val="X_Rates"/>
      <sheetName val="Looku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urgaon"/>
      <sheetName val="Faridabad"/>
      <sheetName val="Karnal"/>
      <sheetName val="Panipat"/>
      <sheetName val="Ambala"/>
      <sheetName val="Hissar"/>
      <sheetName val="CF"/>
      <sheetName val="BS"/>
      <sheetName val="B'Sheet"/>
      <sheetName val="P&amp;L"/>
      <sheetName val="Op."/>
      <sheetName val="Sheet1"/>
      <sheetName val="ROI Summ"/>
      <sheetName val="Pending"/>
      <sheetName val="Backup"/>
      <sheetName val="Asmp"/>
      <sheetName val="Ggn"/>
      <sheetName val="Fbd"/>
      <sheetName val="Kar"/>
      <sheetName val="Pan"/>
      <sheetName val="Amb"/>
      <sheetName val="Panch"/>
      <sheetName val="Yam"/>
      <sheetName val="Son"/>
      <sheetName val="Kur"/>
      <sheetName val="Roh"/>
      <sheetName val="Jin"/>
      <sheetName val="His"/>
      <sheetName val="Sir"/>
      <sheetName val="Bhi"/>
      <sheetName val="Bah"/>
      <sheetName val="Rew"/>
      <sheetName val="Kai"/>
      <sheetName val="Profile"/>
      <sheetName val="Indirect expenses"/>
      <sheetName val="B_Sheet"/>
      <sheetName val="#REF"/>
      <sheetName val="MODEL"/>
      <sheetName val="Final"/>
      <sheetName val="Summary-Price_New"/>
      <sheetName val="Sheet3"/>
      <sheetName val="AN-2K"/>
      <sheetName val="Switch V16"/>
      <sheetName val="Total Haryana POs AMC Sheet 3%"/>
      <sheetName val="delhi 03-04AMC @ 3%"/>
      <sheetName val="itemsdetails"/>
      <sheetName val="E&amp;I"/>
      <sheetName val="SCEL Funding"/>
      <sheetName val="DSL-S"/>
      <sheetName val="LA- lookups"/>
      <sheetName val="Other assumptions"/>
      <sheetName val="KPIs"/>
      <sheetName val="INNOVATION"/>
      <sheetName val="Factors"/>
      <sheetName val="factor sheet"/>
      <sheetName val="database-NO"/>
      <sheetName val="A0744339"/>
      <sheetName val="Op_"/>
      <sheetName val="ROI_Summ"/>
      <sheetName val="Indirect_expenses"/>
      <sheetName val="Switch_V16"/>
      <sheetName val="Total_Haryana_POs_AMC_Sheet_3%"/>
      <sheetName val="delhi_03-04AMC_@_3%"/>
      <sheetName val="SCEL_Funding"/>
      <sheetName val="LA-_lookups"/>
      <sheetName val="Other_assumptions"/>
      <sheetName val="entitlements"/>
      <sheetName val="Assumptions"/>
      <sheetName val="SPS DETAIL"/>
      <sheetName val="discounts_XP140"/>
      <sheetName val="Network Summary"/>
      <sheetName val="Prices"/>
      <sheetName val="Control"/>
      <sheetName val="Calc"/>
      <sheetName val="new_main_20K"/>
      <sheetName val="Opex Business Plan Y1-Y5 140901"/>
      <sheetName val="Op_1"/>
      <sheetName val="ROI_Summ1"/>
      <sheetName val="Indirect_expenses1"/>
      <sheetName val="Switch_V161"/>
      <sheetName val="Total_Haryana_POs_AMC_Sheet_3%1"/>
      <sheetName val="delhi_03-04AMC_@_3%1"/>
      <sheetName val="SCEL_Funding1"/>
      <sheetName val="LA-_lookups1"/>
      <sheetName val="Other_assumptions1"/>
      <sheetName val="factor_sheet"/>
      <sheetName val="Ref"/>
      <sheetName val="SPS_DETAIL"/>
      <sheetName val="Network_Summary"/>
      <sheetName val="factor"/>
      <sheetName val="Rabo-150 crs"/>
      <sheetName val="Rabo-125 Crs"/>
      <sheetName val="BCL-HDFC Bank-20 crs 8%"/>
      <sheetName val="BIL-IL&amp;FS-50 Cr"/>
      <sheetName val="BML-Citi"/>
      <sheetName val="BTVL-IL&amp;FS-50 Cr"/>
      <sheetName val="Comm Paper"/>
      <sheetName val="INPUT"/>
      <sheetName val="CALCULATIONS"/>
      <sheetName val="FORM-16"/>
      <sheetName val="MSU"/>
      <sheetName val="PTE COST "/>
      <sheetName val="currency"/>
      <sheetName val="TB"/>
      <sheetName val="PARAMETRES"/>
      <sheetName val="detail'02"/>
      <sheetName val="analysis"/>
      <sheetName val="PRECAST lightconc-II"/>
      <sheetName val="Labour"/>
      <sheetName val="TBAL9697 -group wise  sdpl"/>
      <sheetName val=""/>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234">
          <cell r="D234">
            <v>1000000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cading_perport"/>
      <sheetName val="cascadingdslam"/>
      <sheetName val="discounts_XP140"/>
      <sheetName val="XP"/>
      <sheetName val="DUMP"/>
      <sheetName val="WORKING"/>
      <sheetName val="B'Sheet"/>
      <sheetName val="Asmp"/>
      <sheetName val="#REF"/>
      <sheetName val="Factors"/>
      <sheetName val="Switch costs lookup"/>
      <sheetName val="Profile"/>
      <sheetName val="EBT"/>
      <sheetName val="1st quarter"/>
      <sheetName val="Customize Your Invoice"/>
      <sheetName val="POI_MASTER_1"/>
      <sheetName val="MSU"/>
      <sheetName val="Final"/>
      <sheetName val="Summary-Price_New"/>
      <sheetName val="Sheet3"/>
      <sheetName val="AN-2K"/>
      <sheetName val="Switch V16"/>
      <sheetName val="Sheet1"/>
      <sheetName val="Network prod"/>
      <sheetName val="Dels"/>
      <sheetName val="MODEL"/>
      <sheetName val="Master"/>
      <sheetName val="DSL-S"/>
      <sheetName val="AN 2000"/>
      <sheetName val="LA- lookups"/>
      <sheetName val="Utilization"/>
      <sheetName val="Other assumptions"/>
      <sheetName val="Switch_costs_lookup"/>
      <sheetName val="Switch_V16"/>
      <sheetName val="1st_quarter"/>
      <sheetName val="Customize_Your_Invoice"/>
      <sheetName val="Bank card list"/>
      <sheetName val="List"/>
      <sheetName val="Assumptions"/>
      <sheetName val="Calcns FDB"/>
      <sheetName val="Assns FDB"/>
      <sheetName val="SCEL Funding"/>
      <sheetName val="SPS DETAIL"/>
      <sheetName val="Switch_costs_lookup1"/>
      <sheetName val="1st_quarter1"/>
      <sheetName val="Customize_Your_Invoice1"/>
      <sheetName val="Switch_V161"/>
      <sheetName val="Network_prod"/>
      <sheetName val="AN_2000"/>
      <sheetName val="LA-_lookups"/>
      <sheetName val="Other_assumptions"/>
      <sheetName val="Bank_card_list"/>
      <sheetName val="Calcns_FDB"/>
      <sheetName val="Assns_FDB"/>
      <sheetName val="SCEL_Funding"/>
      <sheetName val="Level 3-B'lore"/>
      <sheetName val="Level 0"/>
      <sheetName val="factor sheet"/>
      <sheetName val="MD5500"/>
      <sheetName val="Balaios"/>
      <sheetName val="Consolidated NE"/>
      <sheetName val="Consolidated SE"/>
      <sheetName val="Consolidated SO"/>
      <sheetName val="Hyper NE"/>
      <sheetName val="Hyper SO"/>
      <sheetName val="Maxxi"/>
      <sheetName val="Magazines"/>
      <sheetName val="Sam's Club"/>
      <sheetName val="Super NE"/>
      <sheetName val="Super SO"/>
      <sheetName val="Todo Dia"/>
      <sheetName val="entitlements"/>
      <sheetName val="E&amp;I"/>
      <sheetName val="CALCULATIONS"/>
      <sheetName val="HR"/>
      <sheetName val="DLC lookups"/>
      <sheetName val="NW RTU"/>
      <sheetName val="Inputs"/>
    </sheetNames>
    <sheetDataSet>
      <sheetData sheetId="0" refreshError="1"/>
      <sheetData sheetId="1" refreshError="1"/>
      <sheetData sheetId="2" refreshError="1">
        <row r="3">
          <cell r="B3">
            <v>0.75</v>
          </cell>
        </row>
        <row r="4">
          <cell r="B4">
            <v>0.75</v>
          </cell>
        </row>
        <row r="5">
          <cell r="B5">
            <v>0.6</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312 Robot 1 Semat"/>
      <sheetName val="0312 Robot 2 Semat"/>
      <sheetName val="0312 Robot 3 Semat"/>
      <sheetName val="0312 Mob 1998 Slibail"/>
      <sheetName val="0312 Immob CDA"/>
      <sheetName val="Taux intérêt"/>
      <sheetName val="Exemple (2)"/>
      <sheetName val="Taux intérêt (2)"/>
      <sheetName val="Sheet1"/>
      <sheetName val="Sheet2"/>
      <sheetName val="Sheet3"/>
    </sheetNames>
    <sheetDataSet>
      <sheetData sheetId="0"/>
      <sheetData sheetId="1"/>
      <sheetData sheetId="2"/>
      <sheetData sheetId="3"/>
      <sheetData sheetId="4"/>
      <sheetData sheetId="5" refreshError="1">
        <row r="13">
          <cell r="B13">
            <v>0.12777336889372615</v>
          </cell>
        </row>
      </sheetData>
      <sheetData sheetId="6"/>
      <sheetData sheetId="7"/>
      <sheetData sheetId="8"/>
      <sheetData sheetId="9"/>
      <sheetData sheetId="10"/>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1"/>
      <sheetName val="1.1"/>
      <sheetName val="1.2"/>
      <sheetName val="1.3"/>
      <sheetName val="2"/>
      <sheetName val="2.1"/>
      <sheetName val="2.2"/>
      <sheetName val="2.3"/>
      <sheetName val="3"/>
      <sheetName val="4"/>
      <sheetName val="5"/>
      <sheetName val="5.1"/>
      <sheetName val="5.2"/>
      <sheetName val="5.3"/>
      <sheetName val="5.4"/>
      <sheetName val="5.5"/>
      <sheetName val="5.6"/>
      <sheetName val="5.7"/>
      <sheetName val="6"/>
      <sheetName val="7"/>
      <sheetName val="8"/>
      <sheetName val="8.1"/>
      <sheetName val="8.2"/>
      <sheetName val="8.3"/>
      <sheetName val="8.4"/>
      <sheetName val="9"/>
      <sheetName val="10"/>
      <sheetName val="11"/>
      <sheetName val="12"/>
      <sheetName val="13"/>
      <sheetName val="P&amp;L"/>
      <sheetName val="P&amp;L An"/>
      <sheetName val="P&amp;L (2)"/>
      <sheetName val="CM (int)"/>
      <sheetName val="tagli"/>
      <sheetName val="scost"/>
      <sheetName val="Foglio3"/>
      <sheetName val="BS"/>
      <sheetName val="BS An"/>
      <sheetName val="Ratios"/>
      <sheetName val="LIN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row r="1">
          <cell r="B1" t="str">
            <v>Carrozzeria Moderna</v>
          </cell>
        </row>
      </sheetData>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Prior Fund Raising MGD"/>
      <sheetName val="Summary"/>
      <sheetName val="Managed Accounts - Gross Tradin"/>
      <sheetName val="Managed Accounts"/>
      <sheetName val="Noti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1"/>
      <sheetName val="1.1"/>
      <sheetName val="1.2"/>
      <sheetName val="2"/>
      <sheetName val="3"/>
      <sheetName val="4"/>
      <sheetName val="5"/>
      <sheetName val="6"/>
      <sheetName val="8"/>
      <sheetName val="9"/>
      <sheetName val="10"/>
      <sheetName val="11"/>
      <sheetName val="11.1"/>
      <sheetName val="11.2"/>
      <sheetName val="11.3"/>
      <sheetName val="11.4"/>
      <sheetName val="12"/>
      <sheetName val="13"/>
      <sheetName val="14"/>
      <sheetName val="15"/>
      <sheetName val="16"/>
      <sheetName val="17"/>
      <sheetName val="18"/>
      <sheetName val="P&amp;L"/>
      <sheetName val="BS"/>
      <sheetName val="P&amp;L An"/>
      <sheetName val="P&amp;L (2)"/>
      <sheetName val="Equipos"/>
      <sheetName val="tagli"/>
      <sheetName val="7"/>
      <sheetName val="dettaglio costi"/>
      <sheetName val="BS An"/>
      <sheetName val="Ratios"/>
      <sheetName val="1.3"/>
      <sheetName val="LIN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sheetData sheetId="31"/>
      <sheetData sheetId="32" refreshError="1"/>
      <sheetData sheetId="33" refreshError="1"/>
      <sheetData sheetId="34" refreshError="1"/>
      <sheetData sheetId="35" refreshError="1">
        <row r="1">
          <cell r="B1" t="str">
            <v>Equipos Semat</v>
          </cell>
        </row>
      </sheetData>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ces"/>
      <sheetName val="Prices (2)"/>
      <sheetName val="Sheet 1"/>
      <sheetName val="Other assumptions"/>
      <sheetName val="RSU lookups"/>
      <sheetName val="RSU sites"/>
      <sheetName val="DLC sites"/>
      <sheetName val="SDH COST"/>
      <sheetName val="Q1 inputs"/>
      <sheetName val="Total Haryana POs AMC Sheet 3%"/>
      <sheetName val="delhi 03-04AMC @ 3%"/>
      <sheetName val="itemsdetails"/>
    </sheetNames>
    <sheetDataSet>
      <sheetData sheetId="0" refreshError="1">
        <row r="509">
          <cell r="C509" t="str">
            <v>Jan</v>
          </cell>
          <cell r="D509" t="str">
            <v>Feb</v>
          </cell>
          <cell r="E509" t="str">
            <v>Mar</v>
          </cell>
          <cell r="F509" t="str">
            <v>Apr</v>
          </cell>
          <cell r="G509" t="str">
            <v>May</v>
          </cell>
          <cell r="H509" t="str">
            <v>Jun</v>
          </cell>
          <cell r="I509" t="str">
            <v>Jul</v>
          </cell>
          <cell r="J509" t="str">
            <v>Aug</v>
          </cell>
          <cell r="K509" t="str">
            <v>Sep</v>
          </cell>
          <cell r="L509" t="str">
            <v>Oct</v>
          </cell>
          <cell r="M509" t="str">
            <v>Nov</v>
          </cell>
          <cell r="N509" t="str">
            <v>Dec</v>
          </cell>
        </row>
        <row r="510">
          <cell r="B510" t="str">
            <v>Lays</v>
          </cell>
        </row>
        <row r="511">
          <cell r="A511" t="str">
            <v>PR-SM</v>
          </cell>
          <cell r="B511" t="str">
            <v>Small</v>
          </cell>
          <cell r="C511">
            <v>1.5</v>
          </cell>
          <cell r="D511">
            <v>1.5</v>
          </cell>
          <cell r="E511">
            <v>1.5</v>
          </cell>
          <cell r="F511">
            <v>1.5</v>
          </cell>
          <cell r="G511">
            <v>1.5</v>
          </cell>
          <cell r="H511">
            <v>1.5</v>
          </cell>
          <cell r="I511">
            <v>1.5</v>
          </cell>
          <cell r="J511">
            <v>1.5</v>
          </cell>
          <cell r="K511">
            <v>1.5</v>
          </cell>
          <cell r="L511">
            <v>1.5</v>
          </cell>
          <cell r="M511">
            <v>1.5</v>
          </cell>
          <cell r="N511">
            <v>1.5</v>
          </cell>
        </row>
        <row r="512">
          <cell r="A512" t="str">
            <v>PR-MD</v>
          </cell>
          <cell r="B512" t="str">
            <v>Mid</v>
          </cell>
          <cell r="C512">
            <v>1</v>
          </cell>
          <cell r="D512">
            <v>1</v>
          </cell>
          <cell r="E512">
            <v>1</v>
          </cell>
          <cell r="F512">
            <v>1</v>
          </cell>
          <cell r="G512">
            <v>1</v>
          </cell>
          <cell r="H512">
            <v>1</v>
          </cell>
          <cell r="I512">
            <v>1</v>
          </cell>
          <cell r="J512">
            <v>1</v>
          </cell>
          <cell r="K512">
            <v>1</v>
          </cell>
          <cell r="L512">
            <v>1</v>
          </cell>
          <cell r="M512">
            <v>1</v>
          </cell>
          <cell r="N512">
            <v>1</v>
          </cell>
        </row>
        <row r="513">
          <cell r="A513" t="str">
            <v>PR-LG</v>
          </cell>
          <cell r="B513" t="str">
            <v>Large</v>
          </cell>
          <cell r="C513">
            <v>0.3</v>
          </cell>
          <cell r="D513">
            <v>0.3</v>
          </cell>
          <cell r="E513">
            <v>0.3</v>
          </cell>
          <cell r="F513">
            <v>0.3</v>
          </cell>
          <cell r="G513">
            <v>0.3</v>
          </cell>
          <cell r="H513">
            <v>0.3</v>
          </cell>
          <cell r="I513">
            <v>0.3</v>
          </cell>
          <cell r="J513">
            <v>0.3</v>
          </cell>
          <cell r="K513">
            <v>0.3</v>
          </cell>
          <cell r="L513">
            <v>0.3</v>
          </cell>
          <cell r="M513">
            <v>0.3</v>
          </cell>
          <cell r="N513">
            <v>0.3</v>
          </cell>
        </row>
        <row r="515">
          <cell r="B515" t="str">
            <v>Cheetos</v>
          </cell>
        </row>
        <row r="516">
          <cell r="A516" t="str">
            <v>EC-SM</v>
          </cell>
          <cell r="B516" t="str">
            <v>Masala Balls/Puffs</v>
          </cell>
          <cell r="C516">
            <v>1.5</v>
          </cell>
          <cell r="D516">
            <v>1.5</v>
          </cell>
          <cell r="E516">
            <v>1.5</v>
          </cell>
          <cell r="F516">
            <v>1.5</v>
          </cell>
          <cell r="G516">
            <v>1.5</v>
          </cell>
          <cell r="H516">
            <v>1.5</v>
          </cell>
          <cell r="I516">
            <v>1.5</v>
          </cell>
          <cell r="J516">
            <v>1.5</v>
          </cell>
          <cell r="K516">
            <v>1.5</v>
          </cell>
          <cell r="L516">
            <v>1.5</v>
          </cell>
          <cell r="M516">
            <v>1.5</v>
          </cell>
          <cell r="N516">
            <v>1.5</v>
          </cell>
        </row>
        <row r="517">
          <cell r="A517" t="str">
            <v>EC-MD</v>
          </cell>
          <cell r="B517" t="str">
            <v>Cheetos Wheels</v>
          </cell>
          <cell r="C517">
            <v>0.3</v>
          </cell>
          <cell r="D517">
            <v>0.3</v>
          </cell>
          <cell r="E517">
            <v>0.3</v>
          </cell>
          <cell r="F517">
            <v>0.3</v>
          </cell>
          <cell r="G517">
            <v>0.3</v>
          </cell>
          <cell r="H517">
            <v>0.3</v>
          </cell>
          <cell r="I517">
            <v>0.3</v>
          </cell>
          <cell r="J517">
            <v>0.3</v>
          </cell>
          <cell r="K517">
            <v>0.3</v>
          </cell>
          <cell r="L517">
            <v>0.3</v>
          </cell>
          <cell r="M517">
            <v>0.3</v>
          </cell>
          <cell r="N517">
            <v>0.3</v>
          </cell>
        </row>
        <row r="519">
          <cell r="B519" t="str">
            <v>Bridge</v>
          </cell>
        </row>
        <row r="520">
          <cell r="A520" t="str">
            <v>BL-SM</v>
          </cell>
          <cell r="B520" t="str">
            <v>Kurkure 25</v>
          </cell>
          <cell r="C520">
            <v>0.5</v>
          </cell>
          <cell r="D520">
            <v>0.5</v>
          </cell>
          <cell r="E520">
            <v>0.5</v>
          </cell>
          <cell r="F520">
            <v>0.5</v>
          </cell>
          <cell r="G520">
            <v>0.5</v>
          </cell>
          <cell r="H520">
            <v>0.5</v>
          </cell>
          <cell r="I520">
            <v>0.5</v>
          </cell>
          <cell r="J520">
            <v>0.5</v>
          </cell>
          <cell r="K520">
            <v>0.5</v>
          </cell>
          <cell r="L520">
            <v>0.5</v>
          </cell>
          <cell r="M520">
            <v>0.5</v>
          </cell>
          <cell r="N520">
            <v>0.5</v>
          </cell>
        </row>
        <row r="521">
          <cell r="A521" t="str">
            <v>BL-MD</v>
          </cell>
          <cell r="B521" t="str">
            <v>Kurkure 60</v>
          </cell>
          <cell r="C521">
            <v>0.5</v>
          </cell>
          <cell r="D521">
            <v>0.5</v>
          </cell>
          <cell r="E521">
            <v>0.5</v>
          </cell>
          <cell r="F521">
            <v>0.5</v>
          </cell>
          <cell r="G521">
            <v>0.5</v>
          </cell>
          <cell r="H521">
            <v>0.5</v>
          </cell>
          <cell r="I521">
            <v>0.5</v>
          </cell>
          <cell r="J521">
            <v>0.5</v>
          </cell>
          <cell r="K521">
            <v>0.5</v>
          </cell>
          <cell r="L521">
            <v>0.5</v>
          </cell>
          <cell r="M521">
            <v>0.5</v>
          </cell>
          <cell r="N521">
            <v>0.5</v>
          </cell>
        </row>
        <row r="522">
          <cell r="A522" t="str">
            <v>BL-LG</v>
          </cell>
          <cell r="B522" t="str">
            <v>Kurkure 150</v>
          </cell>
          <cell r="C522">
            <v>0.5</v>
          </cell>
          <cell r="D522">
            <v>0.5</v>
          </cell>
          <cell r="E522">
            <v>0.5</v>
          </cell>
          <cell r="F522">
            <v>0.5</v>
          </cell>
          <cell r="G522">
            <v>0.5</v>
          </cell>
          <cell r="H522">
            <v>0.5</v>
          </cell>
          <cell r="I522">
            <v>0.5</v>
          </cell>
          <cell r="J522">
            <v>0.5</v>
          </cell>
          <cell r="K522">
            <v>0.5</v>
          </cell>
          <cell r="L522">
            <v>0.5</v>
          </cell>
          <cell r="M522">
            <v>0.5</v>
          </cell>
          <cell r="N522">
            <v>0.5</v>
          </cell>
        </row>
        <row r="523">
          <cell r="A523" t="str">
            <v>BW-SM</v>
          </cell>
          <cell r="B523" t="str">
            <v>Twisteeley Small</v>
          </cell>
          <cell r="C523">
            <v>0.5</v>
          </cell>
          <cell r="D523">
            <v>0.5</v>
          </cell>
          <cell r="E523">
            <v>0.5</v>
          </cell>
          <cell r="F523">
            <v>0.5</v>
          </cell>
          <cell r="G523">
            <v>0.5</v>
          </cell>
          <cell r="H523">
            <v>0.5</v>
          </cell>
          <cell r="I523">
            <v>0.5</v>
          </cell>
          <cell r="J523">
            <v>0.5</v>
          </cell>
          <cell r="K523">
            <v>0.5</v>
          </cell>
          <cell r="L523">
            <v>0.5</v>
          </cell>
          <cell r="M523">
            <v>0.5</v>
          </cell>
          <cell r="N523">
            <v>0.5</v>
          </cell>
        </row>
        <row r="524">
          <cell r="A524" t="str">
            <v>BW-MD</v>
          </cell>
          <cell r="B524" t="str">
            <v>Twisteeley Mid</v>
          </cell>
          <cell r="C524">
            <v>0.5</v>
          </cell>
          <cell r="D524">
            <v>0.5</v>
          </cell>
          <cell r="E524">
            <v>0.5</v>
          </cell>
          <cell r="F524">
            <v>0.5</v>
          </cell>
          <cell r="G524">
            <v>0.5</v>
          </cell>
          <cell r="H524">
            <v>0.5</v>
          </cell>
          <cell r="I524">
            <v>0.5</v>
          </cell>
          <cell r="J524">
            <v>0.5</v>
          </cell>
          <cell r="K524">
            <v>0.5</v>
          </cell>
          <cell r="L524">
            <v>0.5</v>
          </cell>
          <cell r="M524">
            <v>0.5</v>
          </cell>
          <cell r="N524">
            <v>0.5</v>
          </cell>
        </row>
        <row r="525">
          <cell r="A525" t="str">
            <v>BW-LG</v>
          </cell>
          <cell r="B525" t="str">
            <v>Twisteeley Large</v>
          </cell>
          <cell r="C525">
            <v>0.5</v>
          </cell>
          <cell r="D525">
            <v>0.5</v>
          </cell>
          <cell r="E525">
            <v>0.5</v>
          </cell>
          <cell r="F525">
            <v>0.5</v>
          </cell>
          <cell r="G525">
            <v>0.5</v>
          </cell>
          <cell r="H525">
            <v>0.5</v>
          </cell>
          <cell r="I525">
            <v>0.5</v>
          </cell>
          <cell r="J525">
            <v>0.5</v>
          </cell>
          <cell r="K525">
            <v>0.5</v>
          </cell>
          <cell r="L525">
            <v>0.5</v>
          </cell>
          <cell r="M525">
            <v>0.5</v>
          </cell>
          <cell r="N525">
            <v>0.5</v>
          </cell>
        </row>
        <row r="527">
          <cell r="B527" t="str">
            <v>Lehar</v>
          </cell>
        </row>
        <row r="528">
          <cell r="A528" t="str">
            <v>IL-SM</v>
          </cell>
          <cell r="B528" t="str">
            <v>Small</v>
          </cell>
          <cell r="C528">
            <v>2.5</v>
          </cell>
          <cell r="D528">
            <v>2.5</v>
          </cell>
          <cell r="E528">
            <v>2.5</v>
          </cell>
          <cell r="F528">
            <v>2.5</v>
          </cell>
          <cell r="G528">
            <v>2.5</v>
          </cell>
          <cell r="H528">
            <v>2.5</v>
          </cell>
          <cell r="I528">
            <v>2.5</v>
          </cell>
          <cell r="J528">
            <v>2.5</v>
          </cell>
          <cell r="K528">
            <v>2.5</v>
          </cell>
          <cell r="L528">
            <v>2.5</v>
          </cell>
          <cell r="M528">
            <v>2.5</v>
          </cell>
          <cell r="N528">
            <v>2.5</v>
          </cell>
        </row>
        <row r="529">
          <cell r="A529" t="str">
            <v>IL-MD</v>
          </cell>
          <cell r="B529" t="str">
            <v>Mid</v>
          </cell>
          <cell r="C529">
            <v>2.5</v>
          </cell>
          <cell r="D529">
            <v>2.5</v>
          </cell>
          <cell r="E529">
            <v>2.5</v>
          </cell>
          <cell r="F529">
            <v>2.5</v>
          </cell>
          <cell r="G529">
            <v>2.5</v>
          </cell>
          <cell r="H529">
            <v>2.5</v>
          </cell>
          <cell r="I529">
            <v>2.5</v>
          </cell>
          <cell r="J529">
            <v>2.5</v>
          </cell>
          <cell r="K529">
            <v>2.5</v>
          </cell>
          <cell r="L529">
            <v>2.5</v>
          </cell>
          <cell r="M529">
            <v>2.5</v>
          </cell>
          <cell r="N529">
            <v>2.5</v>
          </cell>
        </row>
        <row r="530">
          <cell r="A530" t="str">
            <v>IL-LG</v>
          </cell>
          <cell r="B530" t="str">
            <v>Large</v>
          </cell>
          <cell r="C530">
            <v>0.5</v>
          </cell>
          <cell r="D530">
            <v>0.5</v>
          </cell>
          <cell r="E530">
            <v>0.5</v>
          </cell>
          <cell r="F530">
            <v>0.5</v>
          </cell>
          <cell r="G530">
            <v>0.5</v>
          </cell>
          <cell r="H530">
            <v>0.5</v>
          </cell>
          <cell r="I530">
            <v>0.5</v>
          </cell>
          <cell r="J530">
            <v>0.5</v>
          </cell>
          <cell r="K530">
            <v>0.5</v>
          </cell>
          <cell r="L530">
            <v>0.5</v>
          </cell>
          <cell r="M530">
            <v>0.5</v>
          </cell>
          <cell r="N530">
            <v>0.5</v>
          </cell>
        </row>
        <row r="531">
          <cell r="A531" t="str">
            <v>IN-SM</v>
          </cell>
          <cell r="B531" t="str">
            <v>Nutyumz Small</v>
          </cell>
          <cell r="C531">
            <v>2.5</v>
          </cell>
          <cell r="D531">
            <v>2.5</v>
          </cell>
          <cell r="E531">
            <v>2.5</v>
          </cell>
          <cell r="F531">
            <v>2.5</v>
          </cell>
          <cell r="G531">
            <v>2.5</v>
          </cell>
          <cell r="H531">
            <v>2.5</v>
          </cell>
          <cell r="I531">
            <v>2.5</v>
          </cell>
          <cell r="J531">
            <v>2.5</v>
          </cell>
          <cell r="K531">
            <v>2.5</v>
          </cell>
          <cell r="L531">
            <v>2.5</v>
          </cell>
          <cell r="M531">
            <v>2.5</v>
          </cell>
          <cell r="N531">
            <v>2.5</v>
          </cell>
        </row>
        <row r="532">
          <cell r="A532" t="str">
            <v>IN-MD</v>
          </cell>
          <cell r="B532" t="str">
            <v>Nutyumz Mid</v>
          </cell>
          <cell r="C532">
            <v>2.5</v>
          </cell>
          <cell r="D532">
            <v>2.5</v>
          </cell>
          <cell r="E532">
            <v>2.5</v>
          </cell>
          <cell r="F532">
            <v>2.5</v>
          </cell>
          <cell r="G532">
            <v>2.5</v>
          </cell>
          <cell r="H532">
            <v>2.5</v>
          </cell>
          <cell r="I532">
            <v>2.5</v>
          </cell>
          <cell r="J532">
            <v>2.5</v>
          </cell>
          <cell r="K532">
            <v>2.5</v>
          </cell>
          <cell r="L532">
            <v>2.5</v>
          </cell>
          <cell r="M532">
            <v>2.5</v>
          </cell>
          <cell r="N532">
            <v>2.5</v>
          </cell>
        </row>
        <row r="533">
          <cell r="A533" t="str">
            <v>IN-LG</v>
          </cell>
          <cell r="B533" t="str">
            <v>Nutyumz Large</v>
          </cell>
          <cell r="C533">
            <v>0.5</v>
          </cell>
          <cell r="D533">
            <v>0.5</v>
          </cell>
          <cell r="E533">
            <v>0.5</v>
          </cell>
          <cell r="F533">
            <v>0.5</v>
          </cell>
          <cell r="G533">
            <v>0.5</v>
          </cell>
          <cell r="H533">
            <v>0.5</v>
          </cell>
          <cell r="I533">
            <v>0.5</v>
          </cell>
          <cell r="J533">
            <v>0.5</v>
          </cell>
          <cell r="K533">
            <v>0.5</v>
          </cell>
          <cell r="L533">
            <v>0.5</v>
          </cell>
          <cell r="M533">
            <v>0.5</v>
          </cell>
          <cell r="N533">
            <v>0.5</v>
          </cell>
        </row>
        <row r="535">
          <cell r="B535" t="str">
            <v>UC</v>
          </cell>
        </row>
        <row r="536">
          <cell r="A536" t="str">
            <v>PU-SM</v>
          </cell>
          <cell r="B536" t="str">
            <v>Small</v>
          </cell>
          <cell r="C536">
            <v>1.5</v>
          </cell>
          <cell r="D536">
            <v>1.5187499999999998</v>
          </cell>
          <cell r="E536">
            <v>1.5187499999999998</v>
          </cell>
          <cell r="F536">
            <v>1.5187499999999998</v>
          </cell>
          <cell r="G536">
            <v>1.5187499999999998</v>
          </cell>
          <cell r="H536">
            <v>1.5187499999999998</v>
          </cell>
          <cell r="I536">
            <v>1.5187499999999998</v>
          </cell>
          <cell r="J536">
            <v>1.5187499999999998</v>
          </cell>
          <cell r="K536">
            <v>1.5187499999999998</v>
          </cell>
          <cell r="L536">
            <v>1.5187499999999998</v>
          </cell>
          <cell r="M536">
            <v>1.5187499999999998</v>
          </cell>
          <cell r="N536">
            <v>1.5187499999999998</v>
          </cell>
        </row>
        <row r="537">
          <cell r="A537" t="str">
            <v>PU-MD</v>
          </cell>
          <cell r="B537" t="str">
            <v>Mid/Inst</v>
          </cell>
          <cell r="C537">
            <v>1</v>
          </cell>
          <cell r="D537">
            <v>1</v>
          </cell>
          <cell r="E537">
            <v>1</v>
          </cell>
          <cell r="F537">
            <v>1</v>
          </cell>
          <cell r="G537">
            <v>1</v>
          </cell>
          <cell r="H537">
            <v>1</v>
          </cell>
          <cell r="I537">
            <v>1</v>
          </cell>
          <cell r="J537">
            <v>1</v>
          </cell>
          <cell r="K537">
            <v>1</v>
          </cell>
          <cell r="L537">
            <v>1</v>
          </cell>
          <cell r="M537">
            <v>1</v>
          </cell>
          <cell r="N537">
            <v>1</v>
          </cell>
        </row>
        <row r="538">
          <cell r="A538" t="str">
            <v>PU-LG</v>
          </cell>
          <cell r="B538" t="str">
            <v>Large</v>
          </cell>
          <cell r="C538">
            <v>0.3</v>
          </cell>
          <cell r="D538">
            <v>0.3</v>
          </cell>
          <cell r="E538">
            <v>0.3</v>
          </cell>
          <cell r="F538">
            <v>0.3</v>
          </cell>
          <cell r="G538">
            <v>0.3</v>
          </cell>
          <cell r="H538">
            <v>0.3</v>
          </cell>
          <cell r="I538">
            <v>0.3</v>
          </cell>
          <cell r="J538">
            <v>0.3</v>
          </cell>
          <cell r="K538">
            <v>0.3</v>
          </cell>
          <cell r="L538">
            <v>0.3</v>
          </cell>
          <cell r="M538">
            <v>0.3</v>
          </cell>
          <cell r="N538">
            <v>0.3</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Q1 inputs"/>
      <sheetName val="channo oil"/>
      <sheetName val="Pune oil"/>
      <sheetName val="New rates"/>
      <sheetName val="Film"/>
      <sheetName val="Prices"/>
      <sheetName val="discounts_XP140"/>
      <sheetName val="Other assumptions"/>
      <sheetName val="RSU lookups"/>
      <sheetName val="RSU sites"/>
      <sheetName val="DLC sites"/>
      <sheetName val="SDH COST"/>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s"/>
      <sheetName val="Internal Resources"/>
      <sheetName val="External Resources"/>
      <sheetName val="AOP Detail"/>
      <sheetName val="AOP Investments"/>
      <sheetName val="AOP Summary"/>
      <sheetName val="FTE Summary"/>
      <sheetName val="$US Internal Resources"/>
      <sheetName val="$US External Resources"/>
      <sheetName val="$US AOP Detail"/>
      <sheetName val="$US AOP Investments"/>
      <sheetName val="$US AOP Summary"/>
      <sheetName val="$US FTE Summary"/>
      <sheetName val="Indirect expenses"/>
      <sheetName val="Prices"/>
    </sheetNames>
    <sheetDataSet>
      <sheetData sheetId="0" refreshError="1">
        <row r="6">
          <cell r="C6" t="str">
            <v>Frito Lay India</v>
          </cell>
        </row>
        <row r="7">
          <cell r="C7" t="str">
            <v>FLI ASPAC</v>
          </cell>
        </row>
        <row r="16">
          <cell r="C16">
            <v>2.1593608291945583E-2</v>
          </cell>
        </row>
      </sheetData>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Statement"/>
      <sheetName val="Indirect expenses"/>
      <sheetName val="Balance Sheet"/>
      <sheetName val="CONTROL"/>
      <sheetName val="new_main_20K"/>
      <sheetName val="Factors"/>
      <sheetName val="Sheet2"/>
      <sheetName val="Citrix"/>
      <sheetName val="#REF"/>
      <sheetName val="B'Sheet"/>
      <sheetName val="Asmp"/>
      <sheetName val="Scenarios"/>
      <sheetName val="P&amp;L breakup"/>
      <sheetName val="TOP20"/>
      <sheetName val="Profile"/>
      <sheetName val="LOM_MOD"/>
      <sheetName val="1 - B1 (KBIs)"/>
      <sheetName val="Cover"/>
      <sheetName val="Introductions"/>
      <sheetName val="Narrative"/>
      <sheetName val="Summary"/>
      <sheetName val="Cover "/>
      <sheetName val="P&amp;L - One Airtel"/>
      <sheetName val="CF - One Airtel"/>
      <sheetName val="Total Haryana POs AMC Sheet 3%"/>
      <sheetName val="delhi 03-04AMC @ 3%"/>
      <sheetName val="itemsdetails"/>
      <sheetName val="discounts_XP140"/>
      <sheetName val="Formulae"/>
      <sheetName val="Delhi"/>
      <sheetName val="Consolidated Groupings"/>
      <sheetName val="Final"/>
      <sheetName val="Summary-Price_New"/>
      <sheetName val="Sheet3"/>
      <sheetName val="AN-2K"/>
      <sheetName val="Switch V16"/>
      <sheetName val="DLC sites"/>
      <sheetName val="SDH COST"/>
      <sheetName val="Other assumptions"/>
      <sheetName val="RSU lookups"/>
      <sheetName val="RSU sites"/>
      <sheetName val="DLC lookups"/>
      <sheetName val="CALCULATIONS"/>
      <sheetName val="hr"/>
      <sheetName val="Input Sheet"/>
      <sheetName val="OpéMatricielles"/>
      <sheetName val="Frequence"/>
      <sheetName val="ResolutionSysteme"/>
      <sheetName val="MODEL"/>
      <sheetName val="STU"/>
      <sheetName val="OEM"/>
      <sheetName val="SDE"/>
      <sheetName val="Summary- Dimensioning table"/>
      <sheetName val="Results"/>
      <sheetName val="Summary_All_Cells"/>
      <sheetName val="Cell_Classes"/>
      <sheetName val="Q1 inputs"/>
      <sheetName val="P&amp;L_Statement"/>
      <sheetName val="Indirect_expenses"/>
      <sheetName val="Balance_Sheet"/>
      <sheetName val="P&amp;L_breakup"/>
      <sheetName val="1_-_B1_(KBIs)"/>
      <sheetName val="Cover_"/>
      <sheetName val="P&amp;L_-_One_Airtel"/>
      <sheetName val="CF_-_One_Airtel"/>
      <sheetName val="Total_Haryana_POs_AMC_Sheet_3%"/>
      <sheetName val="delhi_03-04AMC_@_3%"/>
      <sheetName val="Consolidated_Groupings"/>
      <sheetName val="Switch_V16"/>
      <sheetName val="DLC_sites"/>
      <sheetName val="SDH_COST"/>
      <sheetName val="Other_assumptions"/>
      <sheetName val="RSU_lookups"/>
      <sheetName val="RSU_sites"/>
      <sheetName val="DLC_lookups"/>
      <sheetName val="Input_Sheet"/>
      <sheetName val="Dels"/>
      <sheetName val="BBH"/>
      <sheetName val="raw"/>
      <sheetName val="Indirect expense⁳"/>
      <sheetName val="SPS DETAIL"/>
      <sheetName val="Emp"/>
      <sheetName val="Tools Rev"/>
      <sheetName val="Business Segment"/>
      <sheetName val="Local Cost Centres"/>
      <sheetName val="Data Sheet"/>
      <sheetName val="Currency Code"/>
      <sheetName val="Production Centre"/>
      <sheetName val="Project Groups"/>
      <sheetName val="Master"/>
      <sheetName val="Start"/>
      <sheetName val="Act vs. Bud"/>
      <sheetName val="House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Ps"/>
      <sheetName val="Summary"/>
      <sheetName val="Summary-1 (2)"/>
      <sheetName val="Summary-1"/>
      <sheetName val="Internal_Price_Summary"/>
      <sheetName val="LoM_Innov_Core"/>
      <sheetName val="LoM_classical"/>
      <sheetName val="Summary-1_SSNC"/>
      <sheetName val="Internal_Price_Summary_SSNC"/>
      <sheetName val="LoM_Innov_Core_SSNC"/>
      <sheetName val="Summary_pheripherals"/>
      <sheetName val="LoM_pheripherals"/>
      <sheetName val="LoM_pheripherals_classical"/>
      <sheetName val="Summary_BSNL_BCT_NetM"/>
      <sheetName val="Summary_BSNL_TAX_model"/>
      <sheetName val="BSNL_TAX_Classical_2575_Price"/>
      <sheetName val="BSNL_TAX_Classical_Cost_factor"/>
      <sheetName val="LoM_Innov_TAX_model_SSNC"/>
      <sheetName val="Factors"/>
      <sheetName val="factor sheet"/>
      <sheetName val="NetM_Summary"/>
      <sheetName val="NetM_Boot"/>
      <sheetName val="Indirect expenses"/>
      <sheetName val="currency (2)"/>
      <sheetName val="currency"/>
      <sheetName val="CONTROL"/>
      <sheetName val="Outgoing"/>
      <sheetName val="Incoming"/>
      <sheetName val="Site wise NADs"/>
      <sheetName val="Eqpmnt Plng"/>
      <sheetName val="BdData"/>
      <sheetName val="INFO"/>
      <sheetName val="NOTES "/>
      <sheetName val="LANGUAGE"/>
      <sheetName val="BCL-Barclays"/>
      <sheetName val="Assumptions"/>
      <sheetName val="Summary-1_(2)"/>
      <sheetName val="factor_sheet"/>
      <sheetName val="Indirect_expenses"/>
      <sheetName val="currency_(2)"/>
      <sheetName val="Site_wise_NADs"/>
      <sheetName val="Eqpmnt_Plng"/>
      <sheetName val="NOTES_"/>
      <sheetName val="Sheet2"/>
      <sheetName val="Ref"/>
      <sheetName val="WB0203-OLDLOAN"/>
      <sheetName val="DLC sites"/>
      <sheetName val="SDH COST"/>
      <sheetName val="Other assumptions"/>
      <sheetName val="RSU lookups"/>
      <sheetName val="RSU sites"/>
      <sheetName val="DLC lookups"/>
      <sheetName val="discounts_XP140"/>
      <sheetName val="B'Sheet"/>
      <sheetName val="Asmp"/>
      <sheetName val="Daily Report"/>
      <sheetName val="STU"/>
      <sheetName val="OEM"/>
      <sheetName val="SDE"/>
      <sheetName val="UNIT-WISE"/>
      <sheetName val="data"/>
      <sheetName val="factor"/>
      <sheetName val="Citrix"/>
      <sheetName val="Sheet4"/>
      <sheetName val="Sheet3"/>
      <sheetName val="Gen Info"/>
      <sheetName val="Final"/>
      <sheetName val="Summary-Price_New"/>
      <sheetName val="AN-2K"/>
      <sheetName val="Switch V16"/>
      <sheetName val="Introductions"/>
      <sheetName val="Summary-1_(2)1"/>
      <sheetName val="factor_sheet1"/>
      <sheetName val="Indirect_expenses1"/>
      <sheetName val="currency_(2)1"/>
      <sheetName val="NOTES_1"/>
      <sheetName val="Site_wise_NADs1"/>
      <sheetName val="Eqpmnt_Plng1"/>
      <sheetName val="DLC_sites"/>
      <sheetName val="SDH_COST"/>
      <sheetName val="Other_assumptions"/>
      <sheetName val="RSU_lookups"/>
      <sheetName val="RSU_sites"/>
      <sheetName val="DLC_lookups"/>
      <sheetName val="Daily_Report"/>
      <sheetName val="Switch_V16"/>
      <sheetName val="Bud-Year-Tmp"/>
      <sheetName val="BBH"/>
      <sheetName val="MODEL"/>
      <sheetName val="DSL-S"/>
      <sheetName val="Scenarios"/>
      <sheetName val="Input Sheet"/>
      <sheetName val="IRR Gaming"/>
      <sheetName val="P&amp;L breakup"/>
      <sheetName val="bts_pricing"/>
      <sheetName val="SPS DETAIL"/>
      <sheetName val="Storage"/>
      <sheetName val="A0744339"/>
      <sheetName val="Calc"/>
      <sheetName val="Summary-1_(2)2"/>
      <sheetName val="factor_sheet2"/>
      <sheetName val="Indirect_expenses2"/>
      <sheetName val="currency_(2)2"/>
      <sheetName val="NOTES_2"/>
      <sheetName val="Site_wise_NADs2"/>
      <sheetName val="Eqpmnt_Plng2"/>
      <sheetName val="DLC_sites1"/>
      <sheetName val="SDH_COST1"/>
      <sheetName val="Other_assumptions1"/>
      <sheetName val="RSU_lookups1"/>
      <sheetName val="RSU_sites1"/>
      <sheetName val="DLC_lookups1"/>
      <sheetName val="Daily_Report1"/>
      <sheetName val="Switch_V161"/>
      <sheetName val="KPI USD"/>
      <sheetName val="Summary-1_(2)3"/>
      <sheetName val="factor_sheet3"/>
      <sheetName val="Indirect_expenses3"/>
      <sheetName val="currency_(2)3"/>
      <sheetName val="NOTES_3"/>
      <sheetName val="Site_wise_NADs3"/>
      <sheetName val="Eqpmnt_Plng3"/>
      <sheetName val="DLC_sites2"/>
      <sheetName val="SDH_COST2"/>
      <sheetName val="Other_assumptions2"/>
      <sheetName val="RSU_lookups2"/>
      <sheetName val="RSU_sites2"/>
      <sheetName val="DLC_lookups2"/>
      <sheetName val="Daily_Report2"/>
      <sheetName val="Switch_V162"/>
      <sheetName val="SPS_DETAIL"/>
      <sheetName val="KPI_USD"/>
      <sheetName val="FIXED COST"/>
      <sheetName val="#REF"/>
      <sheetName val="new_main_20K"/>
      <sheetName val="Input-Func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3">
          <cell r="F3">
            <v>1.7</v>
          </cell>
        </row>
        <row r="4">
          <cell r="F4">
            <v>1.7</v>
          </cell>
        </row>
        <row r="5">
          <cell r="F5">
            <v>1.7</v>
          </cell>
        </row>
        <row r="6">
          <cell r="F6">
            <v>1.7</v>
          </cell>
        </row>
        <row r="7">
          <cell r="F7">
            <v>1.7</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sheetData sheetId="99"/>
      <sheetData sheetId="100"/>
      <sheetData sheetId="101"/>
      <sheetData sheetId="102"/>
      <sheetData sheetId="103"/>
      <sheetData sheetId="104"/>
      <sheetData sheetId="105"/>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sheetData sheetId="122"/>
      <sheetData sheetId="123"/>
      <sheetData sheetId="124"/>
      <sheetData sheetId="125"/>
      <sheetData sheetId="126"/>
      <sheetData sheetId="127"/>
      <sheetData sheetId="128"/>
      <sheetData sheetId="129"/>
      <sheetData sheetId="130"/>
      <sheetData sheetId="131"/>
      <sheetData sheetId="132" refreshError="1"/>
      <sheetData sheetId="133" refreshError="1"/>
      <sheetData sheetId="134" refreshError="1"/>
      <sheetData sheetId="135"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IVIL(1000)"/>
      <sheetName val="CIVIL(450)"/>
      <sheetName val="tpt common"/>
      <sheetName val="Trpt Access back"/>
      <sheetName val="building"/>
      <sheetName val="trpt(BB) back"/>
      <sheetName val="LA back"/>
      <sheetName val="SDH COST"/>
      <sheetName val="Summary"/>
      <sheetName val="MSU Expansion"/>
      <sheetName val="RSU Expansion"/>
      <sheetName val="Delhi tpt acces"/>
      <sheetName val="Sheet2"/>
      <sheetName val="Delhi cost sheet23jan"/>
      <sheetName val="DLC lookups"/>
      <sheetName val="Copper Requirement"/>
      <sheetName val="tpt mat"/>
      <sheetName val="Sheet1"/>
      <sheetName val="DLC Cost"/>
      <sheetName val="Factors"/>
      <sheetName val="Indirect expenses"/>
      <sheetName val="currency (2)"/>
      <sheetName val="Annexure IA"/>
      <sheetName val="DPR 31st march"/>
      <sheetName val="CONTROL"/>
      <sheetName val="Sheet3"/>
      <sheetName val="BdData"/>
      <sheetName val="L.L Rates"/>
      <sheetName val="Scenarios"/>
      <sheetName val="Input Sheet"/>
      <sheetName val="Site wise NADs"/>
      <sheetName val="Eqpmnt Plng"/>
      <sheetName val="INNOVATION"/>
      <sheetName val="factor sheet"/>
      <sheetName val="Apparel"/>
      <sheetName val="Bodega"/>
      <sheetName val="CCA"/>
      <sheetName val="CashNCarry"/>
      <sheetName val="Membership"/>
      <sheetName val="SoftDiscount"/>
      <sheetName val="Balance Sheet"/>
      <sheetName val="Costa_Rica"/>
      <sheetName val="DC"/>
      <sheetName val="El_Salvador"/>
      <sheetName val="GM"/>
      <sheetName val="Guatemala"/>
      <sheetName val="HomeOffice"/>
      <sheetName val="Honduras"/>
      <sheetName val="Hypermarket"/>
      <sheetName val="Others"/>
      <sheetName val="Restaurant"/>
      <sheetName val="Supermarket"/>
      <sheetName val="ROI"/>
      <sheetName val="Nicaragua"/>
      <sheetName val="roi_pull"/>
      <sheetName val="Management P&amp;L"/>
      <sheetName val="factor_sheet"/>
      <sheetName val="BCL-Barclays"/>
      <sheetName val="Citrix"/>
      <sheetName val="Masters"/>
      <sheetName val="Employee Master"/>
      <sheetName val="Switch costs lookup"/>
      <sheetName val="Parameters"/>
      <sheetName val="Ref"/>
      <sheetName val="LANGUAGE"/>
      <sheetName val="P&amp;L"/>
      <sheetName val="Outgoing"/>
      <sheetName val="Incoming"/>
      <sheetName val="INFO"/>
      <sheetName val="NOTES "/>
      <sheetName val="Gen Info"/>
      <sheetName val="walmart bharti "/>
      <sheetName val="Expansion"/>
      <sheetName val="STU"/>
      <sheetName val="OEM"/>
      <sheetName val="SDE"/>
      <sheetName val="tpt_common"/>
      <sheetName val="Trpt_Access_back"/>
      <sheetName val="trpt(BB)_back"/>
      <sheetName val="LA_back"/>
      <sheetName val="SDH_COST"/>
      <sheetName val="MSU_Expansion"/>
      <sheetName val="RSU_Expansion"/>
      <sheetName val="Delhi_tpt_acces"/>
      <sheetName val="Delhi_cost_sheet23jan"/>
      <sheetName val="DLC_lookups"/>
      <sheetName val="Copper_Requirement"/>
      <sheetName val="tpt_mat"/>
      <sheetName val="DLC_Cost"/>
      <sheetName val="SPS DETAIL"/>
      <sheetName val="MFA"/>
      <sheetName val="Annexure_IA"/>
      <sheetName val="DPR_31st_march"/>
      <sheetName val="Indirect_expenses"/>
      <sheetName val="Management_P&amp;L"/>
      <sheetName val="L_L_Rates"/>
      <sheetName val="Employee_Master"/>
      <sheetName val="Switch_costs_lookup"/>
      <sheetName val="Input_Sheet"/>
      <sheetName val="Site_wise_NADs"/>
      <sheetName val="currency_(2)"/>
      <sheetName val="Eqpmnt_Plng"/>
      <sheetName val="factor_sheet1"/>
      <sheetName val="Balance_Sheet"/>
      <sheetName val="Delhi"/>
      <sheetName val="BBH"/>
      <sheetName val="database-NO"/>
      <sheetName val="Edge_Multiservice"/>
      <sheetName val="currency"/>
      <sheetName val="Exp."/>
      <sheetName val="Final"/>
      <sheetName val="Summary-Price_New"/>
      <sheetName val="AN-2K"/>
      <sheetName val="Switch V16"/>
      <sheetName val="tpt_common1"/>
      <sheetName val="Trpt_Access_back1"/>
      <sheetName val="trpt(BB)_back1"/>
      <sheetName val="LA_back1"/>
      <sheetName val="SDH_COST1"/>
      <sheetName val="MSU_Expansion1"/>
      <sheetName val="RSU_Expansion1"/>
      <sheetName val="Delhi_tpt_acces1"/>
      <sheetName val="Delhi_cost_sheet23jan1"/>
      <sheetName val="DLC_lookups1"/>
      <sheetName val="Copper_Requirement1"/>
      <sheetName val="tpt_mat1"/>
      <sheetName val="DLC_Cost1"/>
      <sheetName val="Annexure_IA1"/>
      <sheetName val="DPR_31st_march1"/>
      <sheetName val="Indirect_expenses1"/>
      <sheetName val="Management_P&amp;L1"/>
      <sheetName val="L_L_Rates1"/>
      <sheetName val="Employee_Master1"/>
      <sheetName val="Switch_costs_lookup1"/>
      <sheetName val="Input_Sheet1"/>
      <sheetName val="Site_wise_NADs1"/>
      <sheetName val="currency_(2)1"/>
      <sheetName val="Eqpmnt_Plng1"/>
      <sheetName val="factor_sheet2"/>
      <sheetName val="Balance_Sheet1"/>
      <sheetName val="Switch_V16"/>
      <sheetName val="NW RTU"/>
      <sheetName val="B'Sheet"/>
      <sheetName val="Asmp"/>
      <sheetName val="A074433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Summary"/>
      <sheetName val="BB-FB-C"/>
      <sheetName val="Stores Sizing"/>
      <sheetName val="Office Growth"/>
      <sheetName val="Office Support"/>
      <sheetName val="List Price"/>
      <sheetName val="DLC lookups"/>
      <sheetName val="Factors"/>
    </sheetNames>
    <sheetDataSet>
      <sheetData sheetId="0" refreshError="1">
        <row r="2">
          <cell r="A2">
            <v>1</v>
          </cell>
          <cell r="B2">
            <v>0.1</v>
          </cell>
          <cell r="C2">
            <v>5.0000000000000001E-3</v>
          </cell>
        </row>
        <row r="3">
          <cell r="A3">
            <v>2</v>
          </cell>
          <cell r="B3">
            <v>0.2</v>
          </cell>
          <cell r="C3">
            <v>0.01</v>
          </cell>
        </row>
        <row r="4">
          <cell r="A4">
            <v>3</v>
          </cell>
          <cell r="B4">
            <v>0.3</v>
          </cell>
          <cell r="C4">
            <v>1.4999999999999999E-2</v>
          </cell>
        </row>
        <row r="5">
          <cell r="A5">
            <v>4</v>
          </cell>
          <cell r="B5">
            <v>0.4</v>
          </cell>
          <cell r="C5">
            <v>0.02</v>
          </cell>
        </row>
        <row r="6">
          <cell r="A6">
            <v>5</v>
          </cell>
          <cell r="B6">
            <v>0.5</v>
          </cell>
          <cell r="C6">
            <v>2.5000000000000001E-2</v>
          </cell>
        </row>
        <row r="7">
          <cell r="A7">
            <v>6</v>
          </cell>
          <cell r="B7">
            <v>0.6</v>
          </cell>
          <cell r="C7">
            <v>0.03</v>
          </cell>
        </row>
        <row r="8">
          <cell r="A8">
            <v>7</v>
          </cell>
          <cell r="B8">
            <v>0.7</v>
          </cell>
          <cell r="C8">
            <v>3.5000000000000003E-2</v>
          </cell>
        </row>
        <row r="9">
          <cell r="A9">
            <v>8</v>
          </cell>
          <cell r="B9">
            <v>0.8</v>
          </cell>
          <cell r="C9">
            <v>0.04</v>
          </cell>
        </row>
        <row r="10">
          <cell r="A10">
            <v>9</v>
          </cell>
          <cell r="B10">
            <v>0.9</v>
          </cell>
          <cell r="C10">
            <v>4.4999999999999998E-2</v>
          </cell>
        </row>
        <row r="11">
          <cell r="A11">
            <v>10</v>
          </cell>
          <cell r="B11">
            <v>1</v>
          </cell>
          <cell r="C11">
            <v>0.05</v>
          </cell>
        </row>
        <row r="12">
          <cell r="A12">
            <v>11</v>
          </cell>
          <cell r="B12">
            <v>1.1000000000000001</v>
          </cell>
          <cell r="C12">
            <v>5.5E-2</v>
          </cell>
        </row>
        <row r="13">
          <cell r="A13">
            <v>12</v>
          </cell>
          <cell r="B13">
            <v>1.2</v>
          </cell>
          <cell r="C13">
            <v>0.06</v>
          </cell>
        </row>
        <row r="14">
          <cell r="A14">
            <v>13</v>
          </cell>
          <cell r="B14">
            <v>1.3</v>
          </cell>
          <cell r="C14">
            <v>6.5000000000000002E-2</v>
          </cell>
        </row>
        <row r="15">
          <cell r="A15">
            <v>14</v>
          </cell>
          <cell r="B15">
            <v>1.4</v>
          </cell>
          <cell r="C15">
            <v>7.0000000000000007E-2</v>
          </cell>
        </row>
        <row r="16">
          <cell r="A16">
            <v>15</v>
          </cell>
          <cell r="B16">
            <v>1.5</v>
          </cell>
          <cell r="C16">
            <v>7.4999999999999997E-2</v>
          </cell>
        </row>
        <row r="17">
          <cell r="A17">
            <v>16</v>
          </cell>
          <cell r="B17">
            <v>1.6</v>
          </cell>
          <cell r="C17">
            <v>0.08</v>
          </cell>
        </row>
        <row r="18">
          <cell r="A18">
            <v>17</v>
          </cell>
          <cell r="B18">
            <v>1.7</v>
          </cell>
          <cell r="C18">
            <v>8.5000000000000006E-2</v>
          </cell>
        </row>
        <row r="19">
          <cell r="A19">
            <v>18</v>
          </cell>
          <cell r="B19">
            <v>1.8</v>
          </cell>
          <cell r="C19">
            <v>0.09</v>
          </cell>
        </row>
        <row r="20">
          <cell r="A20">
            <v>19</v>
          </cell>
          <cell r="B20">
            <v>1.9</v>
          </cell>
          <cell r="C20">
            <v>9.5000000000000001E-2</v>
          </cell>
        </row>
        <row r="21">
          <cell r="A21">
            <v>20</v>
          </cell>
          <cell r="B21">
            <v>2</v>
          </cell>
          <cell r="C21">
            <v>0.1</v>
          </cell>
        </row>
        <row r="22">
          <cell r="A22">
            <v>21</v>
          </cell>
          <cell r="B22">
            <v>2.1</v>
          </cell>
          <cell r="C22">
            <v>0.105</v>
          </cell>
        </row>
        <row r="23">
          <cell r="A23">
            <v>22</v>
          </cell>
          <cell r="B23">
            <v>2.2000000000000002</v>
          </cell>
          <cell r="C23">
            <v>0.11</v>
          </cell>
        </row>
        <row r="24">
          <cell r="A24">
            <v>23</v>
          </cell>
          <cell r="B24">
            <v>2.2999999999999998</v>
          </cell>
          <cell r="C24">
            <v>0.115</v>
          </cell>
        </row>
        <row r="25">
          <cell r="A25">
            <v>24</v>
          </cell>
          <cell r="B25">
            <v>2.4</v>
          </cell>
          <cell r="C25">
            <v>0.12</v>
          </cell>
        </row>
        <row r="26">
          <cell r="A26">
            <v>25</v>
          </cell>
          <cell r="B26">
            <v>2.5</v>
          </cell>
          <cell r="C26">
            <v>0.125</v>
          </cell>
        </row>
        <row r="27">
          <cell r="A27">
            <v>26</v>
          </cell>
          <cell r="B27">
            <v>2.6</v>
          </cell>
          <cell r="C27">
            <v>0.13</v>
          </cell>
        </row>
        <row r="28">
          <cell r="A28">
            <v>27</v>
          </cell>
          <cell r="B28">
            <v>2.7</v>
          </cell>
          <cell r="C28">
            <v>0.13500000000000001</v>
          </cell>
        </row>
        <row r="29">
          <cell r="A29">
            <v>28</v>
          </cell>
          <cell r="B29">
            <v>2.8</v>
          </cell>
          <cell r="C29">
            <v>0.14000000000000001</v>
          </cell>
        </row>
        <row r="30">
          <cell r="A30">
            <v>29</v>
          </cell>
          <cell r="B30">
            <v>2.9</v>
          </cell>
          <cell r="C30">
            <v>0.14499999999999999</v>
          </cell>
        </row>
        <row r="31">
          <cell r="A31">
            <v>30</v>
          </cell>
          <cell r="B31">
            <v>3</v>
          </cell>
          <cell r="C31">
            <v>0.15</v>
          </cell>
        </row>
        <row r="32">
          <cell r="A32">
            <v>31</v>
          </cell>
          <cell r="B32">
            <v>3.1</v>
          </cell>
          <cell r="C32">
            <v>0.155</v>
          </cell>
        </row>
        <row r="33">
          <cell r="A33">
            <v>32</v>
          </cell>
          <cell r="B33">
            <v>3.2</v>
          </cell>
          <cell r="C33">
            <v>0.16</v>
          </cell>
        </row>
        <row r="34">
          <cell r="A34">
            <v>33</v>
          </cell>
          <cell r="B34">
            <v>3.3</v>
          </cell>
          <cell r="C34">
            <v>0.16500000000000001</v>
          </cell>
        </row>
        <row r="35">
          <cell r="A35">
            <v>34</v>
          </cell>
          <cell r="B35">
            <v>3.4</v>
          </cell>
          <cell r="C35">
            <v>0.17</v>
          </cell>
        </row>
        <row r="36">
          <cell r="A36">
            <v>35</v>
          </cell>
          <cell r="B36">
            <v>3.5</v>
          </cell>
          <cell r="C36">
            <v>0.17499999999999999</v>
          </cell>
        </row>
        <row r="37">
          <cell r="A37">
            <v>36</v>
          </cell>
          <cell r="B37">
            <v>3.6</v>
          </cell>
          <cell r="C37">
            <v>0.18</v>
          </cell>
        </row>
        <row r="38">
          <cell r="A38">
            <v>37</v>
          </cell>
          <cell r="B38">
            <v>3.7</v>
          </cell>
          <cell r="C38">
            <v>0.185</v>
          </cell>
        </row>
        <row r="39">
          <cell r="A39">
            <v>38</v>
          </cell>
          <cell r="B39">
            <v>3.8</v>
          </cell>
          <cell r="C39">
            <v>0.19</v>
          </cell>
        </row>
        <row r="40">
          <cell r="A40">
            <v>39</v>
          </cell>
          <cell r="B40">
            <v>3.9</v>
          </cell>
          <cell r="C40">
            <v>0.19500000000000001</v>
          </cell>
        </row>
        <row r="41">
          <cell r="A41">
            <v>40</v>
          </cell>
          <cell r="B41">
            <v>4</v>
          </cell>
          <cell r="C41">
            <v>0.2</v>
          </cell>
        </row>
        <row r="42">
          <cell r="A42">
            <v>41</v>
          </cell>
          <cell r="B42">
            <v>4.0999999999999996</v>
          </cell>
          <cell r="C42">
            <v>0.20499999999999999</v>
          </cell>
        </row>
        <row r="43">
          <cell r="A43">
            <v>42</v>
          </cell>
          <cell r="B43">
            <v>4.2</v>
          </cell>
          <cell r="C43">
            <v>0.21</v>
          </cell>
        </row>
        <row r="44">
          <cell r="A44">
            <v>43</v>
          </cell>
          <cell r="B44">
            <v>4.3</v>
          </cell>
          <cell r="C44">
            <v>0.215</v>
          </cell>
        </row>
        <row r="45">
          <cell r="A45">
            <v>44</v>
          </cell>
          <cell r="B45">
            <v>4.4000000000000004</v>
          </cell>
          <cell r="C45">
            <v>0.22</v>
          </cell>
        </row>
        <row r="46">
          <cell r="A46">
            <v>45</v>
          </cell>
          <cell r="B46">
            <v>4.5</v>
          </cell>
          <cell r="C46">
            <v>0.22500000000000001</v>
          </cell>
        </row>
        <row r="47">
          <cell r="A47">
            <v>46</v>
          </cell>
          <cell r="B47">
            <v>4.5999999999999996</v>
          </cell>
          <cell r="C47">
            <v>0.23</v>
          </cell>
        </row>
        <row r="48">
          <cell r="A48">
            <v>47</v>
          </cell>
          <cell r="B48">
            <v>4.7</v>
          </cell>
          <cell r="C48">
            <v>0.23499999999999999</v>
          </cell>
        </row>
        <row r="49">
          <cell r="A49">
            <v>48</v>
          </cell>
          <cell r="B49">
            <v>4.8</v>
          </cell>
          <cell r="C49">
            <v>0.24</v>
          </cell>
        </row>
        <row r="50">
          <cell r="A50">
            <v>49</v>
          </cell>
          <cell r="B50">
            <v>4.9000000000000004</v>
          </cell>
          <cell r="C50">
            <v>0.245</v>
          </cell>
        </row>
        <row r="51">
          <cell r="A51">
            <v>50</v>
          </cell>
          <cell r="B51">
            <v>5</v>
          </cell>
          <cell r="C51">
            <v>0.25</v>
          </cell>
        </row>
        <row r="52">
          <cell r="A52">
            <v>51</v>
          </cell>
          <cell r="C52">
            <v>0.255</v>
          </cell>
        </row>
        <row r="53">
          <cell r="A53">
            <v>52</v>
          </cell>
          <cell r="C53">
            <v>0.26</v>
          </cell>
        </row>
        <row r="54">
          <cell r="A54">
            <v>53</v>
          </cell>
          <cell r="C54">
            <v>0.26500000000000001</v>
          </cell>
        </row>
        <row r="55">
          <cell r="A55">
            <v>54</v>
          </cell>
          <cell r="C55">
            <v>0.27</v>
          </cell>
        </row>
        <row r="56">
          <cell r="A56">
            <v>55</v>
          </cell>
          <cell r="C56">
            <v>0.27500000000000002</v>
          </cell>
        </row>
        <row r="57">
          <cell r="A57">
            <v>56</v>
          </cell>
          <cell r="C57">
            <v>0.28000000000000003</v>
          </cell>
        </row>
        <row r="58">
          <cell r="A58">
            <v>57</v>
          </cell>
          <cell r="C58">
            <v>0.28499999999999998</v>
          </cell>
        </row>
        <row r="59">
          <cell r="A59">
            <v>58</v>
          </cell>
          <cell r="C59">
            <v>0.28999999999999998</v>
          </cell>
        </row>
        <row r="60">
          <cell r="A60">
            <v>59</v>
          </cell>
          <cell r="C60">
            <v>0.29499999999999998</v>
          </cell>
        </row>
        <row r="61">
          <cell r="A61">
            <v>60</v>
          </cell>
          <cell r="C61">
            <v>0.3</v>
          </cell>
        </row>
        <row r="62">
          <cell r="A62">
            <v>61</v>
          </cell>
          <cell r="C62">
            <v>0.30499999999999999</v>
          </cell>
        </row>
        <row r="63">
          <cell r="A63">
            <v>62</v>
          </cell>
          <cell r="C63">
            <v>0.31</v>
          </cell>
        </row>
        <row r="64">
          <cell r="A64">
            <v>63</v>
          </cell>
          <cell r="C64">
            <v>0.315</v>
          </cell>
        </row>
        <row r="65">
          <cell r="A65">
            <v>64</v>
          </cell>
          <cell r="C65">
            <v>0.32</v>
          </cell>
        </row>
        <row r="66">
          <cell r="A66">
            <v>65</v>
          </cell>
          <cell r="C66">
            <v>0.32500000000000001</v>
          </cell>
        </row>
        <row r="67">
          <cell r="A67">
            <v>66</v>
          </cell>
          <cell r="C67">
            <v>0.33</v>
          </cell>
        </row>
        <row r="68">
          <cell r="A68">
            <v>67</v>
          </cell>
          <cell r="C68">
            <v>0.33500000000000002</v>
          </cell>
        </row>
        <row r="69">
          <cell r="A69">
            <v>68</v>
          </cell>
          <cell r="C69">
            <v>0.34</v>
          </cell>
        </row>
        <row r="70">
          <cell r="A70">
            <v>69</v>
          </cell>
          <cell r="C70">
            <v>0.34499999999999997</v>
          </cell>
        </row>
        <row r="71">
          <cell r="A71">
            <v>70</v>
          </cell>
          <cell r="C71">
            <v>0.35</v>
          </cell>
        </row>
        <row r="72">
          <cell r="A72">
            <v>71</v>
          </cell>
          <cell r="C72">
            <v>0.35499999999999998</v>
          </cell>
        </row>
        <row r="73">
          <cell r="A73">
            <v>72</v>
          </cell>
          <cell r="C73">
            <v>0.36</v>
          </cell>
        </row>
        <row r="74">
          <cell r="A74">
            <v>73</v>
          </cell>
          <cell r="C74">
            <v>0.36499999999999999</v>
          </cell>
        </row>
        <row r="75">
          <cell r="A75">
            <v>74</v>
          </cell>
          <cell r="C75">
            <v>0.37</v>
          </cell>
        </row>
        <row r="76">
          <cell r="A76">
            <v>75</v>
          </cell>
          <cell r="C76">
            <v>0.375</v>
          </cell>
        </row>
        <row r="77">
          <cell r="A77">
            <v>76</v>
          </cell>
          <cell r="C77">
            <v>0.38</v>
          </cell>
        </row>
        <row r="78">
          <cell r="A78">
            <v>77</v>
          </cell>
          <cell r="C78">
            <v>0.38500000000000001</v>
          </cell>
        </row>
        <row r="79">
          <cell r="A79">
            <v>78</v>
          </cell>
          <cell r="C79">
            <v>0.39</v>
          </cell>
        </row>
        <row r="80">
          <cell r="A80">
            <v>79</v>
          </cell>
          <cell r="C80">
            <v>0.39500000000000002</v>
          </cell>
        </row>
        <row r="81">
          <cell r="A81">
            <v>80</v>
          </cell>
          <cell r="C81">
            <v>0.4</v>
          </cell>
        </row>
        <row r="82">
          <cell r="A82">
            <v>81</v>
          </cell>
          <cell r="C82">
            <v>0.40500000000000003</v>
          </cell>
        </row>
        <row r="83">
          <cell r="A83">
            <v>82</v>
          </cell>
          <cell r="C83">
            <v>0.41</v>
          </cell>
        </row>
        <row r="84">
          <cell r="A84">
            <v>83</v>
          </cell>
          <cell r="C84">
            <v>0.41499999999999998</v>
          </cell>
        </row>
        <row r="85">
          <cell r="A85">
            <v>84</v>
          </cell>
          <cell r="C85">
            <v>0.42</v>
          </cell>
        </row>
        <row r="86">
          <cell r="A86">
            <v>85</v>
          </cell>
          <cell r="C86">
            <v>0.42499999999999999</v>
          </cell>
        </row>
        <row r="87">
          <cell r="A87">
            <v>86</v>
          </cell>
          <cell r="C87">
            <v>0.43</v>
          </cell>
        </row>
        <row r="88">
          <cell r="A88">
            <v>87</v>
          </cell>
          <cell r="C88">
            <v>0.435</v>
          </cell>
        </row>
        <row r="89">
          <cell r="A89">
            <v>88</v>
          </cell>
          <cell r="C89">
            <v>0.44</v>
          </cell>
        </row>
        <row r="90">
          <cell r="A90">
            <v>89</v>
          </cell>
          <cell r="C90">
            <v>0.44500000000000001</v>
          </cell>
        </row>
        <row r="91">
          <cell r="A91">
            <v>90</v>
          </cell>
          <cell r="C91">
            <v>0.45</v>
          </cell>
        </row>
        <row r="92">
          <cell r="A92">
            <v>91</v>
          </cell>
          <cell r="C92">
            <v>0.45500000000000002</v>
          </cell>
        </row>
        <row r="93">
          <cell r="A93">
            <v>92</v>
          </cell>
          <cell r="C93">
            <v>0.46</v>
          </cell>
        </row>
        <row r="94">
          <cell r="A94">
            <v>93</v>
          </cell>
          <cell r="C94">
            <v>0.46500000000000002</v>
          </cell>
        </row>
        <row r="95">
          <cell r="A95">
            <v>94</v>
          </cell>
          <cell r="C95">
            <v>0.47</v>
          </cell>
        </row>
        <row r="96">
          <cell r="A96">
            <v>95</v>
          </cell>
          <cell r="C96">
            <v>0.47499999999999998</v>
          </cell>
        </row>
        <row r="97">
          <cell r="A97">
            <v>96</v>
          </cell>
          <cell r="C97">
            <v>0.48</v>
          </cell>
        </row>
        <row r="98">
          <cell r="A98">
            <v>97</v>
          </cell>
          <cell r="C98">
            <v>0.48499999999999999</v>
          </cell>
        </row>
        <row r="99">
          <cell r="A99">
            <v>98</v>
          </cell>
          <cell r="C99">
            <v>0.49</v>
          </cell>
        </row>
        <row r="100">
          <cell r="A100">
            <v>99</v>
          </cell>
          <cell r="C100">
            <v>0.495</v>
          </cell>
        </row>
        <row r="101">
          <cell r="A101">
            <v>100</v>
          </cell>
          <cell r="C101">
            <v>0.5</v>
          </cell>
        </row>
        <row r="102">
          <cell r="C102">
            <v>0.505</v>
          </cell>
        </row>
        <row r="103">
          <cell r="C103">
            <v>0.51</v>
          </cell>
        </row>
        <row r="104">
          <cell r="C104">
            <v>0.51500000000000001</v>
          </cell>
        </row>
        <row r="105">
          <cell r="C105">
            <v>0.52</v>
          </cell>
        </row>
        <row r="106">
          <cell r="C106">
            <v>0.52500000000000002</v>
          </cell>
        </row>
        <row r="107">
          <cell r="C107">
            <v>0.53</v>
          </cell>
        </row>
        <row r="108">
          <cell r="C108">
            <v>0.53500000000000003</v>
          </cell>
        </row>
        <row r="109">
          <cell r="C109">
            <v>0.54</v>
          </cell>
        </row>
        <row r="110">
          <cell r="C110">
            <v>0.54500000000000004</v>
          </cell>
        </row>
        <row r="111">
          <cell r="C111">
            <v>0.55000000000000004</v>
          </cell>
        </row>
        <row r="112">
          <cell r="C112">
            <v>0.55500000000000005</v>
          </cell>
        </row>
        <row r="113">
          <cell r="C113">
            <v>0.56000000000000005</v>
          </cell>
        </row>
        <row r="114">
          <cell r="C114">
            <v>0.56499999999999995</v>
          </cell>
        </row>
        <row r="115">
          <cell r="C115">
            <v>0.56999999999999995</v>
          </cell>
        </row>
        <row r="116">
          <cell r="C116">
            <v>0.57499999999999996</v>
          </cell>
        </row>
        <row r="117">
          <cell r="C117">
            <v>0.57999999999999996</v>
          </cell>
        </row>
        <row r="118">
          <cell r="C118">
            <v>0.58499999999999996</v>
          </cell>
        </row>
        <row r="119">
          <cell r="C119">
            <v>0.59</v>
          </cell>
        </row>
        <row r="120">
          <cell r="C120">
            <v>0.59499999999999997</v>
          </cell>
        </row>
        <row r="121">
          <cell r="C121">
            <v>0.6</v>
          </cell>
        </row>
        <row r="122">
          <cell r="C122">
            <v>0.60499999999999998</v>
          </cell>
        </row>
        <row r="123">
          <cell r="C123">
            <v>0.61</v>
          </cell>
        </row>
        <row r="124">
          <cell r="C124">
            <v>0.61499999999999999</v>
          </cell>
        </row>
        <row r="125">
          <cell r="C125">
            <v>0.62</v>
          </cell>
        </row>
        <row r="126">
          <cell r="C126">
            <v>0.625</v>
          </cell>
        </row>
        <row r="127">
          <cell r="C127">
            <v>0.63</v>
          </cell>
        </row>
        <row r="128">
          <cell r="C128">
            <v>0.63500000000000001</v>
          </cell>
        </row>
        <row r="129">
          <cell r="C129">
            <v>0.64</v>
          </cell>
        </row>
        <row r="130">
          <cell r="C130">
            <v>0.64500000000000002</v>
          </cell>
        </row>
        <row r="131">
          <cell r="C131">
            <v>0.65</v>
          </cell>
        </row>
        <row r="132">
          <cell r="C132">
            <v>0.65500000000000003</v>
          </cell>
        </row>
        <row r="133">
          <cell r="C133">
            <v>0.66</v>
          </cell>
        </row>
        <row r="134">
          <cell r="C134">
            <v>0.66500000000000004</v>
          </cell>
        </row>
        <row r="135">
          <cell r="C135">
            <v>0.67</v>
          </cell>
        </row>
        <row r="136">
          <cell r="C136">
            <v>0.67500000000000004</v>
          </cell>
        </row>
        <row r="137">
          <cell r="C137">
            <v>0.68</v>
          </cell>
        </row>
        <row r="138">
          <cell r="C138">
            <v>0.68500000000000005</v>
          </cell>
        </row>
        <row r="139">
          <cell r="C139">
            <v>0.69</v>
          </cell>
        </row>
        <row r="140">
          <cell r="C140">
            <v>0.69499999999999995</v>
          </cell>
        </row>
        <row r="141">
          <cell r="C141">
            <v>0.7</v>
          </cell>
        </row>
        <row r="142">
          <cell r="C142">
            <v>0.70499999999999996</v>
          </cell>
        </row>
        <row r="143">
          <cell r="C143">
            <v>0.71</v>
          </cell>
        </row>
        <row r="144">
          <cell r="C144">
            <v>0.71499999999999997</v>
          </cell>
        </row>
        <row r="145">
          <cell r="C145">
            <v>0.72</v>
          </cell>
        </row>
        <row r="146">
          <cell r="C146">
            <v>0.72499999999999998</v>
          </cell>
        </row>
        <row r="147">
          <cell r="C147">
            <v>0.73</v>
          </cell>
        </row>
        <row r="148">
          <cell r="C148">
            <v>0.73499999999999999</v>
          </cell>
        </row>
        <row r="149">
          <cell r="C149">
            <v>0.74</v>
          </cell>
        </row>
        <row r="150">
          <cell r="C150">
            <v>0.745</v>
          </cell>
        </row>
        <row r="151">
          <cell r="C151">
            <v>0.75</v>
          </cell>
        </row>
        <row r="152">
          <cell r="C152">
            <v>0.755</v>
          </cell>
        </row>
        <row r="153">
          <cell r="C153">
            <v>0.76</v>
          </cell>
        </row>
        <row r="154">
          <cell r="C154">
            <v>0.76500000000000001</v>
          </cell>
        </row>
        <row r="155">
          <cell r="C155">
            <v>0.77</v>
          </cell>
        </row>
        <row r="156">
          <cell r="C156">
            <v>0.77500000000000002</v>
          </cell>
        </row>
        <row r="157">
          <cell r="C157">
            <v>0.78</v>
          </cell>
        </row>
        <row r="158">
          <cell r="C158">
            <v>0.78500000000000003</v>
          </cell>
        </row>
        <row r="159">
          <cell r="C159">
            <v>0.79</v>
          </cell>
        </row>
        <row r="160">
          <cell r="C160">
            <v>0.79500000000000004</v>
          </cell>
        </row>
        <row r="161">
          <cell r="C161">
            <v>0.8</v>
          </cell>
        </row>
        <row r="162">
          <cell r="C162">
            <v>0.80500000000000005</v>
          </cell>
        </row>
        <row r="163">
          <cell r="C163">
            <v>0.81</v>
          </cell>
        </row>
        <row r="164">
          <cell r="C164">
            <v>0.81499999999999995</v>
          </cell>
        </row>
        <row r="165">
          <cell r="C165">
            <v>0.82</v>
          </cell>
        </row>
        <row r="166">
          <cell r="C166">
            <v>0.82499999999999996</v>
          </cell>
        </row>
        <row r="167">
          <cell r="C167">
            <v>0.83</v>
          </cell>
        </row>
        <row r="168">
          <cell r="C168">
            <v>0.83499999999999996</v>
          </cell>
        </row>
        <row r="169">
          <cell r="C169">
            <v>0.84</v>
          </cell>
        </row>
        <row r="170">
          <cell r="C170">
            <v>0.84499999999999997</v>
          </cell>
        </row>
        <row r="171">
          <cell r="C171">
            <v>0.85</v>
          </cell>
        </row>
        <row r="172">
          <cell r="C172">
            <v>0.85499999999999998</v>
          </cell>
        </row>
        <row r="173">
          <cell r="C173">
            <v>0.86</v>
          </cell>
        </row>
        <row r="174">
          <cell r="C174">
            <v>0.86499999999999999</v>
          </cell>
        </row>
        <row r="175">
          <cell r="C175">
            <v>0.87</v>
          </cell>
        </row>
        <row r="176">
          <cell r="C176">
            <v>0.875</v>
          </cell>
        </row>
        <row r="177">
          <cell r="C177">
            <v>0.88</v>
          </cell>
        </row>
        <row r="178">
          <cell r="C178">
            <v>0.88500000000000001</v>
          </cell>
        </row>
        <row r="179">
          <cell r="C179">
            <v>0.89</v>
          </cell>
        </row>
        <row r="180">
          <cell r="C180">
            <v>0.89500000000000002</v>
          </cell>
        </row>
        <row r="181">
          <cell r="C181">
            <v>0.9</v>
          </cell>
        </row>
        <row r="182">
          <cell r="C182">
            <v>0.90500000000000003</v>
          </cell>
        </row>
        <row r="183">
          <cell r="C183">
            <v>0.91</v>
          </cell>
        </row>
        <row r="184">
          <cell r="C184">
            <v>0.91500000000000004</v>
          </cell>
        </row>
        <row r="185">
          <cell r="C185">
            <v>0.92</v>
          </cell>
        </row>
        <row r="186">
          <cell r="C186">
            <v>0.92500000000000004</v>
          </cell>
        </row>
        <row r="187">
          <cell r="C187">
            <v>0.93</v>
          </cell>
        </row>
        <row r="188">
          <cell r="C188">
            <v>0.93500000000000005</v>
          </cell>
        </row>
        <row r="189">
          <cell r="C189">
            <v>0.94</v>
          </cell>
        </row>
        <row r="190">
          <cell r="C190">
            <v>0.94499999999999995</v>
          </cell>
        </row>
        <row r="191">
          <cell r="C191">
            <v>0.95</v>
          </cell>
        </row>
        <row r="192">
          <cell r="C192">
            <v>0.95499999999999996</v>
          </cell>
        </row>
        <row r="193">
          <cell r="C193">
            <v>0.96</v>
          </cell>
        </row>
        <row r="194">
          <cell r="C194">
            <v>0.96499999999999997</v>
          </cell>
        </row>
        <row r="195">
          <cell r="C195">
            <v>0.97</v>
          </cell>
        </row>
        <row r="196">
          <cell r="C196">
            <v>0.97499999999999998</v>
          </cell>
        </row>
        <row r="197">
          <cell r="C197">
            <v>0.98</v>
          </cell>
        </row>
        <row r="198">
          <cell r="C198">
            <v>0.98499999999999999</v>
          </cell>
        </row>
        <row r="199">
          <cell r="C199">
            <v>0.99</v>
          </cell>
        </row>
        <row r="200">
          <cell r="C200">
            <v>0.995</v>
          </cell>
        </row>
        <row r="201">
          <cell r="C201">
            <v>1</v>
          </cell>
        </row>
      </sheetData>
      <sheetData sheetId="1" refreshError="1"/>
      <sheetData sheetId="2" refreshError="1"/>
      <sheetData sheetId="3" refreshError="1"/>
      <sheetData sheetId="4" refreshError="1"/>
      <sheetData sheetId="5"/>
      <sheetData sheetId="6"/>
      <sheetData sheetId="7" refreshError="1"/>
      <sheetData sheetId="8"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Summary"/>
      <sheetName val="Master Sheet"/>
      <sheetName val="Biz Projections"/>
      <sheetName val="DLC lookups"/>
    </sheetNames>
    <sheetDataSet>
      <sheetData sheetId="0" refreshError="1">
        <row r="2">
          <cell r="B2">
            <v>0.1</v>
          </cell>
        </row>
        <row r="3">
          <cell r="B3">
            <v>0.2</v>
          </cell>
        </row>
        <row r="4">
          <cell r="B4">
            <v>0.3</v>
          </cell>
        </row>
        <row r="5">
          <cell r="B5">
            <v>0.4</v>
          </cell>
        </row>
        <row r="6">
          <cell r="B6">
            <v>0.5</v>
          </cell>
        </row>
        <row r="7">
          <cell r="B7">
            <v>0.6</v>
          </cell>
        </row>
        <row r="8">
          <cell r="B8">
            <v>0.7</v>
          </cell>
        </row>
        <row r="9">
          <cell r="B9">
            <v>0.8</v>
          </cell>
        </row>
        <row r="10">
          <cell r="B10">
            <v>0.9</v>
          </cell>
        </row>
        <row r="11">
          <cell r="B11">
            <v>1</v>
          </cell>
        </row>
        <row r="12">
          <cell r="B12">
            <v>1.1000000000000001</v>
          </cell>
        </row>
        <row r="13">
          <cell r="B13">
            <v>1.2</v>
          </cell>
        </row>
        <row r="14">
          <cell r="B14">
            <v>1.3</v>
          </cell>
        </row>
        <row r="15">
          <cell r="B15">
            <v>1.4</v>
          </cell>
        </row>
        <row r="16">
          <cell r="B16">
            <v>1.5</v>
          </cell>
        </row>
        <row r="17">
          <cell r="B17">
            <v>1.6</v>
          </cell>
        </row>
        <row r="18">
          <cell r="B18">
            <v>1.7</v>
          </cell>
        </row>
        <row r="19">
          <cell r="B19">
            <v>1.8</v>
          </cell>
        </row>
        <row r="20">
          <cell r="B20">
            <v>1.9</v>
          </cell>
        </row>
        <row r="21">
          <cell r="B21">
            <v>2</v>
          </cell>
        </row>
        <row r="22">
          <cell r="B22">
            <v>2.1</v>
          </cell>
        </row>
        <row r="23">
          <cell r="B23">
            <v>2.2000000000000002</v>
          </cell>
        </row>
        <row r="24">
          <cell r="B24">
            <v>2.2999999999999998</v>
          </cell>
        </row>
        <row r="25">
          <cell r="B25">
            <v>2.4</v>
          </cell>
        </row>
        <row r="26">
          <cell r="B26">
            <v>2.5</v>
          </cell>
        </row>
        <row r="27">
          <cell r="B27">
            <v>2.6</v>
          </cell>
        </row>
        <row r="28">
          <cell r="B28">
            <v>2.7</v>
          </cell>
        </row>
        <row r="29">
          <cell r="B29">
            <v>2.8</v>
          </cell>
        </row>
        <row r="30">
          <cell r="B30">
            <v>2.9</v>
          </cell>
        </row>
        <row r="31">
          <cell r="B31">
            <v>3</v>
          </cell>
        </row>
        <row r="32">
          <cell r="B32">
            <v>3.1</v>
          </cell>
        </row>
        <row r="33">
          <cell r="B33">
            <v>3.2</v>
          </cell>
        </row>
        <row r="34">
          <cell r="B34">
            <v>3.3</v>
          </cell>
        </row>
        <row r="35">
          <cell r="B35">
            <v>3.4</v>
          </cell>
        </row>
        <row r="36">
          <cell r="B36">
            <v>3.5</v>
          </cell>
        </row>
        <row r="37">
          <cell r="B37">
            <v>3.6</v>
          </cell>
        </row>
        <row r="38">
          <cell r="B38">
            <v>3.7</v>
          </cell>
        </row>
        <row r="39">
          <cell r="B39">
            <v>3.8</v>
          </cell>
        </row>
        <row r="40">
          <cell r="B40">
            <v>3.9</v>
          </cell>
        </row>
        <row r="41">
          <cell r="B41">
            <v>4</v>
          </cell>
        </row>
        <row r="42">
          <cell r="B42">
            <v>4.0999999999999996</v>
          </cell>
        </row>
        <row r="43">
          <cell r="B43">
            <v>4.2</v>
          </cell>
        </row>
        <row r="44">
          <cell r="B44">
            <v>4.3</v>
          </cell>
        </row>
        <row r="45">
          <cell r="B45">
            <v>4.4000000000000004</v>
          </cell>
        </row>
        <row r="46">
          <cell r="B46">
            <v>4.5</v>
          </cell>
        </row>
        <row r="47">
          <cell r="B47">
            <v>4.5999999999999996</v>
          </cell>
        </row>
        <row r="48">
          <cell r="B48">
            <v>4.7</v>
          </cell>
        </row>
        <row r="49">
          <cell r="B49">
            <v>4.8</v>
          </cell>
        </row>
        <row r="50">
          <cell r="B50">
            <v>4.9000000000000004</v>
          </cell>
        </row>
        <row r="51">
          <cell r="B51">
            <v>5</v>
          </cell>
        </row>
      </sheetData>
      <sheetData sheetId="1" refreshError="1"/>
      <sheetData sheetId="2" refreshError="1"/>
      <sheetData sheetId="3" refreshError="1"/>
      <sheetData sheetId="4"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 Sites"/>
      <sheetName val="Capex Summ"/>
      <sheetName val="Dels"/>
      <sheetName val="Other assumptions"/>
      <sheetName val="DSL-S"/>
      <sheetName val="AN-2000 Summ"/>
      <sheetName val="AN-2000W"/>
      <sheetName val="Infra ABC"/>
      <sheetName val="Infra AN"/>
      <sheetName val="RT+CT"/>
      <sheetName val="M trans"/>
      <sheetName val="Access trans"/>
      <sheetName val="Tr Assump"/>
      <sheetName val="Access Trpt assump"/>
      <sheetName val="SITES"/>
      <sheetName val="DSL&amp; ISP Set-up"/>
      <sheetName val="Eqpt"/>
      <sheetName val="VMS"/>
      <sheetName val="VMS-D"/>
      <sheetName val="test equip."/>
      <sheetName val="2nd SW &amp; NMS"/>
      <sheetName val="LA- lookups"/>
      <sheetName val="Infra"/>
      <sheetName val="BLDG"/>
      <sheetName val="Hist. figures"/>
      <sheetName val="Pimary Augmentation"/>
      <sheetName val="Secondary Augmentation"/>
      <sheetName val="SDH COST"/>
      <sheetName val="DSL_S"/>
      <sheetName val="LA_ lookups"/>
      <sheetName val="INNOVATION"/>
      <sheetName val="Factors"/>
      <sheetName val="factor sheet"/>
      <sheetName val="DLC lookups"/>
      <sheetName val="B'Sheet"/>
      <sheetName val="Asmp"/>
      <sheetName val="Indirect expenses"/>
      <sheetName val="#REF"/>
      <sheetName val="CALCULATIONS"/>
      <sheetName val="hr"/>
      <sheetName val="Invoice I. C. Arts"/>
      <sheetName val="2450 CFG INPUTS"/>
      <sheetName val="Ex_Sites"/>
      <sheetName val="Capex_Summ"/>
      <sheetName val="Other_assumptions"/>
      <sheetName val="AN-2000_Summ"/>
      <sheetName val="Infra_ABC"/>
      <sheetName val="Infra_AN"/>
      <sheetName val="M_trans"/>
      <sheetName val="Access_trans"/>
      <sheetName val="Tr_Assump"/>
      <sheetName val="Access_Trpt_assump"/>
      <sheetName val="DSL&amp;_ISP_Set-up"/>
      <sheetName val="test_equip_"/>
      <sheetName val="2nd_SW_&amp;_NMS"/>
      <sheetName val="LA-_lookups"/>
      <sheetName val="Hist__figures"/>
      <sheetName val="Pimary_Augmentation"/>
      <sheetName val="Secondary_Augmentation"/>
      <sheetName val="SDH_COST"/>
      <sheetName val="LA__lookups"/>
      <sheetName val="factor_sheet"/>
      <sheetName val="DLC_lookups"/>
      <sheetName val="Invoice_I__C__Arts"/>
      <sheetName val="2450_CFG_INPUTS"/>
      <sheetName val="BCL-Barclays"/>
      <sheetName val="Calcns FDB"/>
      <sheetName val="Assns FDB"/>
      <sheetName val="Formulae"/>
      <sheetName val="Component Pricing, Costs"/>
      <sheetName val="discounts_XP140"/>
      <sheetName val="Sheet1"/>
      <sheetName val="Customize Your Invoice"/>
      <sheetName val="Main"/>
      <sheetName val="SWSUB_percentages"/>
      <sheetName val="Assumptions"/>
      <sheetName val="PriceListAP"/>
      <sheetName val="Pub Rts 1.5 Standalone"/>
      <sheetName val="RA-markate"/>
      <sheetName val="Inventory"/>
      <sheetName val="TBAL9697 -group wise  sdpl"/>
      <sheetName val="Hyp-mstr"/>
      <sheetName val="Capex &amp; Opex"/>
      <sheetName val="data"/>
      <sheetName val="Cover"/>
      <sheetName val="Ex_Sites1"/>
      <sheetName val="Capex_Summ1"/>
      <sheetName val="Other_assumptions1"/>
      <sheetName val="AN-2000_Summ1"/>
      <sheetName val="Infra_ABC1"/>
      <sheetName val="Infra_AN1"/>
      <sheetName val="M_trans1"/>
      <sheetName val="Access_trans1"/>
      <sheetName val="Tr_Assump1"/>
      <sheetName val="Access_Trpt_assump1"/>
      <sheetName val="DSL&amp;_ISP_Set-up1"/>
      <sheetName val="test_equip_1"/>
      <sheetName val="2nd_SW_&amp;_NMS1"/>
      <sheetName val="LA-_lookups1"/>
      <sheetName val="Hist__figures1"/>
      <sheetName val="Pimary_Augmentation1"/>
      <sheetName val="Secondary_Augmentation1"/>
      <sheetName val="SDH_COST1"/>
      <sheetName val="LA__lookups1"/>
      <sheetName val="factor_sheet1"/>
      <sheetName val="DLC_lookups1"/>
      <sheetName val="Invoice_I__C__Arts1"/>
      <sheetName val="2450_CFG_INPUTS1"/>
      <sheetName val="Component_Pricing,_Costs"/>
      <sheetName val="Customize_Your_Invoice"/>
      <sheetName val="Calcns_FDB"/>
      <sheetName val="Assns_FDB"/>
      <sheetName val="Pub_Rts_1_5_Standalone"/>
      <sheetName val="Summary"/>
      <sheetName val="AN 2000"/>
      <sheetName val="Utilization"/>
      <sheetName val="L.L Rates"/>
      <sheetName val="Caloff"/>
      <sheetName val="CCR"/>
      <sheetName val="RM &amp; Clinker"/>
      <sheetName val="Loose Cmt"/>
      <sheetName val="Delhi"/>
      <sheetName val="Fuel "/>
      <sheetName val="DG Cost"/>
      <sheetName val="Ratio"/>
      <sheetName val="RM"/>
      <sheetName val="Sales"/>
      <sheetName val="Stock"/>
      <sheetName val="Lac"/>
      <sheetName val="Budget 03-04 (version 2)"/>
      <sheetName val="currency (2)"/>
      <sheetName val="HSSA-LOG"/>
      <sheetName val="new_main_20K"/>
      <sheetName val="Ex_Sites2"/>
      <sheetName val="Capex_Summ2"/>
      <sheetName val="Other_assumptions2"/>
      <sheetName val="AN-2000_Summ2"/>
      <sheetName val="Infra_ABC2"/>
      <sheetName val="Infra_AN2"/>
      <sheetName val="M_trans2"/>
      <sheetName val="Access_trans2"/>
      <sheetName val="Tr_Assump2"/>
      <sheetName val="Access_Trpt_assump2"/>
      <sheetName val="DSL&amp;_ISP_Set-up2"/>
      <sheetName val="test_equip_2"/>
      <sheetName val="2nd_SW_&amp;_NMS2"/>
      <sheetName val="LA-_lookups2"/>
      <sheetName val="Hist__figures2"/>
      <sheetName val="Pimary_Augmentation2"/>
      <sheetName val="Secondary_Augmentation2"/>
      <sheetName val="SDH_COST2"/>
      <sheetName val="LA__lookups2"/>
      <sheetName val="factor_sheet2"/>
      <sheetName val="DLC_lookups2"/>
      <sheetName val="Invoice_I__C__Arts2"/>
      <sheetName val="2450_CFG_INPUTS2"/>
      <sheetName val="Component_Pricing,_Costs1"/>
      <sheetName val="Customize_Your_Invoice1"/>
      <sheetName val="Calcns_FDB1"/>
      <sheetName val="Assns_FDB1"/>
      <sheetName val="Pub_Rts_1_5_Standalone1"/>
      <sheetName val="Capex_&amp;_Opex"/>
      <sheetName val="L_L_Rates"/>
      <sheetName val="Profile"/>
      <sheetName val="Sheet3"/>
      <sheetName val="Cashflows"/>
      <sheetName val="P&amp;L"/>
      <sheetName val="Factor"/>
      <sheetName val="CS"/>
    </sheetNames>
    <sheetDataSet>
      <sheetData sheetId="0" refreshError="1"/>
      <sheetData sheetId="1" refreshError="1"/>
      <sheetData sheetId="2" refreshError="1"/>
      <sheetData sheetId="3" refreshError="1">
        <row r="12">
          <cell r="B12">
            <v>2700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row r="3">
          <cell r="C3">
            <v>0.05</v>
          </cell>
          <cell r="D3">
            <v>0.1</v>
          </cell>
          <cell r="E3">
            <v>0.15</v>
          </cell>
          <cell r="F3">
            <v>0.2</v>
          </cell>
          <cell r="G3">
            <v>0.5</v>
          </cell>
          <cell r="H3">
            <v>1</v>
          </cell>
          <cell r="I3">
            <v>2</v>
          </cell>
          <cell r="J3">
            <v>3</v>
          </cell>
          <cell r="K3">
            <v>5</v>
          </cell>
        </row>
        <row r="4">
          <cell r="C4">
            <v>3</v>
          </cell>
          <cell r="D4">
            <v>4</v>
          </cell>
          <cell r="E4">
            <v>5</v>
          </cell>
          <cell r="F4">
            <v>6</v>
          </cell>
          <cell r="G4">
            <v>7</v>
          </cell>
          <cell r="H4">
            <v>8</v>
          </cell>
          <cell r="I4">
            <v>9</v>
          </cell>
          <cell r="J4">
            <v>10</v>
          </cell>
          <cell r="K4">
            <v>11</v>
          </cell>
        </row>
      </sheetData>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
      <sheetName val="Challan"/>
      <sheetName val="Annexure-I"/>
      <sheetName val="Param"/>
      <sheetName val="outPut"/>
      <sheetName val="database"/>
    </sheetNames>
    <sheetDataSet>
      <sheetData sheetId="0" refreshError="1"/>
      <sheetData sheetId="1">
        <row r="7">
          <cell r="A7">
            <v>1</v>
          </cell>
          <cell r="B7">
            <v>195</v>
          </cell>
          <cell r="C7">
            <v>966115</v>
          </cell>
          <cell r="D7">
            <v>0</v>
          </cell>
          <cell r="E7">
            <v>0</v>
          </cell>
          <cell r="F7">
            <v>0</v>
          </cell>
          <cell r="G7">
            <v>0</v>
          </cell>
          <cell r="I7">
            <v>966115</v>
          </cell>
          <cell r="J7" t="str">
            <v>063363</v>
          </cell>
          <cell r="L7" t="str">
            <v>0270098</v>
          </cell>
          <cell r="N7">
            <v>38490</v>
          </cell>
          <cell r="P7">
            <v>6</v>
          </cell>
          <cell r="Q7" t="str">
            <v>N</v>
          </cell>
          <cell r="R7">
            <v>0</v>
          </cell>
          <cell r="S7">
            <v>0</v>
          </cell>
        </row>
        <row r="8">
          <cell r="A8">
            <v>2</v>
          </cell>
          <cell r="B8">
            <v>195</v>
          </cell>
          <cell r="C8">
            <v>223000</v>
          </cell>
          <cell r="D8">
            <v>0</v>
          </cell>
          <cell r="E8">
            <v>0</v>
          </cell>
          <cell r="F8">
            <v>0</v>
          </cell>
          <cell r="G8">
            <v>0</v>
          </cell>
          <cell r="I8">
            <v>223000</v>
          </cell>
          <cell r="J8" t="str">
            <v>063364</v>
          </cell>
          <cell r="L8" t="str">
            <v>0270098</v>
          </cell>
          <cell r="N8">
            <v>38532</v>
          </cell>
          <cell r="P8">
            <v>6</v>
          </cell>
          <cell r="Q8" t="str">
            <v>N</v>
          </cell>
          <cell r="R8">
            <v>0</v>
          </cell>
          <cell r="S8">
            <v>0</v>
          </cell>
        </row>
        <row r="9">
          <cell r="A9">
            <v>3</v>
          </cell>
          <cell r="B9">
            <v>195</v>
          </cell>
          <cell r="C9">
            <v>91875</v>
          </cell>
          <cell r="D9">
            <v>0</v>
          </cell>
          <cell r="E9">
            <v>0</v>
          </cell>
          <cell r="F9">
            <v>0</v>
          </cell>
          <cell r="G9">
            <v>0</v>
          </cell>
          <cell r="I9">
            <v>91875</v>
          </cell>
          <cell r="J9" t="str">
            <v>063366</v>
          </cell>
          <cell r="L9" t="str">
            <v>0270098</v>
          </cell>
          <cell r="N9">
            <v>38532</v>
          </cell>
          <cell r="P9">
            <v>7</v>
          </cell>
          <cell r="Q9" t="str">
            <v>N</v>
          </cell>
          <cell r="R9">
            <v>0</v>
          </cell>
          <cell r="S9">
            <v>0</v>
          </cell>
        </row>
        <row r="10">
          <cell r="I10">
            <v>0</v>
          </cell>
        </row>
        <row r="11">
          <cell r="I11">
            <v>0</v>
          </cell>
        </row>
        <row r="12">
          <cell r="I12">
            <v>0</v>
          </cell>
        </row>
        <row r="13">
          <cell r="I13">
            <v>0</v>
          </cell>
        </row>
        <row r="14">
          <cell r="I14">
            <v>0</v>
          </cell>
        </row>
        <row r="15">
          <cell r="I15">
            <v>0</v>
          </cell>
        </row>
        <row r="16">
          <cell r="I16">
            <v>0</v>
          </cell>
        </row>
        <row r="17">
          <cell r="I17">
            <v>0</v>
          </cell>
        </row>
        <row r="18">
          <cell r="I18">
            <v>0</v>
          </cell>
        </row>
        <row r="19">
          <cell r="I19">
            <v>0</v>
          </cell>
        </row>
        <row r="20">
          <cell r="I20">
            <v>0</v>
          </cell>
        </row>
        <row r="21">
          <cell r="I21">
            <v>0</v>
          </cell>
        </row>
        <row r="22">
          <cell r="I22">
            <v>0</v>
          </cell>
        </row>
        <row r="23">
          <cell r="I23">
            <v>0</v>
          </cell>
        </row>
        <row r="24">
          <cell r="I24">
            <v>0</v>
          </cell>
        </row>
        <row r="25">
          <cell r="I25">
            <v>0</v>
          </cell>
        </row>
        <row r="26">
          <cell r="I26">
            <v>0</v>
          </cell>
        </row>
        <row r="27">
          <cell r="I27">
            <v>0</v>
          </cell>
        </row>
        <row r="28">
          <cell r="I28">
            <v>0</v>
          </cell>
        </row>
        <row r="29">
          <cell r="I29">
            <v>0</v>
          </cell>
        </row>
        <row r="30">
          <cell r="I30">
            <v>0</v>
          </cell>
        </row>
        <row r="31">
          <cell r="I31">
            <v>0</v>
          </cell>
        </row>
        <row r="32">
          <cell r="I32">
            <v>0</v>
          </cell>
        </row>
        <row r="33">
          <cell r="I33">
            <v>0</v>
          </cell>
        </row>
        <row r="34">
          <cell r="I34">
            <v>0</v>
          </cell>
        </row>
        <row r="35">
          <cell r="I35">
            <v>0</v>
          </cell>
        </row>
        <row r="36">
          <cell r="I36">
            <v>0</v>
          </cell>
        </row>
        <row r="37">
          <cell r="I37">
            <v>0</v>
          </cell>
        </row>
        <row r="38">
          <cell r="I38">
            <v>0</v>
          </cell>
        </row>
        <row r="39">
          <cell r="I39">
            <v>0</v>
          </cell>
        </row>
        <row r="40">
          <cell r="I40">
            <v>0</v>
          </cell>
        </row>
        <row r="41">
          <cell r="I41">
            <v>0</v>
          </cell>
        </row>
        <row r="42">
          <cell r="I42">
            <v>0</v>
          </cell>
        </row>
        <row r="43">
          <cell r="I43">
            <v>0</v>
          </cell>
        </row>
        <row r="44">
          <cell r="I44">
            <v>0</v>
          </cell>
        </row>
        <row r="45">
          <cell r="I45">
            <v>0</v>
          </cell>
        </row>
        <row r="46">
          <cell r="I46">
            <v>0</v>
          </cell>
        </row>
        <row r="47">
          <cell r="I47">
            <v>0</v>
          </cell>
        </row>
        <row r="48">
          <cell r="I48">
            <v>0</v>
          </cell>
        </row>
        <row r="49">
          <cell r="I49">
            <v>0</v>
          </cell>
        </row>
        <row r="50">
          <cell r="I50">
            <v>0</v>
          </cell>
        </row>
        <row r="51">
          <cell r="I51">
            <v>0</v>
          </cell>
        </row>
        <row r="52">
          <cell r="I52">
            <v>0</v>
          </cell>
        </row>
        <row r="53">
          <cell r="A53" t="str">
            <v>Total</v>
          </cell>
          <cell r="C53">
            <v>1280990</v>
          </cell>
          <cell r="D53">
            <v>0</v>
          </cell>
          <cell r="E53">
            <v>0</v>
          </cell>
          <cell r="F53">
            <v>0</v>
          </cell>
          <cell r="G53">
            <v>0</v>
          </cell>
          <cell r="H53">
            <v>0</v>
          </cell>
          <cell r="I53">
            <v>1280990</v>
          </cell>
          <cell r="R53">
            <v>0</v>
          </cell>
          <cell r="S53">
            <v>0</v>
          </cell>
        </row>
      </sheetData>
      <sheetData sheetId="2" refreshError="1"/>
      <sheetData sheetId="3" refreshError="1"/>
      <sheetData sheetId="4" refreshError="1"/>
      <sheetData sheetId="5"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uidelines"/>
      <sheetName val="Form"/>
      <sheetName val="Challan"/>
      <sheetName val="Annexure-I"/>
      <sheetName val="ImportSheet"/>
      <sheetName val="Param"/>
      <sheetName val="outPut"/>
    </sheetNames>
    <sheetDataSet>
      <sheetData sheetId="0" refreshError="1"/>
      <sheetData sheetId="1" refreshError="1"/>
      <sheetData sheetId="2">
        <row r="7">
          <cell r="A7">
            <v>1</v>
          </cell>
          <cell r="B7">
            <v>195</v>
          </cell>
          <cell r="C7">
            <v>1554089</v>
          </cell>
          <cell r="D7">
            <v>0</v>
          </cell>
          <cell r="E7">
            <v>0</v>
          </cell>
          <cell r="F7">
            <v>0</v>
          </cell>
          <cell r="G7">
            <v>0</v>
          </cell>
          <cell r="I7">
            <v>1554089</v>
          </cell>
          <cell r="J7" t="str">
            <v>063375</v>
          </cell>
          <cell r="L7">
            <v>270098</v>
          </cell>
          <cell r="N7">
            <v>38688</v>
          </cell>
          <cell r="P7">
            <v>2</v>
          </cell>
          <cell r="Q7" t="str">
            <v>No</v>
          </cell>
          <cell r="R7">
            <v>0</v>
          </cell>
          <cell r="S7">
            <v>0</v>
          </cell>
          <cell r="T7">
            <v>1554089</v>
          </cell>
        </row>
        <row r="8">
          <cell r="A8">
            <v>2</v>
          </cell>
          <cell r="B8">
            <v>195</v>
          </cell>
          <cell r="C8">
            <v>1223367</v>
          </cell>
          <cell r="D8">
            <v>0</v>
          </cell>
          <cell r="E8">
            <v>0</v>
          </cell>
          <cell r="F8">
            <v>0</v>
          </cell>
          <cell r="G8">
            <v>0</v>
          </cell>
          <cell r="I8">
            <v>1223367</v>
          </cell>
          <cell r="J8" t="str">
            <v>063387</v>
          </cell>
          <cell r="L8">
            <v>270098</v>
          </cell>
          <cell r="N8">
            <v>38710</v>
          </cell>
          <cell r="P8">
            <v>1</v>
          </cell>
          <cell r="Q8" t="str">
            <v>No</v>
          </cell>
          <cell r="R8">
            <v>0</v>
          </cell>
          <cell r="S8">
            <v>0</v>
          </cell>
          <cell r="T8">
            <v>1223367</v>
          </cell>
        </row>
        <row r="9">
          <cell r="I9">
            <v>0</v>
          </cell>
          <cell r="T9">
            <v>0</v>
          </cell>
        </row>
        <row r="10">
          <cell r="I10">
            <v>0</v>
          </cell>
          <cell r="T10">
            <v>0</v>
          </cell>
        </row>
        <row r="11">
          <cell r="I11">
            <v>0</v>
          </cell>
          <cell r="T11">
            <v>0</v>
          </cell>
        </row>
        <row r="12">
          <cell r="I12">
            <v>0</v>
          </cell>
          <cell r="T12">
            <v>0</v>
          </cell>
        </row>
        <row r="13">
          <cell r="I13">
            <v>0</v>
          </cell>
          <cell r="T13">
            <v>0</v>
          </cell>
        </row>
        <row r="14">
          <cell r="I14">
            <v>0</v>
          </cell>
          <cell r="T14">
            <v>0</v>
          </cell>
        </row>
        <row r="15">
          <cell r="I15">
            <v>0</v>
          </cell>
          <cell r="T15">
            <v>0</v>
          </cell>
        </row>
        <row r="16">
          <cell r="I16">
            <v>0</v>
          </cell>
          <cell r="T16">
            <v>0</v>
          </cell>
        </row>
        <row r="17">
          <cell r="I17">
            <v>0</v>
          </cell>
          <cell r="T17">
            <v>0</v>
          </cell>
        </row>
        <row r="18">
          <cell r="I18">
            <v>0</v>
          </cell>
          <cell r="T18">
            <v>0</v>
          </cell>
        </row>
        <row r="19">
          <cell r="I19">
            <v>0</v>
          </cell>
          <cell r="T19">
            <v>0</v>
          </cell>
        </row>
        <row r="20">
          <cell r="I20">
            <v>0</v>
          </cell>
          <cell r="T20">
            <v>0</v>
          </cell>
        </row>
        <row r="21">
          <cell r="I21">
            <v>0</v>
          </cell>
          <cell r="T21">
            <v>0</v>
          </cell>
        </row>
        <row r="22">
          <cell r="I22">
            <v>0</v>
          </cell>
          <cell r="T22">
            <v>0</v>
          </cell>
        </row>
        <row r="23">
          <cell r="I23">
            <v>0</v>
          </cell>
          <cell r="T23">
            <v>0</v>
          </cell>
        </row>
        <row r="24">
          <cell r="I24">
            <v>0</v>
          </cell>
          <cell r="T24">
            <v>0</v>
          </cell>
        </row>
        <row r="25">
          <cell r="I25">
            <v>0</v>
          </cell>
          <cell r="T25">
            <v>0</v>
          </cell>
        </row>
        <row r="26">
          <cell r="I26">
            <v>0</v>
          </cell>
          <cell r="T26">
            <v>0</v>
          </cell>
        </row>
        <row r="27">
          <cell r="I27">
            <v>0</v>
          </cell>
          <cell r="T27">
            <v>0</v>
          </cell>
        </row>
        <row r="28">
          <cell r="I28">
            <v>0</v>
          </cell>
          <cell r="T28">
            <v>0</v>
          </cell>
        </row>
        <row r="29">
          <cell r="I29">
            <v>0</v>
          </cell>
          <cell r="T29">
            <v>0</v>
          </cell>
        </row>
        <row r="30">
          <cell r="I30">
            <v>0</v>
          </cell>
          <cell r="T30">
            <v>0</v>
          </cell>
        </row>
        <row r="31">
          <cell r="I31">
            <v>0</v>
          </cell>
          <cell r="T31">
            <v>0</v>
          </cell>
        </row>
        <row r="32">
          <cell r="I32">
            <v>0</v>
          </cell>
          <cell r="T32">
            <v>0</v>
          </cell>
        </row>
        <row r="33">
          <cell r="I33">
            <v>0</v>
          </cell>
          <cell r="T33">
            <v>0</v>
          </cell>
        </row>
        <row r="34">
          <cell r="I34">
            <v>0</v>
          </cell>
          <cell r="T34">
            <v>0</v>
          </cell>
        </row>
        <row r="35">
          <cell r="I35">
            <v>0</v>
          </cell>
          <cell r="T35">
            <v>0</v>
          </cell>
        </row>
        <row r="36">
          <cell r="I36">
            <v>0</v>
          </cell>
          <cell r="T36">
            <v>0</v>
          </cell>
        </row>
        <row r="37">
          <cell r="I37">
            <v>0</v>
          </cell>
          <cell r="T37">
            <v>0</v>
          </cell>
        </row>
        <row r="38">
          <cell r="I38">
            <v>0</v>
          </cell>
          <cell r="T38">
            <v>0</v>
          </cell>
        </row>
        <row r="39">
          <cell r="I39">
            <v>0</v>
          </cell>
          <cell r="T39">
            <v>0</v>
          </cell>
        </row>
        <row r="40">
          <cell r="I40">
            <v>0</v>
          </cell>
          <cell r="T40">
            <v>0</v>
          </cell>
        </row>
        <row r="41">
          <cell r="I41">
            <v>0</v>
          </cell>
          <cell r="T41">
            <v>0</v>
          </cell>
        </row>
        <row r="42">
          <cell r="I42">
            <v>0</v>
          </cell>
          <cell r="T42">
            <v>0</v>
          </cell>
        </row>
        <row r="43">
          <cell r="I43">
            <v>0</v>
          </cell>
          <cell r="T43">
            <v>0</v>
          </cell>
        </row>
        <row r="44">
          <cell r="I44">
            <v>0</v>
          </cell>
          <cell r="T44">
            <v>0</v>
          </cell>
        </row>
        <row r="45">
          <cell r="I45">
            <v>0</v>
          </cell>
          <cell r="T45">
            <v>0</v>
          </cell>
        </row>
        <row r="46">
          <cell r="I46">
            <v>0</v>
          </cell>
          <cell r="T46">
            <v>0</v>
          </cell>
        </row>
        <row r="47">
          <cell r="I47">
            <v>0</v>
          </cell>
          <cell r="T47">
            <v>0</v>
          </cell>
        </row>
        <row r="48">
          <cell r="I48">
            <v>0</v>
          </cell>
          <cell r="T48">
            <v>0</v>
          </cell>
        </row>
        <row r="49">
          <cell r="I49">
            <v>0</v>
          </cell>
          <cell r="T49">
            <v>0</v>
          </cell>
        </row>
        <row r="50">
          <cell r="I50">
            <v>0</v>
          </cell>
          <cell r="T50">
            <v>0</v>
          </cell>
        </row>
        <row r="51">
          <cell r="I51">
            <v>0</v>
          </cell>
          <cell r="T51">
            <v>0</v>
          </cell>
        </row>
        <row r="52">
          <cell r="I52">
            <v>0</v>
          </cell>
          <cell r="T52">
            <v>0</v>
          </cell>
        </row>
        <row r="53">
          <cell r="I53">
            <v>0</v>
          </cell>
          <cell r="T53">
            <v>0</v>
          </cell>
        </row>
        <row r="54">
          <cell r="I54">
            <v>0</v>
          </cell>
          <cell r="T54">
            <v>0</v>
          </cell>
        </row>
        <row r="55">
          <cell r="I55">
            <v>0</v>
          </cell>
          <cell r="T55">
            <v>0</v>
          </cell>
        </row>
        <row r="56">
          <cell r="I56">
            <v>0</v>
          </cell>
          <cell r="T56">
            <v>0</v>
          </cell>
        </row>
        <row r="57">
          <cell r="I57">
            <v>0</v>
          </cell>
          <cell r="T57">
            <v>0</v>
          </cell>
        </row>
        <row r="58">
          <cell r="I58">
            <v>0</v>
          </cell>
          <cell r="T58">
            <v>0</v>
          </cell>
        </row>
        <row r="59">
          <cell r="I59">
            <v>0</v>
          </cell>
          <cell r="T59">
            <v>0</v>
          </cell>
        </row>
        <row r="60">
          <cell r="I60">
            <v>0</v>
          </cell>
          <cell r="T60">
            <v>0</v>
          </cell>
        </row>
        <row r="61">
          <cell r="I61">
            <v>0</v>
          </cell>
          <cell r="T61">
            <v>0</v>
          </cell>
        </row>
        <row r="62">
          <cell r="I62">
            <v>0</v>
          </cell>
          <cell r="T62">
            <v>0</v>
          </cell>
        </row>
        <row r="63">
          <cell r="I63">
            <v>0</v>
          </cell>
          <cell r="T63">
            <v>0</v>
          </cell>
        </row>
        <row r="64">
          <cell r="A64" t="str">
            <v>Total</v>
          </cell>
          <cell r="C64">
            <v>2777456</v>
          </cell>
          <cell r="D64">
            <v>0</v>
          </cell>
          <cell r="E64">
            <v>0</v>
          </cell>
          <cell r="F64">
            <v>0</v>
          </cell>
          <cell r="G64">
            <v>0</v>
          </cell>
          <cell r="H64">
            <v>0</v>
          </cell>
          <cell r="I64">
            <v>2777456</v>
          </cell>
          <cell r="R64">
            <v>0</v>
          </cell>
          <cell r="S64">
            <v>0</v>
          </cell>
          <cell r="T64">
            <v>2777456</v>
          </cell>
        </row>
      </sheetData>
      <sheetData sheetId="3" refreshError="1"/>
      <sheetData sheetId="4" refreshError="1"/>
      <sheetData sheetId="5" refreshError="1"/>
      <sheetData sheetId="6"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
      <sheetName val="Challan"/>
      <sheetName val="Annexure-I"/>
      <sheetName val="Param"/>
      <sheetName val="outPut"/>
    </sheetNames>
    <sheetDataSet>
      <sheetData sheetId="0" refreshError="1"/>
      <sheetData sheetId="1">
        <row r="7">
          <cell r="A7">
            <v>1</v>
          </cell>
        </row>
        <row r="8">
          <cell r="A8">
            <v>2</v>
          </cell>
        </row>
        <row r="9">
          <cell r="A9">
            <v>3</v>
          </cell>
        </row>
        <row r="10">
          <cell r="A10">
            <v>4</v>
          </cell>
        </row>
        <row r="11">
          <cell r="A11">
            <v>5</v>
          </cell>
        </row>
        <row r="12">
          <cell r="A12">
            <v>6</v>
          </cell>
        </row>
        <row r="13">
          <cell r="A13">
            <v>7</v>
          </cell>
        </row>
        <row r="14">
          <cell r="A14">
            <v>8</v>
          </cell>
        </row>
        <row r="15">
          <cell r="A15">
            <v>9</v>
          </cell>
        </row>
        <row r="16">
          <cell r="A16">
            <v>10</v>
          </cell>
        </row>
        <row r="17">
          <cell r="A17">
            <v>11</v>
          </cell>
        </row>
        <row r="18">
          <cell r="A18">
            <v>12</v>
          </cell>
        </row>
        <row r="19">
          <cell r="A19">
            <v>13</v>
          </cell>
        </row>
        <row r="20">
          <cell r="A20">
            <v>14</v>
          </cell>
        </row>
        <row r="21">
          <cell r="A21">
            <v>15</v>
          </cell>
        </row>
        <row r="22">
          <cell r="A22">
            <v>16</v>
          </cell>
        </row>
      </sheetData>
      <sheetData sheetId="2" refreshError="1"/>
      <sheetData sheetId="3" refreshError="1"/>
      <sheetData sheetId="4"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Sheet3"/>
      <sheetName val="r&amp;d"/>
      <sheetName val="HO"/>
      <sheetName val="ahc"/>
      <sheetName val="dgn"/>
      <sheetName val="fine"/>
      <sheetName val="D"/>
      <sheetName val="Sheet1"/>
      <sheetName val="Sheet1 (2)"/>
      <sheetName val="E"/>
    </sheetNames>
    <sheetDataSet>
      <sheetData sheetId="0"/>
      <sheetData sheetId="1"/>
      <sheetData sheetId="2"/>
      <sheetData sheetId="3"/>
      <sheetData sheetId="4" refreshError="1"/>
      <sheetData sheetId="5"/>
      <sheetData sheetId="6" refreshError="1"/>
      <sheetData sheetId="7"/>
      <sheetData sheetId="8"/>
      <sheetData sheetId="9"/>
      <sheetData sheetId="10"/>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etwork Summary"/>
      <sheetName val="RPF"/>
      <sheetName val="Overview"/>
      <sheetName val="Unit Price List"/>
      <sheetName val="Calc"/>
      <sheetName val="Prices"/>
      <sheetName val="Control"/>
      <sheetName val="Export"/>
      <sheetName val="DSL-S"/>
      <sheetName val="LA- lookups"/>
      <sheetName val="Other assumptions"/>
      <sheetName val="INNOVATION"/>
      <sheetName val="Factors"/>
      <sheetName val="factor sheet"/>
    </sheetNames>
    <sheetDataSet>
      <sheetData sheetId="0" refreshError="1"/>
      <sheetData sheetId="1" refreshError="1"/>
      <sheetData sheetId="2" refreshError="1"/>
      <sheetData sheetId="3" refreshError="1"/>
      <sheetData sheetId="4" refreshError="1"/>
      <sheetData sheetId="5" refreshError="1"/>
      <sheetData sheetId="6" refreshError="1">
        <row r="249">
          <cell r="D249" t="b">
            <v>1</v>
          </cell>
          <cell r="G249" t="b">
            <v>1</v>
          </cell>
          <cell r="J249" t="b">
            <v>1</v>
          </cell>
          <cell r="M249" t="b">
            <v>0</v>
          </cell>
          <cell r="P249" t="b">
            <v>0</v>
          </cell>
        </row>
        <row r="252">
          <cell r="A252">
            <v>1</v>
          </cell>
          <cell r="B252" t="str">
            <v>MSC HW</v>
          </cell>
          <cell r="C252">
            <v>1998310</v>
          </cell>
          <cell r="D252">
            <v>399662</v>
          </cell>
          <cell r="E252">
            <v>1820705</v>
          </cell>
          <cell r="F252">
            <v>0</v>
          </cell>
          <cell r="G252">
            <v>0</v>
          </cell>
          <cell r="H252">
            <v>0</v>
          </cell>
          <cell r="I252">
            <v>1998310</v>
          </cell>
          <cell r="J252">
            <v>399662</v>
          </cell>
          <cell r="K252">
            <v>1432283</v>
          </cell>
          <cell r="L252">
            <v>0</v>
          </cell>
          <cell r="M252">
            <v>0</v>
          </cell>
          <cell r="N252">
            <v>0</v>
          </cell>
          <cell r="O252">
            <v>0</v>
          </cell>
          <cell r="P252">
            <v>0</v>
          </cell>
          <cell r="Q252">
            <v>0</v>
          </cell>
          <cell r="R252">
            <v>0</v>
          </cell>
          <cell r="S252">
            <v>0</v>
          </cell>
          <cell r="T252">
            <v>0</v>
          </cell>
          <cell r="U252">
            <v>0</v>
          </cell>
          <cell r="V252">
            <v>0</v>
          </cell>
          <cell r="W252">
            <v>0</v>
          </cell>
          <cell r="X252">
            <v>0</v>
          </cell>
          <cell r="Y252">
            <v>0</v>
          </cell>
          <cell r="AA252">
            <v>0</v>
          </cell>
          <cell r="AB252">
            <v>0</v>
          </cell>
          <cell r="AD252">
            <v>0</v>
          </cell>
          <cell r="AE252">
            <v>0</v>
          </cell>
          <cell r="AG252">
            <v>3996620</v>
          </cell>
          <cell r="AH252">
            <v>799324</v>
          </cell>
        </row>
        <row r="253">
          <cell r="A253">
            <v>2</v>
          </cell>
          <cell r="B253" t="str">
            <v>MSC SW</v>
          </cell>
          <cell r="C253">
            <v>348400</v>
          </cell>
          <cell r="D253">
            <v>348400</v>
          </cell>
          <cell r="E253">
            <v>0</v>
          </cell>
          <cell r="F253">
            <v>0</v>
          </cell>
          <cell r="G253">
            <v>0</v>
          </cell>
          <cell r="H253">
            <v>0</v>
          </cell>
          <cell r="I253">
            <v>318400</v>
          </cell>
          <cell r="J253">
            <v>318400</v>
          </cell>
          <cell r="K253">
            <v>0</v>
          </cell>
          <cell r="L253">
            <v>0</v>
          </cell>
          <cell r="M253">
            <v>0</v>
          </cell>
          <cell r="N253">
            <v>0</v>
          </cell>
          <cell r="O253">
            <v>0</v>
          </cell>
          <cell r="P253">
            <v>0</v>
          </cell>
          <cell r="Q253">
            <v>0</v>
          </cell>
          <cell r="R253">
            <v>0</v>
          </cell>
          <cell r="S253">
            <v>0</v>
          </cell>
          <cell r="T253">
            <v>0</v>
          </cell>
          <cell r="U253">
            <v>0</v>
          </cell>
          <cell r="V253">
            <v>0</v>
          </cell>
          <cell r="W253">
            <v>0</v>
          </cell>
          <cell r="X253">
            <v>0</v>
          </cell>
          <cell r="Y253">
            <v>0</v>
          </cell>
          <cell r="AA253">
            <v>0</v>
          </cell>
          <cell r="AB253">
            <v>0</v>
          </cell>
          <cell r="AD253">
            <v>0</v>
          </cell>
          <cell r="AE253">
            <v>0</v>
          </cell>
          <cell r="AG253">
            <v>666800</v>
          </cell>
          <cell r="AH253">
            <v>666800</v>
          </cell>
        </row>
        <row r="254">
          <cell r="A254">
            <v>3</v>
          </cell>
          <cell r="B254" t="str">
            <v>HLR HW</v>
          </cell>
          <cell r="C254">
            <v>0</v>
          </cell>
          <cell r="D254">
            <v>0</v>
          </cell>
          <cell r="E254">
            <v>0</v>
          </cell>
          <cell r="F254">
            <v>0</v>
          </cell>
          <cell r="G254">
            <v>0</v>
          </cell>
          <cell r="H254">
            <v>0</v>
          </cell>
          <cell r="I254">
            <v>0</v>
          </cell>
          <cell r="J254">
            <v>0</v>
          </cell>
          <cell r="K254">
            <v>0</v>
          </cell>
          <cell r="L254">
            <v>0</v>
          </cell>
          <cell r="M254">
            <v>0</v>
          </cell>
          <cell r="N254">
            <v>0</v>
          </cell>
          <cell r="O254">
            <v>0</v>
          </cell>
          <cell r="P254">
            <v>0</v>
          </cell>
          <cell r="Q254">
            <v>0</v>
          </cell>
          <cell r="R254">
            <v>0</v>
          </cell>
          <cell r="S254">
            <v>0</v>
          </cell>
          <cell r="T254">
            <v>0</v>
          </cell>
          <cell r="U254">
            <v>0</v>
          </cell>
          <cell r="V254">
            <v>0</v>
          </cell>
          <cell r="W254">
            <v>0</v>
          </cell>
          <cell r="X254">
            <v>0</v>
          </cell>
          <cell r="Y254">
            <v>0</v>
          </cell>
          <cell r="AA254">
            <v>0</v>
          </cell>
          <cell r="AB254">
            <v>0</v>
          </cell>
          <cell r="AD254">
            <v>0</v>
          </cell>
          <cell r="AE254">
            <v>0</v>
          </cell>
          <cell r="AG254">
            <v>0</v>
          </cell>
          <cell r="AH254">
            <v>0</v>
          </cell>
        </row>
        <row r="255">
          <cell r="A255">
            <v>4</v>
          </cell>
          <cell r="B255" t="str">
            <v>HLR SW</v>
          </cell>
          <cell r="C255">
            <v>111140</v>
          </cell>
          <cell r="D255">
            <v>111140</v>
          </cell>
          <cell r="E255">
            <v>0</v>
          </cell>
          <cell r="F255">
            <v>0</v>
          </cell>
          <cell r="G255">
            <v>0</v>
          </cell>
          <cell r="H255">
            <v>0</v>
          </cell>
          <cell r="I255">
            <v>55570</v>
          </cell>
          <cell r="J255">
            <v>55570</v>
          </cell>
          <cell r="K255">
            <v>0</v>
          </cell>
          <cell r="L255">
            <v>0</v>
          </cell>
          <cell r="M255">
            <v>0</v>
          </cell>
          <cell r="N255">
            <v>0</v>
          </cell>
          <cell r="O255">
            <v>0</v>
          </cell>
          <cell r="P255">
            <v>0</v>
          </cell>
          <cell r="Q255">
            <v>0</v>
          </cell>
          <cell r="R255">
            <v>0</v>
          </cell>
          <cell r="S255">
            <v>0</v>
          </cell>
          <cell r="T255">
            <v>0</v>
          </cell>
          <cell r="U255">
            <v>0</v>
          </cell>
          <cell r="V255">
            <v>0</v>
          </cell>
          <cell r="W255">
            <v>0</v>
          </cell>
          <cell r="X255">
            <v>0</v>
          </cell>
          <cell r="Y255">
            <v>0</v>
          </cell>
          <cell r="AA255">
            <v>0</v>
          </cell>
          <cell r="AB255">
            <v>0</v>
          </cell>
          <cell r="AD255">
            <v>0</v>
          </cell>
          <cell r="AE255">
            <v>0</v>
          </cell>
          <cell r="AG255">
            <v>166710</v>
          </cell>
          <cell r="AH255">
            <v>166710</v>
          </cell>
        </row>
        <row r="256">
          <cell r="A256">
            <v>5</v>
          </cell>
          <cell r="B256" t="str">
            <v>MSC/HLR HW - Auxiliary Equipment</v>
          </cell>
          <cell r="C256">
            <v>49215</v>
          </cell>
          <cell r="D256">
            <v>49215</v>
          </cell>
          <cell r="E256">
            <v>100294</v>
          </cell>
          <cell r="F256">
            <v>0</v>
          </cell>
          <cell r="G256">
            <v>0</v>
          </cell>
          <cell r="H256">
            <v>0</v>
          </cell>
          <cell r="I256">
            <v>17309</v>
          </cell>
          <cell r="J256">
            <v>17309</v>
          </cell>
          <cell r="K256">
            <v>100294</v>
          </cell>
          <cell r="L256">
            <v>0</v>
          </cell>
          <cell r="M256">
            <v>0</v>
          </cell>
          <cell r="N256">
            <v>0</v>
          </cell>
          <cell r="O256">
            <v>0</v>
          </cell>
          <cell r="P256">
            <v>0</v>
          </cell>
          <cell r="Q256">
            <v>0</v>
          </cell>
          <cell r="R256">
            <v>0</v>
          </cell>
          <cell r="S256">
            <v>0</v>
          </cell>
          <cell r="T256">
            <v>0</v>
          </cell>
          <cell r="U256">
            <v>0</v>
          </cell>
          <cell r="V256">
            <v>0</v>
          </cell>
          <cell r="W256">
            <v>0</v>
          </cell>
          <cell r="X256">
            <v>0</v>
          </cell>
          <cell r="Y256">
            <v>0</v>
          </cell>
          <cell r="AA256">
            <v>0</v>
          </cell>
          <cell r="AB256">
            <v>0</v>
          </cell>
          <cell r="AD256">
            <v>0</v>
          </cell>
          <cell r="AE256">
            <v>0</v>
          </cell>
          <cell r="AG256">
            <v>66524</v>
          </cell>
          <cell r="AH256">
            <v>66524</v>
          </cell>
        </row>
        <row r="257">
          <cell r="A257">
            <v>6</v>
          </cell>
          <cell r="B257" t="str">
            <v>MSC/HLR Tools &amp; Test Equipment</v>
          </cell>
          <cell r="C257">
            <v>5883</v>
          </cell>
          <cell r="D257">
            <v>5883</v>
          </cell>
          <cell r="E257">
            <v>47516</v>
          </cell>
          <cell r="F257">
            <v>0</v>
          </cell>
          <cell r="G257">
            <v>0</v>
          </cell>
          <cell r="H257">
            <v>0</v>
          </cell>
          <cell r="I257">
            <v>5883</v>
          </cell>
          <cell r="J257">
            <v>5883</v>
          </cell>
          <cell r="K257">
            <v>47516</v>
          </cell>
          <cell r="L257">
            <v>0</v>
          </cell>
          <cell r="M257">
            <v>0</v>
          </cell>
          <cell r="N257">
            <v>0</v>
          </cell>
          <cell r="O257">
            <v>0</v>
          </cell>
          <cell r="P257">
            <v>0</v>
          </cell>
          <cell r="Q257">
            <v>0</v>
          </cell>
          <cell r="R257">
            <v>0</v>
          </cell>
          <cell r="S257">
            <v>0</v>
          </cell>
          <cell r="T257">
            <v>0</v>
          </cell>
          <cell r="U257">
            <v>0</v>
          </cell>
          <cell r="V257">
            <v>0</v>
          </cell>
          <cell r="W257">
            <v>0</v>
          </cell>
          <cell r="X257">
            <v>0</v>
          </cell>
          <cell r="Y257">
            <v>0</v>
          </cell>
          <cell r="AA257">
            <v>0</v>
          </cell>
          <cell r="AB257">
            <v>0</v>
          </cell>
          <cell r="AD257">
            <v>0</v>
          </cell>
          <cell r="AE257">
            <v>0</v>
          </cell>
          <cell r="AG257">
            <v>11766</v>
          </cell>
          <cell r="AH257">
            <v>11766</v>
          </cell>
        </row>
        <row r="258">
          <cell r="A258">
            <v>7</v>
          </cell>
          <cell r="B258" t="str">
            <v>IAS</v>
          </cell>
          <cell r="C258">
            <v>0</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cell r="S258">
            <v>0</v>
          </cell>
          <cell r="T258">
            <v>0</v>
          </cell>
          <cell r="U258">
            <v>0</v>
          </cell>
          <cell r="V258">
            <v>0</v>
          </cell>
          <cell r="W258">
            <v>0</v>
          </cell>
          <cell r="X258">
            <v>0</v>
          </cell>
          <cell r="Y258">
            <v>0</v>
          </cell>
          <cell r="AA258">
            <v>0</v>
          </cell>
          <cell r="AB258">
            <v>0</v>
          </cell>
          <cell r="AD258">
            <v>0</v>
          </cell>
          <cell r="AE258">
            <v>0</v>
          </cell>
          <cell r="AG258">
            <v>0</v>
          </cell>
          <cell r="AH258">
            <v>0</v>
          </cell>
        </row>
        <row r="259">
          <cell r="A259">
            <v>8</v>
          </cell>
          <cell r="B259" t="str">
            <v>IAS HW</v>
          </cell>
          <cell r="C259">
            <v>0</v>
          </cell>
          <cell r="D259">
            <v>0</v>
          </cell>
          <cell r="E259">
            <v>0</v>
          </cell>
          <cell r="F259">
            <v>0</v>
          </cell>
          <cell r="G259">
            <v>0</v>
          </cell>
          <cell r="H259">
            <v>0</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cell r="X259">
            <v>0</v>
          </cell>
          <cell r="Y259">
            <v>0</v>
          </cell>
          <cell r="AA259">
            <v>0</v>
          </cell>
          <cell r="AB259">
            <v>0</v>
          </cell>
          <cell r="AD259">
            <v>0</v>
          </cell>
          <cell r="AE259">
            <v>0</v>
          </cell>
          <cell r="AG259">
            <v>0</v>
          </cell>
          <cell r="AH259">
            <v>0</v>
          </cell>
        </row>
        <row r="260">
          <cell r="A260">
            <v>9</v>
          </cell>
          <cell r="B260" t="str">
            <v>IAS SW</v>
          </cell>
          <cell r="C260">
            <v>0</v>
          </cell>
          <cell r="D260">
            <v>0</v>
          </cell>
          <cell r="E260">
            <v>0</v>
          </cell>
          <cell r="F260">
            <v>0</v>
          </cell>
          <cell r="G260">
            <v>0</v>
          </cell>
          <cell r="H260">
            <v>0</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cell r="X260">
            <v>0</v>
          </cell>
          <cell r="Y260">
            <v>0</v>
          </cell>
          <cell r="AA260">
            <v>0</v>
          </cell>
          <cell r="AB260">
            <v>0</v>
          </cell>
          <cell r="AD260">
            <v>0</v>
          </cell>
          <cell r="AE260">
            <v>0</v>
          </cell>
          <cell r="AG260">
            <v>0</v>
          </cell>
          <cell r="AH260">
            <v>0</v>
          </cell>
        </row>
        <row r="261">
          <cell r="A261">
            <v>10</v>
          </cell>
          <cell r="B261" t="str">
            <v>IAS Services</v>
          </cell>
          <cell r="C261">
            <v>0</v>
          </cell>
          <cell r="D261">
            <v>0</v>
          </cell>
          <cell r="E261">
            <v>0</v>
          </cell>
          <cell r="F261">
            <v>0</v>
          </cell>
          <cell r="G261">
            <v>0</v>
          </cell>
          <cell r="H261">
            <v>0</v>
          </cell>
          <cell r="I261">
            <v>0</v>
          </cell>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cell r="X261">
            <v>0</v>
          </cell>
          <cell r="Y261">
            <v>0</v>
          </cell>
          <cell r="AA261">
            <v>0</v>
          </cell>
          <cell r="AB261">
            <v>0</v>
          </cell>
          <cell r="AD261">
            <v>0</v>
          </cell>
          <cell r="AE261">
            <v>0</v>
          </cell>
          <cell r="AG261">
            <v>0</v>
          </cell>
          <cell r="AH261">
            <v>0</v>
          </cell>
        </row>
        <row r="263">
          <cell r="A263">
            <v>1</v>
          </cell>
          <cell r="B263" t="str">
            <v>BSC HW</v>
          </cell>
          <cell r="C263">
            <v>598156</v>
          </cell>
          <cell r="D263">
            <v>299078</v>
          </cell>
          <cell r="E263">
            <v>691752</v>
          </cell>
          <cell r="F263">
            <v>0</v>
          </cell>
          <cell r="G263">
            <v>0</v>
          </cell>
          <cell r="H263">
            <v>0</v>
          </cell>
          <cell r="I263">
            <v>598156</v>
          </cell>
          <cell r="J263">
            <v>299078</v>
          </cell>
          <cell r="K263">
            <v>691752</v>
          </cell>
          <cell r="L263">
            <v>0</v>
          </cell>
          <cell r="M263">
            <v>0</v>
          </cell>
          <cell r="N263">
            <v>0</v>
          </cell>
          <cell r="O263">
            <v>0</v>
          </cell>
          <cell r="P263">
            <v>0</v>
          </cell>
          <cell r="Q263">
            <v>0</v>
          </cell>
          <cell r="R263">
            <v>0</v>
          </cell>
          <cell r="S263">
            <v>0</v>
          </cell>
          <cell r="T263">
            <v>0</v>
          </cell>
          <cell r="U263">
            <v>0</v>
          </cell>
          <cell r="V263">
            <v>0</v>
          </cell>
          <cell r="W263">
            <v>0</v>
          </cell>
          <cell r="X263">
            <v>0</v>
          </cell>
          <cell r="Y263">
            <v>0</v>
          </cell>
          <cell r="AA263">
            <v>0</v>
          </cell>
          <cell r="AB263">
            <v>0</v>
          </cell>
          <cell r="AD263">
            <v>0</v>
          </cell>
          <cell r="AE263">
            <v>0</v>
          </cell>
          <cell r="AG263">
            <v>1196312</v>
          </cell>
          <cell r="AH263">
            <v>598156</v>
          </cell>
        </row>
        <row r="264">
          <cell r="A264">
            <v>2</v>
          </cell>
          <cell r="B264" t="str">
            <v>BSS SW</v>
          </cell>
          <cell r="C264">
            <v>205808</v>
          </cell>
          <cell r="D264">
            <v>205808</v>
          </cell>
          <cell r="E264">
            <v>0</v>
          </cell>
          <cell r="F264">
            <v>0</v>
          </cell>
          <cell r="G264">
            <v>0</v>
          </cell>
          <cell r="H264">
            <v>0</v>
          </cell>
          <cell r="I264">
            <v>268992</v>
          </cell>
          <cell r="J264">
            <v>268992</v>
          </cell>
          <cell r="K264">
            <v>0</v>
          </cell>
          <cell r="L264">
            <v>0</v>
          </cell>
          <cell r="M264">
            <v>0</v>
          </cell>
          <cell r="N264">
            <v>0</v>
          </cell>
          <cell r="O264">
            <v>0</v>
          </cell>
          <cell r="P264">
            <v>0</v>
          </cell>
          <cell r="Q264">
            <v>0</v>
          </cell>
          <cell r="R264">
            <v>0</v>
          </cell>
          <cell r="S264">
            <v>0</v>
          </cell>
          <cell r="T264">
            <v>0</v>
          </cell>
          <cell r="U264">
            <v>0</v>
          </cell>
          <cell r="V264">
            <v>0</v>
          </cell>
          <cell r="W264">
            <v>0</v>
          </cell>
          <cell r="X264">
            <v>0</v>
          </cell>
          <cell r="Y264">
            <v>0</v>
          </cell>
          <cell r="AA264">
            <v>0</v>
          </cell>
          <cell r="AB264">
            <v>0</v>
          </cell>
          <cell r="AD264">
            <v>0</v>
          </cell>
          <cell r="AE264">
            <v>0</v>
          </cell>
          <cell r="AG264">
            <v>474800</v>
          </cell>
          <cell r="AH264">
            <v>474800</v>
          </cell>
        </row>
        <row r="265">
          <cell r="A265">
            <v>3</v>
          </cell>
          <cell r="B265" t="str">
            <v>BSC HW - Auxiliary Equipment</v>
          </cell>
          <cell r="C265">
            <v>7763</v>
          </cell>
          <cell r="D265">
            <v>7763</v>
          </cell>
          <cell r="E265">
            <v>48083</v>
          </cell>
          <cell r="F265">
            <v>0</v>
          </cell>
          <cell r="G265">
            <v>0</v>
          </cell>
          <cell r="H265">
            <v>0</v>
          </cell>
          <cell r="I265">
            <v>7763</v>
          </cell>
          <cell r="J265">
            <v>7763</v>
          </cell>
          <cell r="K265">
            <v>48083</v>
          </cell>
          <cell r="L265">
            <v>0</v>
          </cell>
          <cell r="M265">
            <v>0</v>
          </cell>
          <cell r="N265">
            <v>0</v>
          </cell>
          <cell r="O265">
            <v>0</v>
          </cell>
          <cell r="P265">
            <v>0</v>
          </cell>
          <cell r="Q265">
            <v>0</v>
          </cell>
          <cell r="R265">
            <v>0</v>
          </cell>
          <cell r="S265">
            <v>0</v>
          </cell>
          <cell r="T265">
            <v>0</v>
          </cell>
          <cell r="U265">
            <v>0</v>
          </cell>
          <cell r="V265">
            <v>0</v>
          </cell>
          <cell r="W265">
            <v>0</v>
          </cell>
          <cell r="X265">
            <v>0</v>
          </cell>
          <cell r="Y265">
            <v>0</v>
          </cell>
          <cell r="AA265">
            <v>0</v>
          </cell>
          <cell r="AB265">
            <v>0</v>
          </cell>
          <cell r="AD265">
            <v>0</v>
          </cell>
          <cell r="AE265">
            <v>0</v>
          </cell>
          <cell r="AG265">
            <v>15526</v>
          </cell>
          <cell r="AH265">
            <v>15526</v>
          </cell>
        </row>
        <row r="266">
          <cell r="A266">
            <v>4</v>
          </cell>
          <cell r="B266" t="str">
            <v>OSS HW</v>
          </cell>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cell r="Y266">
            <v>0</v>
          </cell>
          <cell r="AA266">
            <v>0</v>
          </cell>
          <cell r="AB266">
            <v>0</v>
          </cell>
          <cell r="AD266">
            <v>0</v>
          </cell>
          <cell r="AE266">
            <v>0</v>
          </cell>
          <cell r="AG266">
            <v>0</v>
          </cell>
          <cell r="AH266">
            <v>0</v>
          </cell>
        </row>
        <row r="267">
          <cell r="A267">
            <v>5</v>
          </cell>
          <cell r="B267" t="str">
            <v>OSS SW</v>
          </cell>
          <cell r="C267">
            <v>0</v>
          </cell>
          <cell r="D267">
            <v>0</v>
          </cell>
          <cell r="E267">
            <v>0</v>
          </cell>
          <cell r="F267">
            <v>0</v>
          </cell>
          <cell r="G267">
            <v>0</v>
          </cell>
          <cell r="H267">
            <v>0</v>
          </cell>
          <cell r="I267">
            <v>0</v>
          </cell>
          <cell r="J267">
            <v>0</v>
          </cell>
          <cell r="K267">
            <v>0</v>
          </cell>
          <cell r="L267">
            <v>0</v>
          </cell>
          <cell r="M267">
            <v>0</v>
          </cell>
          <cell r="N267">
            <v>0</v>
          </cell>
          <cell r="O267">
            <v>0</v>
          </cell>
          <cell r="P267">
            <v>0</v>
          </cell>
          <cell r="Q267">
            <v>0</v>
          </cell>
          <cell r="R267">
            <v>0</v>
          </cell>
          <cell r="S267">
            <v>0</v>
          </cell>
          <cell r="T267">
            <v>0</v>
          </cell>
          <cell r="U267">
            <v>0</v>
          </cell>
          <cell r="V267">
            <v>0</v>
          </cell>
          <cell r="W267">
            <v>0</v>
          </cell>
          <cell r="X267">
            <v>0</v>
          </cell>
          <cell r="Y267">
            <v>0</v>
          </cell>
          <cell r="AA267">
            <v>0</v>
          </cell>
          <cell r="AB267">
            <v>0</v>
          </cell>
          <cell r="AD267">
            <v>0</v>
          </cell>
          <cell r="AE267">
            <v>0</v>
          </cell>
          <cell r="AG267">
            <v>0</v>
          </cell>
          <cell r="AH267">
            <v>0</v>
          </cell>
        </row>
        <row r="268">
          <cell r="A268">
            <v>6</v>
          </cell>
          <cell r="B268" t="str">
            <v>BTS HW</v>
          </cell>
          <cell r="C268">
            <v>386324</v>
          </cell>
          <cell r="D268">
            <v>370871</v>
          </cell>
          <cell r="E268">
            <v>877170</v>
          </cell>
          <cell r="F268">
            <v>385496</v>
          </cell>
          <cell r="G268">
            <v>370076</v>
          </cell>
          <cell r="H268">
            <v>1335730</v>
          </cell>
          <cell r="I268">
            <v>945664</v>
          </cell>
          <cell r="J268">
            <v>907837</v>
          </cell>
          <cell r="K268">
            <v>2566025</v>
          </cell>
          <cell r="L268">
            <v>0</v>
          </cell>
          <cell r="M268">
            <v>0</v>
          </cell>
          <cell r="N268">
            <v>0</v>
          </cell>
          <cell r="O268">
            <v>0</v>
          </cell>
          <cell r="P268">
            <v>0</v>
          </cell>
          <cell r="Q268">
            <v>0</v>
          </cell>
          <cell r="R268">
            <v>0</v>
          </cell>
          <cell r="S268">
            <v>0</v>
          </cell>
          <cell r="T268">
            <v>0</v>
          </cell>
          <cell r="U268">
            <v>0</v>
          </cell>
          <cell r="V268">
            <v>0</v>
          </cell>
          <cell r="W268">
            <v>0</v>
          </cell>
          <cell r="X268">
            <v>0</v>
          </cell>
          <cell r="Y268">
            <v>0</v>
          </cell>
          <cell r="AA268">
            <v>0</v>
          </cell>
          <cell r="AB268">
            <v>0</v>
          </cell>
          <cell r="AD268">
            <v>0</v>
          </cell>
          <cell r="AE268">
            <v>0</v>
          </cell>
          <cell r="AG268">
            <v>1717484</v>
          </cell>
          <cell r="AH268">
            <v>1648784</v>
          </cell>
        </row>
        <row r="269">
          <cell r="A269">
            <v>7</v>
          </cell>
          <cell r="B269" t="str">
            <v>Macro BTS</v>
          </cell>
          <cell r="C269">
            <v>386324</v>
          </cell>
          <cell r="D269">
            <v>370871</v>
          </cell>
          <cell r="E269">
            <v>877170</v>
          </cell>
          <cell r="F269">
            <v>385496</v>
          </cell>
          <cell r="G269">
            <v>370076</v>
          </cell>
          <cell r="H269">
            <v>1335730</v>
          </cell>
          <cell r="I269">
            <v>945664</v>
          </cell>
          <cell r="J269">
            <v>907837</v>
          </cell>
          <cell r="K269">
            <v>2566025</v>
          </cell>
          <cell r="L269">
            <v>0</v>
          </cell>
          <cell r="M269">
            <v>0</v>
          </cell>
          <cell r="N269">
            <v>0</v>
          </cell>
          <cell r="O269">
            <v>0</v>
          </cell>
          <cell r="P269">
            <v>0</v>
          </cell>
          <cell r="Q269">
            <v>0</v>
          </cell>
          <cell r="R269">
            <v>0</v>
          </cell>
          <cell r="S269">
            <v>0</v>
          </cell>
          <cell r="T269">
            <v>0</v>
          </cell>
          <cell r="U269">
            <v>0</v>
          </cell>
          <cell r="V269">
            <v>0</v>
          </cell>
          <cell r="W269">
            <v>0</v>
          </cell>
          <cell r="X269">
            <v>0</v>
          </cell>
          <cell r="Y269">
            <v>0</v>
          </cell>
          <cell r="AA269">
            <v>0</v>
          </cell>
          <cell r="AB269">
            <v>0</v>
          </cell>
          <cell r="AD269">
            <v>0</v>
          </cell>
          <cell r="AE269">
            <v>0</v>
          </cell>
          <cell r="AG269">
            <v>1717484</v>
          </cell>
          <cell r="AH269">
            <v>1648784</v>
          </cell>
        </row>
        <row r="270">
          <cell r="A270">
            <v>8</v>
          </cell>
          <cell r="B270" t="str">
            <v>Micro BTS</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cell r="X270">
            <v>0</v>
          </cell>
          <cell r="Y270">
            <v>0</v>
          </cell>
          <cell r="AA270">
            <v>0</v>
          </cell>
          <cell r="AB270">
            <v>0</v>
          </cell>
          <cell r="AD270">
            <v>0</v>
          </cell>
          <cell r="AE270">
            <v>0</v>
          </cell>
          <cell r="AG270">
            <v>0</v>
          </cell>
          <cell r="AH270">
            <v>0</v>
          </cell>
        </row>
        <row r="271">
          <cell r="A271">
            <v>9</v>
          </cell>
          <cell r="B271" t="str">
            <v>Maxite</v>
          </cell>
          <cell r="C271">
            <v>0</v>
          </cell>
          <cell r="D271">
            <v>0</v>
          </cell>
          <cell r="E271">
            <v>0</v>
          </cell>
          <cell r="F271">
            <v>0</v>
          </cell>
          <cell r="G271">
            <v>0</v>
          </cell>
          <cell r="H271">
            <v>0</v>
          </cell>
          <cell r="I271">
            <v>0</v>
          </cell>
          <cell r="J271">
            <v>0</v>
          </cell>
          <cell r="K271">
            <v>0</v>
          </cell>
          <cell r="L271">
            <v>0</v>
          </cell>
          <cell r="M271">
            <v>0</v>
          </cell>
          <cell r="N271">
            <v>0</v>
          </cell>
          <cell r="O271">
            <v>0</v>
          </cell>
          <cell r="P271">
            <v>0</v>
          </cell>
          <cell r="Q271">
            <v>0</v>
          </cell>
          <cell r="R271">
            <v>0</v>
          </cell>
          <cell r="S271">
            <v>0</v>
          </cell>
          <cell r="T271">
            <v>0</v>
          </cell>
          <cell r="U271">
            <v>0</v>
          </cell>
          <cell r="V271">
            <v>0</v>
          </cell>
          <cell r="W271">
            <v>0</v>
          </cell>
          <cell r="X271">
            <v>0</v>
          </cell>
          <cell r="Y271">
            <v>0</v>
          </cell>
          <cell r="AA271">
            <v>0</v>
          </cell>
          <cell r="AB271">
            <v>0</v>
          </cell>
          <cell r="AD271">
            <v>0</v>
          </cell>
          <cell r="AE271">
            <v>0</v>
          </cell>
          <cell r="AG271">
            <v>0</v>
          </cell>
          <cell r="AH271">
            <v>0</v>
          </cell>
        </row>
        <row r="272">
          <cell r="A272">
            <v>10</v>
          </cell>
          <cell r="B272" t="str">
            <v>Pico BTS</v>
          </cell>
          <cell r="C272">
            <v>0</v>
          </cell>
          <cell r="D272">
            <v>0</v>
          </cell>
          <cell r="E272">
            <v>0</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AA272">
            <v>0</v>
          </cell>
          <cell r="AB272">
            <v>0</v>
          </cell>
          <cell r="AD272">
            <v>0</v>
          </cell>
          <cell r="AE272">
            <v>0</v>
          </cell>
          <cell r="AG272">
            <v>0</v>
          </cell>
          <cell r="AH272">
            <v>0</v>
          </cell>
        </row>
        <row r="273">
          <cell r="A273">
            <v>11</v>
          </cell>
          <cell r="B273" t="str">
            <v>BTS Housing</v>
          </cell>
          <cell r="C273">
            <v>0</v>
          </cell>
          <cell r="D273">
            <v>0</v>
          </cell>
          <cell r="E273">
            <v>0</v>
          </cell>
          <cell r="F273">
            <v>0</v>
          </cell>
          <cell r="G273">
            <v>0</v>
          </cell>
          <cell r="H273">
            <v>0</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cell r="X273">
            <v>0</v>
          </cell>
          <cell r="Y273">
            <v>0</v>
          </cell>
          <cell r="AA273">
            <v>0</v>
          </cell>
          <cell r="AB273">
            <v>0</v>
          </cell>
          <cell r="AD273">
            <v>0</v>
          </cell>
          <cell r="AE273">
            <v>0</v>
          </cell>
          <cell r="AG273">
            <v>0</v>
          </cell>
          <cell r="AH273">
            <v>0</v>
          </cell>
        </row>
        <row r="274">
          <cell r="A274">
            <v>12</v>
          </cell>
          <cell r="B274" t="str">
            <v>BTS Installation Material</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cell r="X274">
            <v>0</v>
          </cell>
          <cell r="Y274">
            <v>0</v>
          </cell>
          <cell r="AA274">
            <v>0</v>
          </cell>
          <cell r="AB274">
            <v>0</v>
          </cell>
          <cell r="AD274">
            <v>0</v>
          </cell>
          <cell r="AE274">
            <v>0</v>
          </cell>
          <cell r="AG274">
            <v>0</v>
          </cell>
          <cell r="AH274">
            <v>0</v>
          </cell>
        </row>
        <row r="275">
          <cell r="A275">
            <v>13</v>
          </cell>
          <cell r="B275" t="str">
            <v>Antenna System</v>
          </cell>
          <cell r="C275">
            <v>44533</v>
          </cell>
          <cell r="D275">
            <v>44533</v>
          </cell>
          <cell r="E275">
            <v>188061</v>
          </cell>
          <cell r="F275">
            <v>47505</v>
          </cell>
          <cell r="G275">
            <v>47505</v>
          </cell>
          <cell r="H275">
            <v>434388</v>
          </cell>
          <cell r="I275">
            <v>132054</v>
          </cell>
          <cell r="J275">
            <v>132054</v>
          </cell>
          <cell r="K275">
            <v>844645</v>
          </cell>
          <cell r="L275">
            <v>0</v>
          </cell>
          <cell r="M275">
            <v>0</v>
          </cell>
          <cell r="N275">
            <v>0</v>
          </cell>
          <cell r="O275">
            <v>0</v>
          </cell>
          <cell r="P275">
            <v>0</v>
          </cell>
          <cell r="Q275">
            <v>0</v>
          </cell>
          <cell r="R275">
            <v>0</v>
          </cell>
          <cell r="S275">
            <v>0</v>
          </cell>
          <cell r="T275">
            <v>0</v>
          </cell>
          <cell r="U275">
            <v>0</v>
          </cell>
          <cell r="V275">
            <v>0</v>
          </cell>
          <cell r="W275">
            <v>0</v>
          </cell>
          <cell r="X275">
            <v>0</v>
          </cell>
          <cell r="Y275">
            <v>0</v>
          </cell>
          <cell r="AA275">
            <v>0</v>
          </cell>
          <cell r="AB275">
            <v>0</v>
          </cell>
          <cell r="AD275">
            <v>0</v>
          </cell>
          <cell r="AE275">
            <v>0</v>
          </cell>
          <cell r="AG275">
            <v>224092</v>
          </cell>
          <cell r="AH275">
            <v>224092</v>
          </cell>
        </row>
        <row r="276">
          <cell r="A276">
            <v>14</v>
          </cell>
          <cell r="B276" t="str">
            <v>BTS Battery Back-up</v>
          </cell>
          <cell r="C276">
            <v>68467</v>
          </cell>
          <cell r="D276">
            <v>68467</v>
          </cell>
          <cell r="E276">
            <v>475180</v>
          </cell>
          <cell r="F276">
            <v>57179</v>
          </cell>
          <cell r="G276">
            <v>57179</v>
          </cell>
          <cell r="H276">
            <v>475180</v>
          </cell>
          <cell r="I276">
            <v>130551</v>
          </cell>
          <cell r="J276">
            <v>130551</v>
          </cell>
          <cell r="K276">
            <v>988017</v>
          </cell>
          <cell r="L276">
            <v>0</v>
          </cell>
          <cell r="M276">
            <v>0</v>
          </cell>
          <cell r="N276">
            <v>0</v>
          </cell>
          <cell r="O276">
            <v>0</v>
          </cell>
          <cell r="P276">
            <v>0</v>
          </cell>
          <cell r="Q276">
            <v>0</v>
          </cell>
          <cell r="R276">
            <v>0</v>
          </cell>
          <cell r="S276">
            <v>0</v>
          </cell>
          <cell r="T276">
            <v>0</v>
          </cell>
          <cell r="U276">
            <v>0</v>
          </cell>
          <cell r="V276">
            <v>0</v>
          </cell>
          <cell r="W276">
            <v>0</v>
          </cell>
          <cell r="X276">
            <v>0</v>
          </cell>
          <cell r="Y276">
            <v>0</v>
          </cell>
          <cell r="AA276">
            <v>0</v>
          </cell>
          <cell r="AB276">
            <v>0</v>
          </cell>
          <cell r="AD276">
            <v>0</v>
          </cell>
          <cell r="AE276">
            <v>0</v>
          </cell>
          <cell r="AG276">
            <v>256197</v>
          </cell>
          <cell r="AH276">
            <v>256197</v>
          </cell>
        </row>
        <row r="277">
          <cell r="A277">
            <v>15</v>
          </cell>
          <cell r="B277" t="str">
            <v>BSS Tools &amp; Test Equipment</v>
          </cell>
          <cell r="C277">
            <v>0</v>
          </cell>
          <cell r="D277">
            <v>0</v>
          </cell>
          <cell r="E277">
            <v>0</v>
          </cell>
          <cell r="F277">
            <v>0</v>
          </cell>
          <cell r="G277">
            <v>0</v>
          </cell>
          <cell r="H277">
            <v>0</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cell r="X277">
            <v>0</v>
          </cell>
          <cell r="Y277">
            <v>0</v>
          </cell>
          <cell r="AA277">
            <v>0</v>
          </cell>
          <cell r="AB277">
            <v>0</v>
          </cell>
          <cell r="AD277">
            <v>0</v>
          </cell>
          <cell r="AE277">
            <v>0</v>
          </cell>
          <cell r="AG277">
            <v>0</v>
          </cell>
          <cell r="AH277">
            <v>0</v>
          </cell>
        </row>
        <row r="279">
          <cell r="A279">
            <v>1</v>
          </cell>
          <cell r="B279" t="str">
            <v>Microwave Equipment HW</v>
          </cell>
          <cell r="C279">
            <v>290225</v>
          </cell>
          <cell r="D279">
            <v>275714</v>
          </cell>
          <cell r="E279">
            <v>1724877</v>
          </cell>
          <cell r="F279">
            <v>290225</v>
          </cell>
          <cell r="G279">
            <v>275714</v>
          </cell>
          <cell r="H279">
            <v>2012357</v>
          </cell>
          <cell r="I279">
            <v>558125</v>
          </cell>
          <cell r="J279">
            <v>530219</v>
          </cell>
          <cell r="K279">
            <v>4024713</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AA279">
            <v>0</v>
          </cell>
          <cell r="AB279">
            <v>0</v>
          </cell>
          <cell r="AD279">
            <v>0</v>
          </cell>
          <cell r="AE279">
            <v>0</v>
          </cell>
          <cell r="AG279">
            <v>1138575</v>
          </cell>
          <cell r="AH279">
            <v>1081647</v>
          </cell>
        </row>
        <row r="280">
          <cell r="A280">
            <v>2</v>
          </cell>
          <cell r="B280" t="str">
            <v>Microwave Equipment SW</v>
          </cell>
          <cell r="C280">
            <v>0</v>
          </cell>
          <cell r="D280">
            <v>0</v>
          </cell>
          <cell r="E280">
            <v>0</v>
          </cell>
          <cell r="F280">
            <v>0</v>
          </cell>
          <cell r="G280">
            <v>0</v>
          </cell>
          <cell r="H280">
            <v>0</v>
          </cell>
          <cell r="I280">
            <v>0</v>
          </cell>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cell r="X280">
            <v>0</v>
          </cell>
          <cell r="Y280">
            <v>0</v>
          </cell>
          <cell r="AA280">
            <v>0</v>
          </cell>
          <cell r="AB280">
            <v>0</v>
          </cell>
          <cell r="AD280">
            <v>0</v>
          </cell>
          <cell r="AE280">
            <v>0</v>
          </cell>
          <cell r="AG280">
            <v>0</v>
          </cell>
          <cell r="AH280">
            <v>0</v>
          </cell>
        </row>
        <row r="281">
          <cell r="A281">
            <v>3</v>
          </cell>
          <cell r="B281" t="str">
            <v>DXX HW</v>
          </cell>
          <cell r="C281">
            <v>31616</v>
          </cell>
          <cell r="D281">
            <v>31616</v>
          </cell>
          <cell r="E281">
            <v>209593</v>
          </cell>
          <cell r="F281">
            <v>39556</v>
          </cell>
          <cell r="G281">
            <v>39556</v>
          </cell>
          <cell r="H281">
            <v>104796</v>
          </cell>
          <cell r="I281">
            <v>51448</v>
          </cell>
          <cell r="J281">
            <v>51448</v>
          </cell>
          <cell r="K281">
            <v>323929</v>
          </cell>
          <cell r="L281">
            <v>0</v>
          </cell>
          <cell r="M281">
            <v>0</v>
          </cell>
          <cell r="N281">
            <v>0</v>
          </cell>
          <cell r="O281">
            <v>0</v>
          </cell>
          <cell r="P281">
            <v>0</v>
          </cell>
          <cell r="Q281">
            <v>0</v>
          </cell>
          <cell r="R281">
            <v>0</v>
          </cell>
          <cell r="S281">
            <v>0</v>
          </cell>
          <cell r="T281">
            <v>0</v>
          </cell>
          <cell r="U281">
            <v>0</v>
          </cell>
          <cell r="V281">
            <v>0</v>
          </cell>
          <cell r="W281">
            <v>0</v>
          </cell>
          <cell r="X281">
            <v>0</v>
          </cell>
          <cell r="Y281">
            <v>0</v>
          </cell>
          <cell r="AA281">
            <v>0</v>
          </cell>
          <cell r="AB281">
            <v>0</v>
          </cell>
          <cell r="AD281">
            <v>0</v>
          </cell>
          <cell r="AE281">
            <v>0</v>
          </cell>
          <cell r="AG281">
            <v>122620</v>
          </cell>
          <cell r="AH281">
            <v>122620</v>
          </cell>
        </row>
        <row r="282">
          <cell r="A282">
            <v>4</v>
          </cell>
          <cell r="B282" t="str">
            <v>DXX SW</v>
          </cell>
          <cell r="C282">
            <v>0</v>
          </cell>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cell r="S282">
            <v>0</v>
          </cell>
          <cell r="T282">
            <v>0</v>
          </cell>
          <cell r="U282">
            <v>0</v>
          </cell>
          <cell r="V282">
            <v>0</v>
          </cell>
          <cell r="W282">
            <v>0</v>
          </cell>
          <cell r="X282">
            <v>0</v>
          </cell>
          <cell r="Y282">
            <v>0</v>
          </cell>
          <cell r="AA282">
            <v>0</v>
          </cell>
          <cell r="AB282">
            <v>0</v>
          </cell>
          <cell r="AD282">
            <v>0</v>
          </cell>
          <cell r="AE282">
            <v>0</v>
          </cell>
          <cell r="AG282">
            <v>0</v>
          </cell>
          <cell r="AH282">
            <v>0</v>
          </cell>
        </row>
        <row r="284">
          <cell r="A284">
            <v>1</v>
          </cell>
          <cell r="B284" t="str">
            <v>IN HW</v>
          </cell>
          <cell r="C284">
            <v>0</v>
          </cell>
          <cell r="D284">
            <v>0</v>
          </cell>
          <cell r="E284">
            <v>0</v>
          </cell>
          <cell r="F284">
            <v>0</v>
          </cell>
          <cell r="G284">
            <v>0</v>
          </cell>
          <cell r="H284">
            <v>0</v>
          </cell>
          <cell r="I284">
            <v>0</v>
          </cell>
          <cell r="J284">
            <v>0</v>
          </cell>
          <cell r="K284">
            <v>0</v>
          </cell>
          <cell r="L284">
            <v>0</v>
          </cell>
          <cell r="M284">
            <v>0</v>
          </cell>
          <cell r="N284">
            <v>0</v>
          </cell>
          <cell r="O284">
            <v>0</v>
          </cell>
          <cell r="P284">
            <v>0</v>
          </cell>
          <cell r="Q284">
            <v>0</v>
          </cell>
          <cell r="R284">
            <v>0</v>
          </cell>
          <cell r="S284">
            <v>0</v>
          </cell>
          <cell r="T284">
            <v>0</v>
          </cell>
          <cell r="U284">
            <v>0</v>
          </cell>
          <cell r="V284">
            <v>0</v>
          </cell>
          <cell r="W284">
            <v>0</v>
          </cell>
          <cell r="X284">
            <v>0</v>
          </cell>
          <cell r="Y284">
            <v>0</v>
          </cell>
          <cell r="AA284">
            <v>0</v>
          </cell>
          <cell r="AB284">
            <v>0</v>
          </cell>
          <cell r="AD284">
            <v>0</v>
          </cell>
          <cell r="AE284">
            <v>0</v>
          </cell>
          <cell r="AG284">
            <v>0</v>
          </cell>
          <cell r="AH284">
            <v>0</v>
          </cell>
        </row>
        <row r="285">
          <cell r="A285">
            <v>2</v>
          </cell>
          <cell r="B285" t="str">
            <v>IN SW</v>
          </cell>
          <cell r="C285">
            <v>0</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AA285">
            <v>0</v>
          </cell>
          <cell r="AB285">
            <v>0</v>
          </cell>
          <cell r="AD285">
            <v>0</v>
          </cell>
          <cell r="AE285">
            <v>0</v>
          </cell>
          <cell r="AG285">
            <v>0</v>
          </cell>
          <cell r="AH285">
            <v>0</v>
          </cell>
        </row>
        <row r="286">
          <cell r="A286">
            <v>3</v>
          </cell>
          <cell r="B286" t="str">
            <v>IN Applications</v>
          </cell>
          <cell r="C286">
            <v>0</v>
          </cell>
          <cell r="D286">
            <v>0</v>
          </cell>
          <cell r="E286">
            <v>0</v>
          </cell>
          <cell r="F286">
            <v>0</v>
          </cell>
          <cell r="G286">
            <v>0</v>
          </cell>
          <cell r="H286">
            <v>0</v>
          </cell>
          <cell r="I286">
            <v>0</v>
          </cell>
          <cell r="J286">
            <v>0</v>
          </cell>
          <cell r="K286">
            <v>0</v>
          </cell>
          <cell r="L286">
            <v>0</v>
          </cell>
          <cell r="M286">
            <v>0</v>
          </cell>
          <cell r="N286">
            <v>0</v>
          </cell>
          <cell r="O286">
            <v>0</v>
          </cell>
          <cell r="P286">
            <v>0</v>
          </cell>
          <cell r="Q286">
            <v>0</v>
          </cell>
          <cell r="R286">
            <v>0</v>
          </cell>
          <cell r="S286">
            <v>0</v>
          </cell>
          <cell r="T286">
            <v>0</v>
          </cell>
          <cell r="U286">
            <v>0</v>
          </cell>
          <cell r="V286">
            <v>0</v>
          </cell>
          <cell r="W286">
            <v>0</v>
          </cell>
          <cell r="X286">
            <v>0</v>
          </cell>
          <cell r="Y286">
            <v>0</v>
          </cell>
          <cell r="AA286">
            <v>0</v>
          </cell>
          <cell r="AB286">
            <v>0</v>
          </cell>
          <cell r="AD286">
            <v>0</v>
          </cell>
          <cell r="AE286">
            <v>0</v>
          </cell>
          <cell r="AG286">
            <v>0</v>
          </cell>
          <cell r="AH286">
            <v>0</v>
          </cell>
        </row>
        <row r="287">
          <cell r="A287">
            <v>4</v>
          </cell>
          <cell r="B287" t="str">
            <v>Messaging products</v>
          </cell>
          <cell r="C287">
            <v>0</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AA287">
            <v>0</v>
          </cell>
          <cell r="AB287">
            <v>0</v>
          </cell>
          <cell r="AD287">
            <v>0</v>
          </cell>
          <cell r="AE287">
            <v>0</v>
          </cell>
          <cell r="AG287">
            <v>0</v>
          </cell>
          <cell r="AH287">
            <v>0</v>
          </cell>
        </row>
        <row r="288">
          <cell r="A288">
            <v>5</v>
          </cell>
          <cell r="B288" t="str">
            <v>Messaging HW</v>
          </cell>
          <cell r="C288">
            <v>0</v>
          </cell>
          <cell r="D288">
            <v>0</v>
          </cell>
          <cell r="E288">
            <v>0</v>
          </cell>
          <cell r="F288">
            <v>0</v>
          </cell>
          <cell r="G288">
            <v>0</v>
          </cell>
          <cell r="H288">
            <v>0</v>
          </cell>
          <cell r="I288">
            <v>0</v>
          </cell>
          <cell r="J288">
            <v>0</v>
          </cell>
          <cell r="K288">
            <v>0</v>
          </cell>
          <cell r="L288">
            <v>0</v>
          </cell>
          <cell r="M288">
            <v>0</v>
          </cell>
          <cell r="N288">
            <v>0</v>
          </cell>
          <cell r="O288">
            <v>0</v>
          </cell>
          <cell r="P288">
            <v>0</v>
          </cell>
          <cell r="Q288">
            <v>0</v>
          </cell>
          <cell r="R288">
            <v>0</v>
          </cell>
          <cell r="S288">
            <v>0</v>
          </cell>
          <cell r="T288">
            <v>0</v>
          </cell>
          <cell r="U288">
            <v>0</v>
          </cell>
          <cell r="V288">
            <v>0</v>
          </cell>
          <cell r="W288">
            <v>0</v>
          </cell>
          <cell r="X288">
            <v>0</v>
          </cell>
          <cell r="Y288">
            <v>0</v>
          </cell>
          <cell r="AA288">
            <v>0</v>
          </cell>
          <cell r="AB288">
            <v>0</v>
          </cell>
          <cell r="AD288">
            <v>0</v>
          </cell>
          <cell r="AE288">
            <v>0</v>
          </cell>
          <cell r="AG288">
            <v>0</v>
          </cell>
          <cell r="AH288">
            <v>0</v>
          </cell>
        </row>
        <row r="289">
          <cell r="A289">
            <v>6</v>
          </cell>
          <cell r="B289" t="str">
            <v>Messaging SW</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cell r="S289">
            <v>0</v>
          </cell>
          <cell r="T289">
            <v>0</v>
          </cell>
          <cell r="U289">
            <v>0</v>
          </cell>
          <cell r="V289">
            <v>0</v>
          </cell>
          <cell r="W289">
            <v>0</v>
          </cell>
          <cell r="X289">
            <v>0</v>
          </cell>
          <cell r="Y289">
            <v>0</v>
          </cell>
          <cell r="AA289">
            <v>0</v>
          </cell>
          <cell r="AB289">
            <v>0</v>
          </cell>
          <cell r="AD289">
            <v>0</v>
          </cell>
          <cell r="AE289">
            <v>0</v>
          </cell>
          <cell r="AG289">
            <v>0</v>
          </cell>
          <cell r="AH289">
            <v>0</v>
          </cell>
        </row>
        <row r="290">
          <cell r="A290">
            <v>7</v>
          </cell>
          <cell r="B290" t="str">
            <v>Messaging Competence Development</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cell r="S290">
            <v>0</v>
          </cell>
          <cell r="T290">
            <v>0</v>
          </cell>
          <cell r="U290">
            <v>0</v>
          </cell>
          <cell r="V290">
            <v>0</v>
          </cell>
          <cell r="W290">
            <v>0</v>
          </cell>
          <cell r="X290">
            <v>0</v>
          </cell>
          <cell r="Y290">
            <v>0</v>
          </cell>
          <cell r="AA290">
            <v>0</v>
          </cell>
          <cell r="AB290">
            <v>0</v>
          </cell>
          <cell r="AD290">
            <v>0</v>
          </cell>
          <cell r="AE290">
            <v>0</v>
          </cell>
          <cell r="AG290">
            <v>0</v>
          </cell>
          <cell r="AH290">
            <v>0</v>
          </cell>
        </row>
        <row r="291">
          <cell r="A291">
            <v>8</v>
          </cell>
          <cell r="B291" t="str">
            <v>Messaging Documents</v>
          </cell>
          <cell r="C291">
            <v>0</v>
          </cell>
          <cell r="D291">
            <v>0</v>
          </cell>
          <cell r="E291">
            <v>0</v>
          </cell>
          <cell r="F291">
            <v>0</v>
          </cell>
          <cell r="G291">
            <v>0</v>
          </cell>
          <cell r="H291">
            <v>0</v>
          </cell>
          <cell r="I291">
            <v>0</v>
          </cell>
          <cell r="J291">
            <v>0</v>
          </cell>
          <cell r="K291">
            <v>0</v>
          </cell>
          <cell r="L291">
            <v>0</v>
          </cell>
          <cell r="M291">
            <v>0</v>
          </cell>
          <cell r="N291">
            <v>0</v>
          </cell>
          <cell r="O291">
            <v>0</v>
          </cell>
          <cell r="P291">
            <v>0</v>
          </cell>
          <cell r="Q291">
            <v>0</v>
          </cell>
          <cell r="R291">
            <v>0</v>
          </cell>
          <cell r="S291">
            <v>0</v>
          </cell>
          <cell r="T291">
            <v>0</v>
          </cell>
          <cell r="U291">
            <v>0</v>
          </cell>
          <cell r="V291">
            <v>0</v>
          </cell>
          <cell r="W291">
            <v>0</v>
          </cell>
          <cell r="X291">
            <v>0</v>
          </cell>
          <cell r="Y291">
            <v>0</v>
          </cell>
          <cell r="AA291">
            <v>0</v>
          </cell>
          <cell r="AB291">
            <v>0</v>
          </cell>
          <cell r="AD291">
            <v>0</v>
          </cell>
          <cell r="AE291">
            <v>0</v>
          </cell>
          <cell r="AG291">
            <v>0</v>
          </cell>
          <cell r="AH291">
            <v>0</v>
          </cell>
        </row>
        <row r="292">
          <cell r="A292">
            <v>9</v>
          </cell>
          <cell r="B292" t="str">
            <v>Messaging Services</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AA292">
            <v>0</v>
          </cell>
          <cell r="AB292">
            <v>0</v>
          </cell>
          <cell r="AD292">
            <v>0</v>
          </cell>
          <cell r="AE292">
            <v>0</v>
          </cell>
          <cell r="AG292">
            <v>0</v>
          </cell>
          <cell r="AH292">
            <v>0</v>
          </cell>
        </row>
        <row r="293">
          <cell r="A293">
            <v>10</v>
          </cell>
          <cell r="B293" t="str">
            <v>VAS Competence Development</v>
          </cell>
          <cell r="C293">
            <v>0</v>
          </cell>
          <cell r="D293">
            <v>0</v>
          </cell>
          <cell r="E293">
            <v>0</v>
          </cell>
          <cell r="F293">
            <v>0</v>
          </cell>
          <cell r="G293">
            <v>0</v>
          </cell>
          <cell r="H293">
            <v>0</v>
          </cell>
          <cell r="I293">
            <v>0</v>
          </cell>
          <cell r="J293">
            <v>0</v>
          </cell>
          <cell r="K293">
            <v>0</v>
          </cell>
          <cell r="L293">
            <v>0</v>
          </cell>
          <cell r="M293">
            <v>0</v>
          </cell>
          <cell r="N293">
            <v>0</v>
          </cell>
          <cell r="O293">
            <v>0</v>
          </cell>
          <cell r="P293">
            <v>0</v>
          </cell>
          <cell r="Q293">
            <v>0</v>
          </cell>
          <cell r="R293">
            <v>0</v>
          </cell>
          <cell r="S293">
            <v>0</v>
          </cell>
          <cell r="T293">
            <v>0</v>
          </cell>
          <cell r="U293">
            <v>0</v>
          </cell>
          <cell r="V293">
            <v>0</v>
          </cell>
          <cell r="W293">
            <v>0</v>
          </cell>
          <cell r="X293">
            <v>0</v>
          </cell>
          <cell r="Y293">
            <v>0</v>
          </cell>
          <cell r="AA293">
            <v>0</v>
          </cell>
          <cell r="AB293">
            <v>0</v>
          </cell>
          <cell r="AD293">
            <v>0</v>
          </cell>
          <cell r="AE293">
            <v>0</v>
          </cell>
          <cell r="AG293">
            <v>0</v>
          </cell>
          <cell r="AH293">
            <v>0</v>
          </cell>
        </row>
        <row r="294">
          <cell r="A294">
            <v>11</v>
          </cell>
          <cell r="B294" t="str">
            <v>VAS Documentation</v>
          </cell>
          <cell r="C294">
            <v>0</v>
          </cell>
          <cell r="D294">
            <v>0</v>
          </cell>
          <cell r="E294">
            <v>0</v>
          </cell>
          <cell r="F294">
            <v>0</v>
          </cell>
          <cell r="G294">
            <v>0</v>
          </cell>
          <cell r="H294">
            <v>0</v>
          </cell>
          <cell r="I294">
            <v>0</v>
          </cell>
          <cell r="J294">
            <v>0</v>
          </cell>
          <cell r="K294">
            <v>0</v>
          </cell>
          <cell r="L294">
            <v>0</v>
          </cell>
          <cell r="M294">
            <v>0</v>
          </cell>
          <cell r="N294">
            <v>0</v>
          </cell>
          <cell r="O294">
            <v>0</v>
          </cell>
          <cell r="P294">
            <v>0</v>
          </cell>
          <cell r="Q294">
            <v>0</v>
          </cell>
          <cell r="R294">
            <v>0</v>
          </cell>
          <cell r="S294">
            <v>0</v>
          </cell>
          <cell r="T294">
            <v>0</v>
          </cell>
          <cell r="U294">
            <v>0</v>
          </cell>
          <cell r="V294">
            <v>0</v>
          </cell>
          <cell r="W294">
            <v>0</v>
          </cell>
          <cell r="X294">
            <v>0</v>
          </cell>
          <cell r="Y294">
            <v>0</v>
          </cell>
          <cell r="AA294">
            <v>0</v>
          </cell>
          <cell r="AB294">
            <v>0</v>
          </cell>
          <cell r="AD294">
            <v>0</v>
          </cell>
          <cell r="AE294">
            <v>0</v>
          </cell>
          <cell r="AG294">
            <v>0</v>
          </cell>
          <cell r="AH294">
            <v>0</v>
          </cell>
        </row>
        <row r="295">
          <cell r="A295">
            <v>12</v>
          </cell>
          <cell r="B295" t="str">
            <v>VAS Spares</v>
          </cell>
          <cell r="C295">
            <v>0</v>
          </cell>
          <cell r="D295">
            <v>0</v>
          </cell>
          <cell r="E295">
            <v>0</v>
          </cell>
          <cell r="F295">
            <v>0</v>
          </cell>
          <cell r="G295">
            <v>0</v>
          </cell>
          <cell r="H295">
            <v>0</v>
          </cell>
          <cell r="I295">
            <v>0</v>
          </cell>
          <cell r="J295">
            <v>0</v>
          </cell>
          <cell r="K295">
            <v>0</v>
          </cell>
          <cell r="L295">
            <v>0</v>
          </cell>
          <cell r="M295">
            <v>0</v>
          </cell>
          <cell r="N295">
            <v>0</v>
          </cell>
          <cell r="O295">
            <v>0</v>
          </cell>
          <cell r="P295">
            <v>0</v>
          </cell>
          <cell r="Q295">
            <v>0</v>
          </cell>
          <cell r="R295">
            <v>0</v>
          </cell>
          <cell r="S295">
            <v>0</v>
          </cell>
          <cell r="T295">
            <v>0</v>
          </cell>
          <cell r="U295">
            <v>0</v>
          </cell>
          <cell r="V295">
            <v>0</v>
          </cell>
          <cell r="W295">
            <v>0</v>
          </cell>
          <cell r="X295">
            <v>0</v>
          </cell>
          <cell r="Y295">
            <v>0</v>
          </cell>
          <cell r="AA295">
            <v>0</v>
          </cell>
          <cell r="AB295">
            <v>0</v>
          </cell>
          <cell r="AD295">
            <v>0</v>
          </cell>
          <cell r="AE295">
            <v>0</v>
          </cell>
          <cell r="AG295">
            <v>0</v>
          </cell>
          <cell r="AH295">
            <v>0</v>
          </cell>
        </row>
        <row r="296">
          <cell r="A296">
            <v>13</v>
          </cell>
          <cell r="B296" t="str">
            <v>VAS Services</v>
          </cell>
          <cell r="C296">
            <v>0</v>
          </cell>
          <cell r="D296">
            <v>0</v>
          </cell>
          <cell r="E296">
            <v>0</v>
          </cell>
          <cell r="F296">
            <v>0</v>
          </cell>
          <cell r="G296">
            <v>0</v>
          </cell>
          <cell r="H296">
            <v>0</v>
          </cell>
          <cell r="I296">
            <v>0</v>
          </cell>
          <cell r="J296">
            <v>0</v>
          </cell>
          <cell r="K296">
            <v>0</v>
          </cell>
          <cell r="L296">
            <v>0</v>
          </cell>
          <cell r="M296">
            <v>0</v>
          </cell>
          <cell r="N296">
            <v>0</v>
          </cell>
          <cell r="O296">
            <v>0</v>
          </cell>
          <cell r="P296">
            <v>0</v>
          </cell>
          <cell r="Q296">
            <v>0</v>
          </cell>
          <cell r="R296">
            <v>0</v>
          </cell>
          <cell r="S296">
            <v>0</v>
          </cell>
          <cell r="T296">
            <v>0</v>
          </cell>
          <cell r="U296">
            <v>0</v>
          </cell>
          <cell r="V296">
            <v>0</v>
          </cell>
          <cell r="W296">
            <v>0</v>
          </cell>
          <cell r="X296">
            <v>0</v>
          </cell>
          <cell r="Y296">
            <v>0</v>
          </cell>
          <cell r="AA296">
            <v>0</v>
          </cell>
          <cell r="AB296">
            <v>0</v>
          </cell>
          <cell r="AD296">
            <v>0</v>
          </cell>
          <cell r="AE296">
            <v>0</v>
          </cell>
          <cell r="AG296">
            <v>0</v>
          </cell>
          <cell r="AH296">
            <v>0</v>
          </cell>
        </row>
        <row r="298">
          <cell r="A298">
            <v>1</v>
          </cell>
          <cell r="B298" t="str">
            <v>GPRS HW</v>
          </cell>
          <cell r="C298">
            <v>0</v>
          </cell>
          <cell r="D298">
            <v>0</v>
          </cell>
          <cell r="E298">
            <v>0</v>
          </cell>
          <cell r="F298">
            <v>0</v>
          </cell>
          <cell r="G298">
            <v>0</v>
          </cell>
          <cell r="H298">
            <v>0</v>
          </cell>
          <cell r="I298">
            <v>0</v>
          </cell>
          <cell r="J298">
            <v>0</v>
          </cell>
          <cell r="K298">
            <v>0</v>
          </cell>
          <cell r="L298">
            <v>0</v>
          </cell>
          <cell r="M298">
            <v>0</v>
          </cell>
          <cell r="N298">
            <v>0</v>
          </cell>
          <cell r="O298">
            <v>0</v>
          </cell>
          <cell r="P298">
            <v>0</v>
          </cell>
          <cell r="Q298">
            <v>0</v>
          </cell>
          <cell r="R298">
            <v>0</v>
          </cell>
          <cell r="S298">
            <v>0</v>
          </cell>
          <cell r="T298">
            <v>0</v>
          </cell>
          <cell r="U298">
            <v>0</v>
          </cell>
          <cell r="V298">
            <v>0</v>
          </cell>
          <cell r="W298">
            <v>0</v>
          </cell>
          <cell r="X298">
            <v>0</v>
          </cell>
          <cell r="Y298">
            <v>0</v>
          </cell>
          <cell r="Z298">
            <v>0</v>
          </cell>
          <cell r="AA298">
            <v>0</v>
          </cell>
          <cell r="AB298">
            <v>0</v>
          </cell>
          <cell r="AC298">
            <v>0</v>
          </cell>
          <cell r="AD298">
            <v>0</v>
          </cell>
          <cell r="AE298">
            <v>0</v>
          </cell>
          <cell r="AF298">
            <v>0</v>
          </cell>
          <cell r="AG298">
            <v>0</v>
          </cell>
          <cell r="AH298">
            <v>0</v>
          </cell>
          <cell r="AI298">
            <v>0</v>
          </cell>
        </row>
        <row r="299">
          <cell r="A299">
            <v>2</v>
          </cell>
          <cell r="B299" t="str">
            <v>GPRS SW</v>
          </cell>
          <cell r="C299">
            <v>0</v>
          </cell>
          <cell r="D299">
            <v>0</v>
          </cell>
          <cell r="E299">
            <v>0</v>
          </cell>
          <cell r="F299">
            <v>0</v>
          </cell>
          <cell r="G299">
            <v>0</v>
          </cell>
          <cell r="H299">
            <v>0</v>
          </cell>
          <cell r="I299">
            <v>0</v>
          </cell>
          <cell r="J299">
            <v>0</v>
          </cell>
          <cell r="K299">
            <v>0</v>
          </cell>
          <cell r="L299">
            <v>0</v>
          </cell>
          <cell r="M299">
            <v>0</v>
          </cell>
          <cell r="N299">
            <v>0</v>
          </cell>
          <cell r="O299">
            <v>0</v>
          </cell>
          <cell r="P299">
            <v>0</v>
          </cell>
          <cell r="Q299">
            <v>0</v>
          </cell>
          <cell r="R299">
            <v>0</v>
          </cell>
          <cell r="S299">
            <v>0</v>
          </cell>
          <cell r="T299">
            <v>0</v>
          </cell>
          <cell r="U299">
            <v>0</v>
          </cell>
          <cell r="V299">
            <v>0</v>
          </cell>
          <cell r="W299">
            <v>0</v>
          </cell>
          <cell r="X299">
            <v>0</v>
          </cell>
          <cell r="Y299">
            <v>0</v>
          </cell>
          <cell r="Z299">
            <v>0</v>
          </cell>
          <cell r="AA299">
            <v>0</v>
          </cell>
          <cell r="AB299">
            <v>0</v>
          </cell>
          <cell r="AC299">
            <v>0</v>
          </cell>
          <cell r="AD299">
            <v>0</v>
          </cell>
          <cell r="AE299">
            <v>0</v>
          </cell>
          <cell r="AF299">
            <v>0</v>
          </cell>
          <cell r="AG299">
            <v>0</v>
          </cell>
          <cell r="AH299">
            <v>0</v>
          </cell>
          <cell r="AI299">
            <v>0</v>
          </cell>
        </row>
        <row r="300">
          <cell r="A300">
            <v>3</v>
          </cell>
          <cell r="B300" t="str">
            <v>GPRS Competence Dev</v>
          </cell>
          <cell r="C300">
            <v>0</v>
          </cell>
          <cell r="D300">
            <v>0</v>
          </cell>
          <cell r="E300">
            <v>0</v>
          </cell>
          <cell r="F300">
            <v>0</v>
          </cell>
          <cell r="G300">
            <v>0</v>
          </cell>
          <cell r="H300">
            <v>0</v>
          </cell>
          <cell r="I300">
            <v>0</v>
          </cell>
          <cell r="J300">
            <v>0</v>
          </cell>
          <cell r="K300">
            <v>0</v>
          </cell>
          <cell r="L300">
            <v>0</v>
          </cell>
          <cell r="M300">
            <v>0</v>
          </cell>
          <cell r="N300">
            <v>0</v>
          </cell>
          <cell r="O300">
            <v>0</v>
          </cell>
          <cell r="P300">
            <v>0</v>
          </cell>
          <cell r="Q300">
            <v>0</v>
          </cell>
          <cell r="R300">
            <v>0</v>
          </cell>
          <cell r="S300">
            <v>0</v>
          </cell>
          <cell r="T300">
            <v>0</v>
          </cell>
          <cell r="U300">
            <v>0</v>
          </cell>
          <cell r="V300">
            <v>0</v>
          </cell>
          <cell r="W300">
            <v>0</v>
          </cell>
          <cell r="X300">
            <v>0</v>
          </cell>
          <cell r="Y300">
            <v>0</v>
          </cell>
          <cell r="Z300">
            <v>0</v>
          </cell>
          <cell r="AA300">
            <v>0</v>
          </cell>
          <cell r="AB300">
            <v>0</v>
          </cell>
          <cell r="AC300">
            <v>0</v>
          </cell>
          <cell r="AD300">
            <v>0</v>
          </cell>
          <cell r="AE300">
            <v>0</v>
          </cell>
          <cell r="AF300">
            <v>0</v>
          </cell>
          <cell r="AG300">
            <v>0</v>
          </cell>
          <cell r="AH300">
            <v>0</v>
          </cell>
          <cell r="AI300">
            <v>0</v>
          </cell>
        </row>
        <row r="301">
          <cell r="A301">
            <v>4</v>
          </cell>
          <cell r="B301" t="str">
            <v>GPRS Customer Product Information</v>
          </cell>
          <cell r="C301">
            <v>0</v>
          </cell>
          <cell r="D301">
            <v>0</v>
          </cell>
          <cell r="E301">
            <v>0</v>
          </cell>
          <cell r="F301">
            <v>0</v>
          </cell>
          <cell r="G301">
            <v>0</v>
          </cell>
          <cell r="H301">
            <v>0</v>
          </cell>
          <cell r="I301">
            <v>0</v>
          </cell>
          <cell r="J301">
            <v>0</v>
          </cell>
          <cell r="K301">
            <v>0</v>
          </cell>
          <cell r="L301">
            <v>0</v>
          </cell>
          <cell r="M301">
            <v>0</v>
          </cell>
          <cell r="N301">
            <v>0</v>
          </cell>
          <cell r="O301">
            <v>0</v>
          </cell>
          <cell r="P301">
            <v>0</v>
          </cell>
          <cell r="Q301">
            <v>0</v>
          </cell>
          <cell r="R301">
            <v>0</v>
          </cell>
          <cell r="S301">
            <v>0</v>
          </cell>
          <cell r="T301">
            <v>0</v>
          </cell>
          <cell r="U301">
            <v>0</v>
          </cell>
          <cell r="V301">
            <v>0</v>
          </cell>
          <cell r="W301">
            <v>0</v>
          </cell>
          <cell r="X301">
            <v>0</v>
          </cell>
          <cell r="Y301">
            <v>0</v>
          </cell>
          <cell r="Z301">
            <v>0</v>
          </cell>
          <cell r="AA301">
            <v>0</v>
          </cell>
          <cell r="AB301">
            <v>0</v>
          </cell>
          <cell r="AC301">
            <v>0</v>
          </cell>
          <cell r="AD301">
            <v>0</v>
          </cell>
          <cell r="AE301">
            <v>0</v>
          </cell>
          <cell r="AF301">
            <v>0</v>
          </cell>
          <cell r="AG301">
            <v>0</v>
          </cell>
          <cell r="AH301">
            <v>0</v>
          </cell>
          <cell r="AI301">
            <v>0</v>
          </cell>
        </row>
        <row r="302">
          <cell r="A302">
            <v>5</v>
          </cell>
          <cell r="B302" t="str">
            <v>GPRS Services</v>
          </cell>
          <cell r="C302">
            <v>0</v>
          </cell>
          <cell r="D302">
            <v>0</v>
          </cell>
          <cell r="E302">
            <v>0</v>
          </cell>
          <cell r="F302">
            <v>0</v>
          </cell>
          <cell r="G302">
            <v>0</v>
          </cell>
          <cell r="H302">
            <v>0</v>
          </cell>
          <cell r="I302">
            <v>0</v>
          </cell>
          <cell r="J302">
            <v>0</v>
          </cell>
          <cell r="K302">
            <v>0</v>
          </cell>
          <cell r="L302">
            <v>0</v>
          </cell>
          <cell r="M302">
            <v>0</v>
          </cell>
          <cell r="N302">
            <v>0</v>
          </cell>
          <cell r="O302">
            <v>0</v>
          </cell>
          <cell r="P302">
            <v>0</v>
          </cell>
          <cell r="Q302">
            <v>0</v>
          </cell>
          <cell r="R302">
            <v>0</v>
          </cell>
          <cell r="S302">
            <v>0</v>
          </cell>
          <cell r="T302">
            <v>0</v>
          </cell>
          <cell r="U302">
            <v>0</v>
          </cell>
          <cell r="V302">
            <v>0</v>
          </cell>
          <cell r="W302">
            <v>0</v>
          </cell>
          <cell r="X302">
            <v>0</v>
          </cell>
          <cell r="Y302">
            <v>0</v>
          </cell>
          <cell r="Z302">
            <v>0</v>
          </cell>
          <cell r="AA302">
            <v>0</v>
          </cell>
          <cell r="AB302">
            <v>0</v>
          </cell>
          <cell r="AC302">
            <v>0</v>
          </cell>
          <cell r="AD302">
            <v>0</v>
          </cell>
          <cell r="AE302">
            <v>0</v>
          </cell>
          <cell r="AF302">
            <v>0</v>
          </cell>
          <cell r="AG302">
            <v>0</v>
          </cell>
          <cell r="AH302">
            <v>0</v>
          </cell>
          <cell r="AI302">
            <v>0</v>
          </cell>
        </row>
        <row r="303">
          <cell r="A303">
            <v>6</v>
          </cell>
          <cell r="B303" t="str">
            <v>GPRS Support</v>
          </cell>
          <cell r="C303">
            <v>0</v>
          </cell>
          <cell r="D303">
            <v>0</v>
          </cell>
          <cell r="E303">
            <v>0</v>
          </cell>
          <cell r="F303">
            <v>0</v>
          </cell>
          <cell r="G303">
            <v>0</v>
          </cell>
          <cell r="H303">
            <v>0</v>
          </cell>
          <cell r="I303">
            <v>0</v>
          </cell>
          <cell r="J303">
            <v>0</v>
          </cell>
          <cell r="K303">
            <v>0</v>
          </cell>
          <cell r="L303">
            <v>0</v>
          </cell>
          <cell r="M303">
            <v>0</v>
          </cell>
          <cell r="N303">
            <v>0</v>
          </cell>
          <cell r="O303">
            <v>0</v>
          </cell>
          <cell r="P303">
            <v>0</v>
          </cell>
          <cell r="Q303">
            <v>0</v>
          </cell>
          <cell r="R303">
            <v>0</v>
          </cell>
          <cell r="S303">
            <v>0</v>
          </cell>
          <cell r="T303">
            <v>0</v>
          </cell>
          <cell r="U303">
            <v>0</v>
          </cell>
          <cell r="V303">
            <v>0</v>
          </cell>
          <cell r="W303">
            <v>0</v>
          </cell>
          <cell r="X303">
            <v>0</v>
          </cell>
          <cell r="Y303">
            <v>0</v>
          </cell>
          <cell r="Z303">
            <v>0</v>
          </cell>
          <cell r="AA303">
            <v>0</v>
          </cell>
          <cell r="AB303">
            <v>0</v>
          </cell>
          <cell r="AC303">
            <v>0</v>
          </cell>
          <cell r="AD303">
            <v>0</v>
          </cell>
          <cell r="AE303">
            <v>0</v>
          </cell>
          <cell r="AF303">
            <v>0</v>
          </cell>
          <cell r="AG303">
            <v>0</v>
          </cell>
          <cell r="AH303">
            <v>0</v>
          </cell>
          <cell r="AI303">
            <v>0</v>
          </cell>
        </row>
        <row r="304">
          <cell r="A304">
            <v>7</v>
          </cell>
          <cell r="B304" t="str">
            <v>GPRS Site Equipment</v>
          </cell>
          <cell r="C304">
            <v>0</v>
          </cell>
          <cell r="D304">
            <v>0</v>
          </cell>
          <cell r="E304">
            <v>0</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v>0</v>
          </cell>
          <cell r="AG304">
            <v>0</v>
          </cell>
          <cell r="AH304">
            <v>0</v>
          </cell>
          <cell r="AI304">
            <v>0</v>
          </cell>
        </row>
        <row r="305">
          <cell r="A305">
            <v>8</v>
          </cell>
          <cell r="B305" t="str">
            <v>GPRS Spare Parts</v>
          </cell>
          <cell r="C305">
            <v>0</v>
          </cell>
          <cell r="D305">
            <v>0</v>
          </cell>
          <cell r="E305">
            <v>0</v>
          </cell>
          <cell r="F305">
            <v>0</v>
          </cell>
          <cell r="G305">
            <v>0</v>
          </cell>
          <cell r="H305">
            <v>0</v>
          </cell>
          <cell r="I305">
            <v>0</v>
          </cell>
          <cell r="J305">
            <v>0</v>
          </cell>
          <cell r="K305">
            <v>0</v>
          </cell>
          <cell r="L305">
            <v>0</v>
          </cell>
          <cell r="M305">
            <v>0</v>
          </cell>
          <cell r="N305">
            <v>0</v>
          </cell>
          <cell r="O305">
            <v>0</v>
          </cell>
          <cell r="P305">
            <v>0</v>
          </cell>
          <cell r="Q305">
            <v>0</v>
          </cell>
          <cell r="R305">
            <v>0</v>
          </cell>
          <cell r="S305">
            <v>0</v>
          </cell>
          <cell r="T305">
            <v>0</v>
          </cell>
          <cell r="U305">
            <v>0</v>
          </cell>
          <cell r="V305">
            <v>0</v>
          </cell>
          <cell r="W305">
            <v>0</v>
          </cell>
          <cell r="X305">
            <v>0</v>
          </cell>
          <cell r="Y305">
            <v>0</v>
          </cell>
          <cell r="Z305">
            <v>0</v>
          </cell>
          <cell r="AA305">
            <v>0</v>
          </cell>
          <cell r="AB305">
            <v>0</v>
          </cell>
          <cell r="AC305">
            <v>0</v>
          </cell>
          <cell r="AD305">
            <v>0</v>
          </cell>
          <cell r="AE305">
            <v>0</v>
          </cell>
          <cell r="AF305">
            <v>0</v>
          </cell>
          <cell r="AG305">
            <v>0</v>
          </cell>
          <cell r="AH305">
            <v>0</v>
          </cell>
          <cell r="AI305">
            <v>0</v>
          </cell>
        </row>
        <row r="307">
          <cell r="A307">
            <v>1</v>
          </cell>
          <cell r="B307" t="str">
            <v>Documentation</v>
          </cell>
          <cell r="C307">
            <v>2500</v>
          </cell>
          <cell r="D307">
            <v>2500</v>
          </cell>
          <cell r="E307">
            <v>1690</v>
          </cell>
          <cell r="F307">
            <v>750</v>
          </cell>
          <cell r="G307">
            <v>750</v>
          </cell>
          <cell r="H307">
            <v>1690</v>
          </cell>
          <cell r="I307">
            <v>2500</v>
          </cell>
          <cell r="J307">
            <v>2500</v>
          </cell>
          <cell r="K307">
            <v>1690</v>
          </cell>
          <cell r="L307">
            <v>0</v>
          </cell>
          <cell r="M307">
            <v>0</v>
          </cell>
          <cell r="N307">
            <v>0</v>
          </cell>
          <cell r="O307">
            <v>2500</v>
          </cell>
          <cell r="P307">
            <v>2500</v>
          </cell>
          <cell r="Q307">
            <v>1690</v>
          </cell>
          <cell r="R307">
            <v>0</v>
          </cell>
          <cell r="S307">
            <v>0</v>
          </cell>
          <cell r="T307">
            <v>0</v>
          </cell>
          <cell r="U307">
            <v>0</v>
          </cell>
          <cell r="V307">
            <v>0</v>
          </cell>
          <cell r="W307">
            <v>0</v>
          </cell>
          <cell r="X307">
            <v>0</v>
          </cell>
          <cell r="Y307">
            <v>0</v>
          </cell>
          <cell r="AA307">
            <v>0</v>
          </cell>
          <cell r="AB307">
            <v>0</v>
          </cell>
          <cell r="AD307">
            <v>0</v>
          </cell>
          <cell r="AE307">
            <v>0</v>
          </cell>
          <cell r="AG307">
            <v>5750</v>
          </cell>
          <cell r="AH307">
            <v>5750</v>
          </cell>
          <cell r="AI307">
            <v>5070</v>
          </cell>
        </row>
        <row r="308">
          <cell r="A308">
            <v>2</v>
          </cell>
          <cell r="B308" t="str">
            <v>Competence Development</v>
          </cell>
          <cell r="C308">
            <v>0</v>
          </cell>
          <cell r="D308">
            <v>0</v>
          </cell>
          <cell r="E308">
            <v>0</v>
          </cell>
          <cell r="F308">
            <v>0</v>
          </cell>
          <cell r="G308">
            <v>0</v>
          </cell>
          <cell r="H308">
            <v>0</v>
          </cell>
          <cell r="I308">
            <v>0</v>
          </cell>
          <cell r="J308">
            <v>0</v>
          </cell>
          <cell r="K308">
            <v>0</v>
          </cell>
          <cell r="L308">
            <v>0</v>
          </cell>
          <cell r="M308">
            <v>0</v>
          </cell>
          <cell r="N308">
            <v>0</v>
          </cell>
          <cell r="O308">
            <v>0</v>
          </cell>
          <cell r="P308">
            <v>0</v>
          </cell>
          <cell r="Q308">
            <v>0</v>
          </cell>
          <cell r="R308">
            <v>0</v>
          </cell>
          <cell r="S308">
            <v>0</v>
          </cell>
          <cell r="T308">
            <v>0</v>
          </cell>
          <cell r="U308">
            <v>0</v>
          </cell>
          <cell r="V308">
            <v>0</v>
          </cell>
          <cell r="W308">
            <v>0</v>
          </cell>
          <cell r="X308">
            <v>0</v>
          </cell>
          <cell r="Y308">
            <v>0</v>
          </cell>
          <cell r="AA308">
            <v>0</v>
          </cell>
          <cell r="AB308">
            <v>0</v>
          </cell>
          <cell r="AD308">
            <v>0</v>
          </cell>
          <cell r="AE308">
            <v>0</v>
          </cell>
          <cell r="AG308">
            <v>0</v>
          </cell>
          <cell r="AH308">
            <v>0</v>
          </cell>
          <cell r="AI308">
            <v>0</v>
          </cell>
        </row>
        <row r="309">
          <cell r="A309">
            <v>3</v>
          </cell>
          <cell r="B309" t="str">
            <v>Turnkey</v>
          </cell>
          <cell r="C309">
            <v>0</v>
          </cell>
          <cell r="D309">
            <v>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cell r="S309">
            <v>0</v>
          </cell>
          <cell r="T309">
            <v>0</v>
          </cell>
          <cell r="U309">
            <v>0</v>
          </cell>
          <cell r="V309">
            <v>0</v>
          </cell>
          <cell r="W309">
            <v>0</v>
          </cell>
          <cell r="X309">
            <v>0</v>
          </cell>
          <cell r="Y309">
            <v>0</v>
          </cell>
          <cell r="AA309">
            <v>0</v>
          </cell>
          <cell r="AB309">
            <v>0</v>
          </cell>
          <cell r="AD309">
            <v>0</v>
          </cell>
          <cell r="AE309">
            <v>0</v>
          </cell>
          <cell r="AG309">
            <v>0</v>
          </cell>
          <cell r="AH309">
            <v>0</v>
          </cell>
          <cell r="AI309">
            <v>0</v>
          </cell>
        </row>
        <row r="310">
          <cell r="A310">
            <v>4</v>
          </cell>
          <cell r="B310" t="str">
            <v>Implementation Services</v>
          </cell>
          <cell r="C310">
            <v>328930</v>
          </cell>
          <cell r="D310">
            <v>328930</v>
          </cell>
          <cell r="E310">
            <v>1200000</v>
          </cell>
          <cell r="F310">
            <v>135840</v>
          </cell>
          <cell r="G310">
            <v>135840</v>
          </cell>
          <cell r="H310">
            <v>1200000</v>
          </cell>
          <cell r="I310">
            <v>354800</v>
          </cell>
          <cell r="J310">
            <v>354800</v>
          </cell>
          <cell r="K310">
            <v>1540000</v>
          </cell>
          <cell r="L310">
            <v>0</v>
          </cell>
          <cell r="M310">
            <v>0</v>
          </cell>
          <cell r="N310">
            <v>0</v>
          </cell>
          <cell r="O310">
            <v>354800</v>
          </cell>
          <cell r="P310">
            <v>354800</v>
          </cell>
          <cell r="Q310">
            <v>1540000</v>
          </cell>
          <cell r="R310">
            <v>0</v>
          </cell>
          <cell r="S310">
            <v>0</v>
          </cell>
          <cell r="T310">
            <v>0</v>
          </cell>
          <cell r="U310">
            <v>0</v>
          </cell>
          <cell r="V310">
            <v>0</v>
          </cell>
          <cell r="W310">
            <v>0</v>
          </cell>
          <cell r="X310">
            <v>0</v>
          </cell>
          <cell r="Y310">
            <v>0</v>
          </cell>
          <cell r="AA310">
            <v>0</v>
          </cell>
          <cell r="AB310">
            <v>0</v>
          </cell>
          <cell r="AD310">
            <v>0</v>
          </cell>
          <cell r="AE310">
            <v>0</v>
          </cell>
          <cell r="AG310">
            <v>819570</v>
          </cell>
          <cell r="AH310">
            <v>819570</v>
          </cell>
          <cell r="AI310">
            <v>3940000</v>
          </cell>
        </row>
        <row r="311">
          <cell r="A311">
            <v>5</v>
          </cell>
          <cell r="B311" t="str">
            <v>SS Related</v>
          </cell>
          <cell r="C311">
            <v>143000</v>
          </cell>
          <cell r="D311">
            <v>143000</v>
          </cell>
          <cell r="E311">
            <v>320000</v>
          </cell>
          <cell r="F311">
            <v>0</v>
          </cell>
          <cell r="G311">
            <v>0</v>
          </cell>
          <cell r="H311">
            <v>320000</v>
          </cell>
          <cell r="I311">
            <v>143000</v>
          </cell>
          <cell r="J311">
            <v>143000</v>
          </cell>
          <cell r="K311">
            <v>320000</v>
          </cell>
          <cell r="L311">
            <v>0</v>
          </cell>
          <cell r="M311">
            <v>0</v>
          </cell>
          <cell r="N311">
            <v>0</v>
          </cell>
          <cell r="O311">
            <v>143000</v>
          </cell>
          <cell r="P311">
            <v>143000</v>
          </cell>
          <cell r="Q311">
            <v>320000</v>
          </cell>
          <cell r="R311">
            <v>0</v>
          </cell>
          <cell r="S311">
            <v>0</v>
          </cell>
          <cell r="T311">
            <v>0</v>
          </cell>
          <cell r="U311">
            <v>0</v>
          </cell>
          <cell r="V311">
            <v>0</v>
          </cell>
          <cell r="W311">
            <v>0</v>
          </cell>
          <cell r="X311">
            <v>0</v>
          </cell>
          <cell r="Y311">
            <v>0</v>
          </cell>
          <cell r="AA311">
            <v>0</v>
          </cell>
          <cell r="AB311">
            <v>0</v>
          </cell>
          <cell r="AD311">
            <v>0</v>
          </cell>
          <cell r="AE311">
            <v>0</v>
          </cell>
          <cell r="AG311">
            <v>286000</v>
          </cell>
          <cell r="AH311">
            <v>286000</v>
          </cell>
          <cell r="AI311">
            <v>960000</v>
          </cell>
        </row>
        <row r="312">
          <cell r="A312">
            <v>6</v>
          </cell>
          <cell r="B312" t="str">
            <v>BSC Related</v>
          </cell>
          <cell r="C312">
            <v>0</v>
          </cell>
          <cell r="D312">
            <v>0</v>
          </cell>
          <cell r="E312">
            <v>0</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AA312">
            <v>0</v>
          </cell>
          <cell r="AB312">
            <v>0</v>
          </cell>
          <cell r="AD312">
            <v>0</v>
          </cell>
          <cell r="AE312">
            <v>0</v>
          </cell>
          <cell r="AG312">
            <v>0</v>
          </cell>
          <cell r="AH312">
            <v>0</v>
          </cell>
          <cell r="AI312">
            <v>0</v>
          </cell>
        </row>
        <row r="313">
          <cell r="A313">
            <v>7</v>
          </cell>
          <cell r="B313" t="str">
            <v>BTS Related</v>
          </cell>
          <cell r="C313">
            <v>0</v>
          </cell>
          <cell r="D313">
            <v>0</v>
          </cell>
          <cell r="E313">
            <v>240000</v>
          </cell>
          <cell r="F313">
            <v>0</v>
          </cell>
          <cell r="G313">
            <v>0</v>
          </cell>
          <cell r="H313">
            <v>240000</v>
          </cell>
          <cell r="I313">
            <v>0</v>
          </cell>
          <cell r="J313">
            <v>0</v>
          </cell>
          <cell r="K313">
            <v>500000</v>
          </cell>
          <cell r="L313">
            <v>0</v>
          </cell>
          <cell r="M313">
            <v>0</v>
          </cell>
          <cell r="N313">
            <v>0</v>
          </cell>
          <cell r="O313">
            <v>0</v>
          </cell>
          <cell r="P313">
            <v>0</v>
          </cell>
          <cell r="Q313">
            <v>500000</v>
          </cell>
          <cell r="R313">
            <v>0</v>
          </cell>
          <cell r="S313">
            <v>0</v>
          </cell>
          <cell r="T313">
            <v>0</v>
          </cell>
          <cell r="U313">
            <v>0</v>
          </cell>
          <cell r="V313">
            <v>0</v>
          </cell>
          <cell r="W313">
            <v>0</v>
          </cell>
          <cell r="X313">
            <v>0</v>
          </cell>
          <cell r="Y313">
            <v>0</v>
          </cell>
          <cell r="AA313">
            <v>0</v>
          </cell>
          <cell r="AB313">
            <v>0</v>
          </cell>
          <cell r="AD313">
            <v>0</v>
          </cell>
          <cell r="AE313">
            <v>0</v>
          </cell>
          <cell r="AG313">
            <v>0</v>
          </cell>
          <cell r="AH313">
            <v>0</v>
          </cell>
          <cell r="AI313">
            <v>980000</v>
          </cell>
        </row>
        <row r="314">
          <cell r="A314">
            <v>8</v>
          </cell>
          <cell r="B314" t="str">
            <v>OSS Related</v>
          </cell>
          <cell r="C314">
            <v>0</v>
          </cell>
          <cell r="D314">
            <v>0</v>
          </cell>
          <cell r="E314">
            <v>0</v>
          </cell>
          <cell r="F314">
            <v>0</v>
          </cell>
          <cell r="G314">
            <v>0</v>
          </cell>
          <cell r="H314">
            <v>0</v>
          </cell>
          <cell r="I314">
            <v>0</v>
          </cell>
          <cell r="J314">
            <v>0</v>
          </cell>
          <cell r="K314">
            <v>0</v>
          </cell>
          <cell r="L314">
            <v>0</v>
          </cell>
          <cell r="M314">
            <v>0</v>
          </cell>
          <cell r="N314">
            <v>0</v>
          </cell>
          <cell r="O314">
            <v>0</v>
          </cell>
          <cell r="P314">
            <v>0</v>
          </cell>
          <cell r="Q314">
            <v>0</v>
          </cell>
          <cell r="R314">
            <v>0</v>
          </cell>
          <cell r="S314">
            <v>0</v>
          </cell>
          <cell r="T314">
            <v>0</v>
          </cell>
          <cell r="U314">
            <v>0</v>
          </cell>
          <cell r="V314">
            <v>0</v>
          </cell>
          <cell r="W314">
            <v>0</v>
          </cell>
          <cell r="X314">
            <v>0</v>
          </cell>
          <cell r="Y314">
            <v>0</v>
          </cell>
          <cell r="AA314">
            <v>0</v>
          </cell>
          <cell r="AB314">
            <v>0</v>
          </cell>
          <cell r="AD314">
            <v>0</v>
          </cell>
          <cell r="AE314">
            <v>0</v>
          </cell>
          <cell r="AG314">
            <v>0</v>
          </cell>
          <cell r="AH314">
            <v>0</v>
          </cell>
          <cell r="AI314">
            <v>0</v>
          </cell>
        </row>
        <row r="315">
          <cell r="A315">
            <v>9</v>
          </cell>
          <cell r="B315" t="str">
            <v>Other implementation</v>
          </cell>
          <cell r="C315">
            <v>0</v>
          </cell>
          <cell r="D315">
            <v>0</v>
          </cell>
          <cell r="E315">
            <v>0</v>
          </cell>
          <cell r="F315">
            <v>0</v>
          </cell>
          <cell r="G315">
            <v>0</v>
          </cell>
          <cell r="H315">
            <v>0</v>
          </cell>
          <cell r="I315">
            <v>0</v>
          </cell>
          <cell r="J315">
            <v>0</v>
          </cell>
          <cell r="K315">
            <v>0</v>
          </cell>
          <cell r="L315">
            <v>0</v>
          </cell>
          <cell r="M315">
            <v>0</v>
          </cell>
          <cell r="N315">
            <v>0</v>
          </cell>
          <cell r="O315">
            <v>0</v>
          </cell>
          <cell r="P315">
            <v>0</v>
          </cell>
          <cell r="Q315">
            <v>0</v>
          </cell>
          <cell r="R315">
            <v>0</v>
          </cell>
          <cell r="S315">
            <v>0</v>
          </cell>
          <cell r="T315">
            <v>0</v>
          </cell>
          <cell r="U315">
            <v>0</v>
          </cell>
          <cell r="V315">
            <v>0</v>
          </cell>
          <cell r="W315">
            <v>0</v>
          </cell>
          <cell r="X315">
            <v>0</v>
          </cell>
          <cell r="Y315">
            <v>0</v>
          </cell>
          <cell r="AA315">
            <v>0</v>
          </cell>
          <cell r="AB315">
            <v>0</v>
          </cell>
          <cell r="AD315">
            <v>0</v>
          </cell>
          <cell r="AE315">
            <v>0</v>
          </cell>
          <cell r="AG315">
            <v>0</v>
          </cell>
          <cell r="AH315">
            <v>0</v>
          </cell>
          <cell r="AI315">
            <v>0</v>
          </cell>
        </row>
        <row r="316">
          <cell r="A316">
            <v>10</v>
          </cell>
          <cell r="B316" t="str">
            <v>Other Services</v>
          </cell>
          <cell r="C316">
            <v>185930</v>
          </cell>
          <cell r="D316">
            <v>185930</v>
          </cell>
          <cell r="E316">
            <v>640000</v>
          </cell>
          <cell r="F316">
            <v>135840</v>
          </cell>
          <cell r="G316">
            <v>135840</v>
          </cell>
          <cell r="H316">
            <v>640000</v>
          </cell>
          <cell r="I316">
            <v>211800</v>
          </cell>
          <cell r="J316">
            <v>211800</v>
          </cell>
          <cell r="K316">
            <v>720000</v>
          </cell>
          <cell r="L316">
            <v>0</v>
          </cell>
          <cell r="M316">
            <v>0</v>
          </cell>
          <cell r="N316">
            <v>0</v>
          </cell>
          <cell r="O316">
            <v>211800</v>
          </cell>
          <cell r="P316">
            <v>211800</v>
          </cell>
          <cell r="Q316">
            <v>720000</v>
          </cell>
          <cell r="R316">
            <v>0</v>
          </cell>
          <cell r="S316">
            <v>0</v>
          </cell>
          <cell r="T316">
            <v>0</v>
          </cell>
          <cell r="U316">
            <v>0</v>
          </cell>
          <cell r="V316">
            <v>0</v>
          </cell>
          <cell r="W316">
            <v>0</v>
          </cell>
          <cell r="X316">
            <v>0</v>
          </cell>
          <cell r="Y316">
            <v>0</v>
          </cell>
          <cell r="AA316">
            <v>0</v>
          </cell>
          <cell r="AB316">
            <v>0</v>
          </cell>
          <cell r="AD316">
            <v>0</v>
          </cell>
          <cell r="AE316">
            <v>0</v>
          </cell>
          <cell r="AG316">
            <v>533570</v>
          </cell>
          <cell r="AH316">
            <v>533570</v>
          </cell>
          <cell r="AI316">
            <v>2000000</v>
          </cell>
        </row>
        <row r="317">
          <cell r="A317">
            <v>11</v>
          </cell>
          <cell r="B317" t="str">
            <v>Spare Parts (AXE &amp; BTS)</v>
          </cell>
          <cell r="C317">
            <v>338979</v>
          </cell>
          <cell r="D317">
            <v>67796</v>
          </cell>
          <cell r="E317">
            <v>363525</v>
          </cell>
          <cell r="F317">
            <v>54124</v>
          </cell>
          <cell r="G317">
            <v>54124</v>
          </cell>
          <cell r="H317">
            <v>363525</v>
          </cell>
          <cell r="I317">
            <v>393103</v>
          </cell>
          <cell r="J317">
            <v>121920</v>
          </cell>
          <cell r="K317">
            <v>363525</v>
          </cell>
          <cell r="L317">
            <v>0</v>
          </cell>
          <cell r="M317">
            <v>0</v>
          </cell>
          <cell r="N317">
            <v>0</v>
          </cell>
          <cell r="O317">
            <v>393103</v>
          </cell>
          <cell r="P317">
            <v>121920</v>
          </cell>
          <cell r="Q317">
            <v>363525</v>
          </cell>
          <cell r="R317">
            <v>0</v>
          </cell>
          <cell r="S317">
            <v>0</v>
          </cell>
          <cell r="T317">
            <v>0</v>
          </cell>
          <cell r="U317">
            <v>0</v>
          </cell>
          <cell r="V317">
            <v>0</v>
          </cell>
          <cell r="W317">
            <v>0</v>
          </cell>
          <cell r="X317">
            <v>0</v>
          </cell>
          <cell r="Y317">
            <v>0</v>
          </cell>
          <cell r="AA317">
            <v>0</v>
          </cell>
          <cell r="AB317">
            <v>0</v>
          </cell>
          <cell r="AD317">
            <v>0</v>
          </cell>
          <cell r="AE317">
            <v>0</v>
          </cell>
          <cell r="AG317">
            <v>786206</v>
          </cell>
          <cell r="AH317">
            <v>243840</v>
          </cell>
          <cell r="AI317">
            <v>1090575</v>
          </cell>
        </row>
        <row r="318">
          <cell r="A318">
            <v>12</v>
          </cell>
          <cell r="B318" t="str">
            <v>AXE Spares</v>
          </cell>
          <cell r="C318">
            <v>338979</v>
          </cell>
          <cell r="D318">
            <v>67796</v>
          </cell>
          <cell r="E318">
            <v>273413</v>
          </cell>
          <cell r="F318">
            <v>0</v>
          </cell>
          <cell r="G318">
            <v>0</v>
          </cell>
          <cell r="H318">
            <v>273413</v>
          </cell>
          <cell r="I318">
            <v>338979</v>
          </cell>
          <cell r="J318">
            <v>67796</v>
          </cell>
          <cell r="K318">
            <v>273413</v>
          </cell>
          <cell r="L318">
            <v>0</v>
          </cell>
          <cell r="M318">
            <v>0</v>
          </cell>
          <cell r="N318">
            <v>0</v>
          </cell>
          <cell r="O318">
            <v>338979</v>
          </cell>
          <cell r="P318">
            <v>67796</v>
          </cell>
          <cell r="Q318">
            <v>273413</v>
          </cell>
          <cell r="R318">
            <v>0</v>
          </cell>
          <cell r="S318">
            <v>0</v>
          </cell>
          <cell r="T318">
            <v>0</v>
          </cell>
          <cell r="U318">
            <v>0</v>
          </cell>
          <cell r="V318">
            <v>0</v>
          </cell>
          <cell r="W318">
            <v>0</v>
          </cell>
          <cell r="X318">
            <v>0</v>
          </cell>
          <cell r="Y318">
            <v>0</v>
          </cell>
          <cell r="AA318">
            <v>0</v>
          </cell>
          <cell r="AB318">
            <v>0</v>
          </cell>
          <cell r="AD318">
            <v>0</v>
          </cell>
          <cell r="AE318">
            <v>0</v>
          </cell>
          <cell r="AG318">
            <v>677958</v>
          </cell>
          <cell r="AH318">
            <v>135592</v>
          </cell>
          <cell r="AI318">
            <v>820239</v>
          </cell>
        </row>
        <row r="319">
          <cell r="A319">
            <v>13</v>
          </cell>
          <cell r="B319" t="str">
            <v>BTS Spares</v>
          </cell>
          <cell r="C319">
            <v>0</v>
          </cell>
          <cell r="D319">
            <v>0</v>
          </cell>
          <cell r="E319">
            <v>90112</v>
          </cell>
          <cell r="F319">
            <v>54124</v>
          </cell>
          <cell r="G319">
            <v>54124</v>
          </cell>
          <cell r="H319">
            <v>90112</v>
          </cell>
          <cell r="I319">
            <v>54124</v>
          </cell>
          <cell r="J319">
            <v>54124</v>
          </cell>
          <cell r="K319">
            <v>90112</v>
          </cell>
          <cell r="L319">
            <v>0</v>
          </cell>
          <cell r="M319">
            <v>0</v>
          </cell>
          <cell r="N319">
            <v>0</v>
          </cell>
          <cell r="O319">
            <v>54124</v>
          </cell>
          <cell r="P319">
            <v>54124</v>
          </cell>
          <cell r="Q319">
            <v>90112</v>
          </cell>
          <cell r="R319">
            <v>0</v>
          </cell>
          <cell r="S319">
            <v>0</v>
          </cell>
          <cell r="T319">
            <v>0</v>
          </cell>
          <cell r="U319">
            <v>0</v>
          </cell>
          <cell r="V319">
            <v>0</v>
          </cell>
          <cell r="W319">
            <v>0</v>
          </cell>
          <cell r="X319">
            <v>0</v>
          </cell>
          <cell r="Y319">
            <v>0</v>
          </cell>
          <cell r="AA319">
            <v>0</v>
          </cell>
          <cell r="AB319">
            <v>0</v>
          </cell>
          <cell r="AD319">
            <v>0</v>
          </cell>
          <cell r="AE319">
            <v>0</v>
          </cell>
          <cell r="AG319">
            <v>108248</v>
          </cell>
          <cell r="AH319">
            <v>108248</v>
          </cell>
          <cell r="AI319">
            <v>270336</v>
          </cell>
        </row>
        <row r="320">
          <cell r="A320">
            <v>14</v>
          </cell>
          <cell r="B320" t="str">
            <v>Network Support</v>
          </cell>
          <cell r="C320">
            <v>0</v>
          </cell>
          <cell r="D320">
            <v>0</v>
          </cell>
          <cell r="E320">
            <v>0</v>
          </cell>
          <cell r="F320">
            <v>0</v>
          </cell>
          <cell r="G320">
            <v>0</v>
          </cell>
          <cell r="H320">
            <v>0</v>
          </cell>
          <cell r="I320">
            <v>0</v>
          </cell>
          <cell r="J320">
            <v>0</v>
          </cell>
          <cell r="K320">
            <v>0</v>
          </cell>
          <cell r="L320">
            <v>0</v>
          </cell>
          <cell r="M320">
            <v>0</v>
          </cell>
          <cell r="N320">
            <v>0</v>
          </cell>
          <cell r="O320">
            <v>0</v>
          </cell>
          <cell r="P320">
            <v>0</v>
          </cell>
          <cell r="Q320">
            <v>0</v>
          </cell>
          <cell r="R320">
            <v>0</v>
          </cell>
          <cell r="S320">
            <v>0</v>
          </cell>
          <cell r="T320">
            <v>0</v>
          </cell>
          <cell r="U320">
            <v>0</v>
          </cell>
          <cell r="V320">
            <v>0</v>
          </cell>
          <cell r="W320">
            <v>0</v>
          </cell>
          <cell r="X320">
            <v>0</v>
          </cell>
          <cell r="Y320">
            <v>0</v>
          </cell>
          <cell r="AA320">
            <v>0</v>
          </cell>
          <cell r="AB320">
            <v>0</v>
          </cell>
          <cell r="AD320">
            <v>0</v>
          </cell>
          <cell r="AE320">
            <v>0</v>
          </cell>
          <cell r="AG320">
            <v>0</v>
          </cell>
          <cell r="AH320">
            <v>0</v>
          </cell>
          <cell r="AI320">
            <v>0</v>
          </cell>
        </row>
        <row r="321">
          <cell r="A321">
            <v>15</v>
          </cell>
          <cell r="B321" t="str">
            <v>System Maintenance</v>
          </cell>
          <cell r="C321">
            <v>0</v>
          </cell>
          <cell r="D321">
            <v>0</v>
          </cell>
          <cell r="E321">
            <v>0</v>
          </cell>
          <cell r="F321">
            <v>0</v>
          </cell>
          <cell r="G321">
            <v>0</v>
          </cell>
          <cell r="H321">
            <v>0</v>
          </cell>
          <cell r="I321">
            <v>0</v>
          </cell>
          <cell r="J321">
            <v>0</v>
          </cell>
          <cell r="K321">
            <v>0</v>
          </cell>
          <cell r="L321">
            <v>0</v>
          </cell>
          <cell r="M321">
            <v>0</v>
          </cell>
          <cell r="N321">
            <v>0</v>
          </cell>
          <cell r="O321">
            <v>0</v>
          </cell>
          <cell r="P321">
            <v>0</v>
          </cell>
          <cell r="Q321">
            <v>0</v>
          </cell>
          <cell r="R321">
            <v>0</v>
          </cell>
          <cell r="S321">
            <v>0</v>
          </cell>
          <cell r="T321">
            <v>0</v>
          </cell>
          <cell r="U321">
            <v>0</v>
          </cell>
          <cell r="V321">
            <v>0</v>
          </cell>
          <cell r="W321">
            <v>0</v>
          </cell>
          <cell r="X321">
            <v>0</v>
          </cell>
          <cell r="Y321">
            <v>0</v>
          </cell>
          <cell r="AA321">
            <v>0</v>
          </cell>
          <cell r="AB321">
            <v>0</v>
          </cell>
          <cell r="AD321">
            <v>0</v>
          </cell>
          <cell r="AE321">
            <v>0</v>
          </cell>
          <cell r="AG321">
            <v>0</v>
          </cell>
          <cell r="AH321">
            <v>0</v>
          </cell>
          <cell r="AI321">
            <v>0</v>
          </cell>
        </row>
        <row r="322">
          <cell r="A322">
            <v>16</v>
          </cell>
          <cell r="B322" t="str">
            <v>S &amp; M during Warranty (AXE &amp; BTS)</v>
          </cell>
          <cell r="C322">
            <v>0</v>
          </cell>
          <cell r="D322">
            <v>0</v>
          </cell>
          <cell r="E322">
            <v>0</v>
          </cell>
          <cell r="F322">
            <v>0</v>
          </cell>
          <cell r="G322">
            <v>0</v>
          </cell>
          <cell r="H322">
            <v>0</v>
          </cell>
          <cell r="I322">
            <v>0</v>
          </cell>
          <cell r="J322">
            <v>0</v>
          </cell>
          <cell r="K322">
            <v>0</v>
          </cell>
          <cell r="L322">
            <v>0</v>
          </cell>
          <cell r="M322">
            <v>0</v>
          </cell>
          <cell r="N322">
            <v>0</v>
          </cell>
          <cell r="O322">
            <v>0</v>
          </cell>
          <cell r="P322">
            <v>0</v>
          </cell>
          <cell r="Q322">
            <v>0</v>
          </cell>
          <cell r="R322">
            <v>0</v>
          </cell>
          <cell r="S322">
            <v>0</v>
          </cell>
          <cell r="T322">
            <v>0</v>
          </cell>
          <cell r="U322">
            <v>0</v>
          </cell>
          <cell r="V322">
            <v>0</v>
          </cell>
          <cell r="W322">
            <v>0</v>
          </cell>
          <cell r="X322">
            <v>0</v>
          </cell>
          <cell r="Y322">
            <v>0</v>
          </cell>
          <cell r="AA322">
            <v>0</v>
          </cell>
          <cell r="AB322">
            <v>0</v>
          </cell>
          <cell r="AD322">
            <v>0</v>
          </cell>
          <cell r="AE322">
            <v>0</v>
          </cell>
          <cell r="AG322">
            <v>0</v>
          </cell>
          <cell r="AH322">
            <v>0</v>
          </cell>
          <cell r="AI322">
            <v>0</v>
          </cell>
        </row>
        <row r="323">
          <cell r="A323">
            <v>17</v>
          </cell>
          <cell r="B323" t="str">
            <v>S &amp; M after Warranty (AXE &amp; BTS)</v>
          </cell>
          <cell r="C323">
            <v>0</v>
          </cell>
          <cell r="D323">
            <v>0</v>
          </cell>
          <cell r="E323">
            <v>0</v>
          </cell>
          <cell r="F323">
            <v>0</v>
          </cell>
          <cell r="G323">
            <v>0</v>
          </cell>
          <cell r="H323">
            <v>0</v>
          </cell>
          <cell r="I323">
            <v>0</v>
          </cell>
          <cell r="J323">
            <v>0</v>
          </cell>
          <cell r="K323">
            <v>0</v>
          </cell>
          <cell r="L323">
            <v>0</v>
          </cell>
          <cell r="M323">
            <v>0</v>
          </cell>
          <cell r="N323">
            <v>0</v>
          </cell>
          <cell r="O323">
            <v>0</v>
          </cell>
          <cell r="P323">
            <v>0</v>
          </cell>
          <cell r="Q323">
            <v>0</v>
          </cell>
          <cell r="R323">
            <v>0</v>
          </cell>
          <cell r="S323">
            <v>0</v>
          </cell>
          <cell r="T323">
            <v>0</v>
          </cell>
          <cell r="U323">
            <v>0</v>
          </cell>
          <cell r="V323">
            <v>0</v>
          </cell>
          <cell r="W323">
            <v>0</v>
          </cell>
          <cell r="X323">
            <v>0</v>
          </cell>
          <cell r="Y323">
            <v>0</v>
          </cell>
          <cell r="AA323">
            <v>0</v>
          </cell>
          <cell r="AB323">
            <v>0</v>
          </cell>
          <cell r="AD323">
            <v>0</v>
          </cell>
          <cell r="AE323">
            <v>0</v>
          </cell>
          <cell r="AG323">
            <v>0</v>
          </cell>
          <cell r="AH323">
            <v>0</v>
          </cell>
          <cell r="AI323">
            <v>0</v>
          </cell>
        </row>
        <row r="324">
          <cell r="A324">
            <v>18</v>
          </cell>
          <cell r="B324" t="str">
            <v>Repair &amp; Replacements</v>
          </cell>
          <cell r="C324">
            <v>0</v>
          </cell>
          <cell r="D324">
            <v>0</v>
          </cell>
          <cell r="E324">
            <v>0</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AA324">
            <v>0</v>
          </cell>
          <cell r="AB324">
            <v>0</v>
          </cell>
          <cell r="AD324">
            <v>0</v>
          </cell>
          <cell r="AE324">
            <v>0</v>
          </cell>
          <cell r="AG324">
            <v>0</v>
          </cell>
          <cell r="AH324">
            <v>0</v>
          </cell>
          <cell r="AI324">
            <v>0</v>
          </cell>
        </row>
        <row r="325">
          <cell r="A325">
            <v>19</v>
          </cell>
          <cell r="B325" t="str">
            <v>R &amp; R during Warranty (AXE &amp; BTS)</v>
          </cell>
          <cell r="C325">
            <v>0</v>
          </cell>
          <cell r="D325">
            <v>0</v>
          </cell>
          <cell r="E325">
            <v>0</v>
          </cell>
          <cell r="F325">
            <v>0</v>
          </cell>
          <cell r="G325">
            <v>0</v>
          </cell>
          <cell r="H325">
            <v>0</v>
          </cell>
          <cell r="I325">
            <v>0</v>
          </cell>
          <cell r="J325">
            <v>0</v>
          </cell>
          <cell r="K325">
            <v>0</v>
          </cell>
          <cell r="L325">
            <v>0</v>
          </cell>
          <cell r="M325">
            <v>0</v>
          </cell>
          <cell r="N325">
            <v>0</v>
          </cell>
          <cell r="O325">
            <v>0</v>
          </cell>
          <cell r="P325">
            <v>0</v>
          </cell>
          <cell r="Q325">
            <v>0</v>
          </cell>
          <cell r="R325">
            <v>0</v>
          </cell>
          <cell r="S325">
            <v>0</v>
          </cell>
          <cell r="T325">
            <v>0</v>
          </cell>
          <cell r="U325">
            <v>0</v>
          </cell>
          <cell r="V325">
            <v>0</v>
          </cell>
          <cell r="W325">
            <v>0</v>
          </cell>
          <cell r="X325">
            <v>0</v>
          </cell>
          <cell r="Y325">
            <v>0</v>
          </cell>
          <cell r="AA325">
            <v>0</v>
          </cell>
          <cell r="AB325">
            <v>0</v>
          </cell>
          <cell r="AD325">
            <v>0</v>
          </cell>
          <cell r="AE325">
            <v>0</v>
          </cell>
          <cell r="AG325">
            <v>0</v>
          </cell>
          <cell r="AH325">
            <v>0</v>
          </cell>
          <cell r="AI325">
            <v>0</v>
          </cell>
        </row>
        <row r="326">
          <cell r="A326">
            <v>20</v>
          </cell>
          <cell r="B326" t="str">
            <v>R &amp; R after Warranty (AXE &amp; BTS)</v>
          </cell>
          <cell r="C326">
            <v>0</v>
          </cell>
          <cell r="D326">
            <v>0</v>
          </cell>
          <cell r="E326">
            <v>0</v>
          </cell>
          <cell r="F326">
            <v>0</v>
          </cell>
          <cell r="G326">
            <v>0</v>
          </cell>
          <cell r="H326">
            <v>0</v>
          </cell>
          <cell r="I326">
            <v>0</v>
          </cell>
          <cell r="J326">
            <v>0</v>
          </cell>
          <cell r="K326">
            <v>0</v>
          </cell>
          <cell r="L326">
            <v>0</v>
          </cell>
          <cell r="M326">
            <v>0</v>
          </cell>
          <cell r="N326">
            <v>0</v>
          </cell>
          <cell r="O326">
            <v>0</v>
          </cell>
          <cell r="P326">
            <v>0</v>
          </cell>
          <cell r="Q326">
            <v>0</v>
          </cell>
          <cell r="R326">
            <v>0</v>
          </cell>
          <cell r="S326">
            <v>0</v>
          </cell>
          <cell r="T326">
            <v>0</v>
          </cell>
          <cell r="U326">
            <v>0</v>
          </cell>
          <cell r="V326">
            <v>0</v>
          </cell>
          <cell r="W326">
            <v>0</v>
          </cell>
          <cell r="X326">
            <v>0</v>
          </cell>
          <cell r="Y326">
            <v>0</v>
          </cell>
          <cell r="AA326">
            <v>0</v>
          </cell>
          <cell r="AB326">
            <v>0</v>
          </cell>
          <cell r="AD326">
            <v>0</v>
          </cell>
          <cell r="AE326">
            <v>0</v>
          </cell>
          <cell r="AG326">
            <v>0</v>
          </cell>
          <cell r="AH326">
            <v>0</v>
          </cell>
          <cell r="AI326">
            <v>0</v>
          </cell>
        </row>
        <row r="327">
          <cell r="A327">
            <v>21</v>
          </cell>
          <cell r="B327" t="str">
            <v>R &amp; R after Warranty (Other Ericsson Products)</v>
          </cell>
          <cell r="C327">
            <v>0</v>
          </cell>
          <cell r="D327">
            <v>0</v>
          </cell>
          <cell r="E327">
            <v>0</v>
          </cell>
          <cell r="F327">
            <v>0</v>
          </cell>
          <cell r="G327">
            <v>0</v>
          </cell>
          <cell r="H327">
            <v>0</v>
          </cell>
          <cell r="I327">
            <v>0</v>
          </cell>
          <cell r="J327">
            <v>0</v>
          </cell>
          <cell r="K327">
            <v>0</v>
          </cell>
          <cell r="L327">
            <v>0</v>
          </cell>
          <cell r="M327">
            <v>0</v>
          </cell>
          <cell r="N327">
            <v>0</v>
          </cell>
          <cell r="O327">
            <v>0</v>
          </cell>
          <cell r="P327">
            <v>0</v>
          </cell>
          <cell r="Q327">
            <v>0</v>
          </cell>
          <cell r="R327">
            <v>0</v>
          </cell>
          <cell r="S327">
            <v>0</v>
          </cell>
          <cell r="T327">
            <v>0</v>
          </cell>
          <cell r="U327">
            <v>0</v>
          </cell>
          <cell r="V327">
            <v>0</v>
          </cell>
          <cell r="W327">
            <v>0</v>
          </cell>
          <cell r="X327">
            <v>0</v>
          </cell>
          <cell r="Y327">
            <v>0</v>
          </cell>
          <cell r="AA327">
            <v>0</v>
          </cell>
          <cell r="AB327">
            <v>0</v>
          </cell>
          <cell r="AD327">
            <v>0</v>
          </cell>
          <cell r="AE327">
            <v>0</v>
          </cell>
          <cell r="AG327">
            <v>0</v>
          </cell>
          <cell r="AH327">
            <v>0</v>
          </cell>
          <cell r="AI327">
            <v>0</v>
          </cell>
        </row>
        <row r="329">
          <cell r="A329">
            <v>1</v>
          </cell>
          <cell r="B329" t="str">
            <v>EIR</v>
          </cell>
          <cell r="C329">
            <v>0</v>
          </cell>
          <cell r="D329">
            <v>0</v>
          </cell>
          <cell r="E329">
            <v>0</v>
          </cell>
          <cell r="F329">
            <v>0</v>
          </cell>
          <cell r="G329">
            <v>0</v>
          </cell>
          <cell r="H329">
            <v>0</v>
          </cell>
          <cell r="I329">
            <v>0</v>
          </cell>
          <cell r="J329">
            <v>0</v>
          </cell>
          <cell r="K329">
            <v>0</v>
          </cell>
          <cell r="L329">
            <v>0</v>
          </cell>
          <cell r="M329">
            <v>0</v>
          </cell>
          <cell r="N329">
            <v>0</v>
          </cell>
          <cell r="O329">
            <v>0</v>
          </cell>
          <cell r="P329">
            <v>0</v>
          </cell>
          <cell r="Q329">
            <v>0</v>
          </cell>
          <cell r="R329">
            <v>0</v>
          </cell>
          <cell r="S329">
            <v>0</v>
          </cell>
          <cell r="T329">
            <v>0</v>
          </cell>
          <cell r="U329">
            <v>0</v>
          </cell>
          <cell r="V329">
            <v>0</v>
          </cell>
          <cell r="W329">
            <v>0</v>
          </cell>
          <cell r="X329">
            <v>0</v>
          </cell>
          <cell r="Y329">
            <v>0</v>
          </cell>
          <cell r="AA329">
            <v>0</v>
          </cell>
          <cell r="AB329">
            <v>0</v>
          </cell>
          <cell r="AD329">
            <v>0</v>
          </cell>
          <cell r="AE329">
            <v>0</v>
          </cell>
          <cell r="AG329">
            <v>0</v>
          </cell>
          <cell r="AH329">
            <v>0</v>
          </cell>
        </row>
        <row r="330">
          <cell r="A330">
            <v>2</v>
          </cell>
          <cell r="B330" t="str">
            <v>HW</v>
          </cell>
          <cell r="C330">
            <v>0</v>
          </cell>
          <cell r="D330">
            <v>0</v>
          </cell>
          <cell r="E330">
            <v>0</v>
          </cell>
          <cell r="F330">
            <v>0</v>
          </cell>
          <cell r="G330">
            <v>0</v>
          </cell>
          <cell r="H330">
            <v>0</v>
          </cell>
          <cell r="I330">
            <v>0</v>
          </cell>
          <cell r="J330">
            <v>0</v>
          </cell>
          <cell r="K330">
            <v>0</v>
          </cell>
          <cell r="L330">
            <v>0</v>
          </cell>
          <cell r="M330">
            <v>0</v>
          </cell>
          <cell r="N330">
            <v>0</v>
          </cell>
          <cell r="O330">
            <v>0</v>
          </cell>
          <cell r="P330">
            <v>0</v>
          </cell>
          <cell r="Q330">
            <v>0</v>
          </cell>
          <cell r="R330">
            <v>0</v>
          </cell>
          <cell r="S330">
            <v>0</v>
          </cell>
          <cell r="T330">
            <v>0</v>
          </cell>
          <cell r="U330">
            <v>0</v>
          </cell>
          <cell r="V330">
            <v>0</v>
          </cell>
          <cell r="W330">
            <v>0</v>
          </cell>
          <cell r="X330">
            <v>0</v>
          </cell>
          <cell r="Y330">
            <v>0</v>
          </cell>
          <cell r="AA330">
            <v>0</v>
          </cell>
          <cell r="AB330">
            <v>0</v>
          </cell>
          <cell r="AD330">
            <v>0</v>
          </cell>
          <cell r="AE330">
            <v>0</v>
          </cell>
          <cell r="AG330">
            <v>0</v>
          </cell>
          <cell r="AH330">
            <v>0</v>
          </cell>
        </row>
        <row r="331">
          <cell r="A331">
            <v>3</v>
          </cell>
          <cell r="B331" t="str">
            <v>SW</v>
          </cell>
          <cell r="C331">
            <v>0</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0</v>
          </cell>
          <cell r="X331">
            <v>0</v>
          </cell>
          <cell r="Y331">
            <v>0</v>
          </cell>
          <cell r="AA331">
            <v>0</v>
          </cell>
          <cell r="AB331">
            <v>0</v>
          </cell>
          <cell r="AD331">
            <v>0</v>
          </cell>
          <cell r="AE331">
            <v>0</v>
          </cell>
          <cell r="AG331">
            <v>0</v>
          </cell>
          <cell r="AH331">
            <v>0</v>
          </cell>
        </row>
        <row r="332">
          <cell r="A332">
            <v>4</v>
          </cell>
          <cell r="B332" t="str">
            <v>Competence Development</v>
          </cell>
          <cell r="C332">
            <v>0</v>
          </cell>
          <cell r="D332">
            <v>0</v>
          </cell>
          <cell r="E332">
            <v>0</v>
          </cell>
          <cell r="F332">
            <v>0</v>
          </cell>
          <cell r="G332">
            <v>0</v>
          </cell>
          <cell r="H332">
            <v>0</v>
          </cell>
          <cell r="I332">
            <v>0</v>
          </cell>
          <cell r="J332">
            <v>0</v>
          </cell>
          <cell r="K332">
            <v>0</v>
          </cell>
          <cell r="L332">
            <v>0</v>
          </cell>
          <cell r="M332">
            <v>0</v>
          </cell>
          <cell r="N332">
            <v>0</v>
          </cell>
          <cell r="O332">
            <v>0</v>
          </cell>
          <cell r="P332">
            <v>0</v>
          </cell>
          <cell r="Q332">
            <v>0</v>
          </cell>
          <cell r="R332">
            <v>0</v>
          </cell>
          <cell r="S332">
            <v>0</v>
          </cell>
          <cell r="T332">
            <v>0</v>
          </cell>
          <cell r="U332">
            <v>0</v>
          </cell>
          <cell r="V332">
            <v>0</v>
          </cell>
          <cell r="W332">
            <v>0</v>
          </cell>
          <cell r="X332">
            <v>0</v>
          </cell>
          <cell r="Y332">
            <v>0</v>
          </cell>
          <cell r="AA332">
            <v>0</v>
          </cell>
          <cell r="AB332">
            <v>0</v>
          </cell>
          <cell r="AD332">
            <v>0</v>
          </cell>
          <cell r="AE332">
            <v>0</v>
          </cell>
          <cell r="AG332">
            <v>0</v>
          </cell>
          <cell r="AH332">
            <v>0</v>
          </cell>
        </row>
        <row r="333">
          <cell r="A333">
            <v>5</v>
          </cell>
          <cell r="B333" t="str">
            <v>Documentation.</v>
          </cell>
          <cell r="C333">
            <v>0</v>
          </cell>
          <cell r="D333">
            <v>0</v>
          </cell>
          <cell r="E333">
            <v>0</v>
          </cell>
          <cell r="F333">
            <v>0</v>
          </cell>
          <cell r="G333">
            <v>0</v>
          </cell>
          <cell r="H333">
            <v>0</v>
          </cell>
          <cell r="I333">
            <v>0</v>
          </cell>
          <cell r="J333">
            <v>0</v>
          </cell>
          <cell r="K333">
            <v>0</v>
          </cell>
          <cell r="L333">
            <v>0</v>
          </cell>
          <cell r="M333">
            <v>0</v>
          </cell>
          <cell r="N333">
            <v>0</v>
          </cell>
          <cell r="O333">
            <v>0</v>
          </cell>
          <cell r="P333">
            <v>0</v>
          </cell>
          <cell r="Q333">
            <v>0</v>
          </cell>
          <cell r="R333">
            <v>0</v>
          </cell>
          <cell r="S333">
            <v>0</v>
          </cell>
          <cell r="T333">
            <v>0</v>
          </cell>
          <cell r="U333">
            <v>0</v>
          </cell>
          <cell r="V333">
            <v>0</v>
          </cell>
          <cell r="W333">
            <v>0</v>
          </cell>
          <cell r="X333">
            <v>0</v>
          </cell>
          <cell r="Y333">
            <v>0</v>
          </cell>
          <cell r="AA333">
            <v>0</v>
          </cell>
          <cell r="AB333">
            <v>0</v>
          </cell>
          <cell r="AD333">
            <v>0</v>
          </cell>
          <cell r="AE333">
            <v>0</v>
          </cell>
          <cell r="AG333">
            <v>0</v>
          </cell>
          <cell r="AH333">
            <v>0</v>
          </cell>
        </row>
        <row r="334">
          <cell r="A334">
            <v>6</v>
          </cell>
          <cell r="B334" t="str">
            <v>Services</v>
          </cell>
          <cell r="C334">
            <v>0</v>
          </cell>
          <cell r="D334">
            <v>0</v>
          </cell>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cell r="S334">
            <v>0</v>
          </cell>
          <cell r="T334">
            <v>0</v>
          </cell>
          <cell r="U334">
            <v>0</v>
          </cell>
          <cell r="V334">
            <v>0</v>
          </cell>
          <cell r="W334">
            <v>0</v>
          </cell>
          <cell r="X334">
            <v>0</v>
          </cell>
          <cell r="Y334">
            <v>0</v>
          </cell>
          <cell r="AA334">
            <v>0</v>
          </cell>
          <cell r="AB334">
            <v>0</v>
          </cell>
          <cell r="AD334">
            <v>0</v>
          </cell>
          <cell r="AE334">
            <v>0</v>
          </cell>
          <cell r="AG334">
            <v>0</v>
          </cell>
          <cell r="AH334">
            <v>0</v>
          </cell>
        </row>
        <row r="335">
          <cell r="A335">
            <v>7</v>
          </cell>
          <cell r="B335" t="str">
            <v>MXE</v>
          </cell>
          <cell r="C335">
            <v>0</v>
          </cell>
          <cell r="D335">
            <v>0</v>
          </cell>
          <cell r="E335">
            <v>0</v>
          </cell>
          <cell r="F335">
            <v>0</v>
          </cell>
          <cell r="G335">
            <v>0</v>
          </cell>
          <cell r="H335">
            <v>0</v>
          </cell>
          <cell r="I335">
            <v>0</v>
          </cell>
          <cell r="J335">
            <v>0</v>
          </cell>
          <cell r="K335">
            <v>0</v>
          </cell>
          <cell r="L335">
            <v>0</v>
          </cell>
          <cell r="M335">
            <v>0</v>
          </cell>
          <cell r="N335">
            <v>0</v>
          </cell>
          <cell r="O335">
            <v>0</v>
          </cell>
          <cell r="P335">
            <v>0</v>
          </cell>
          <cell r="Q335">
            <v>0</v>
          </cell>
          <cell r="R335">
            <v>0</v>
          </cell>
          <cell r="S335">
            <v>0</v>
          </cell>
          <cell r="T335">
            <v>0</v>
          </cell>
          <cell r="U335">
            <v>0</v>
          </cell>
          <cell r="V335">
            <v>0</v>
          </cell>
          <cell r="W335">
            <v>0</v>
          </cell>
          <cell r="X335">
            <v>0</v>
          </cell>
          <cell r="Y335">
            <v>0</v>
          </cell>
          <cell r="AA335">
            <v>0</v>
          </cell>
          <cell r="AB335">
            <v>0</v>
          </cell>
          <cell r="AD335">
            <v>0</v>
          </cell>
          <cell r="AE335">
            <v>0</v>
          </cell>
          <cell r="AG335">
            <v>0</v>
          </cell>
          <cell r="AH335">
            <v>0</v>
          </cell>
        </row>
        <row r="336">
          <cell r="A336">
            <v>8</v>
          </cell>
          <cell r="B336" t="str">
            <v>HW</v>
          </cell>
          <cell r="C336">
            <v>0</v>
          </cell>
          <cell r="D336">
            <v>0</v>
          </cell>
          <cell r="E336">
            <v>0</v>
          </cell>
          <cell r="F336">
            <v>0</v>
          </cell>
          <cell r="G336">
            <v>0</v>
          </cell>
          <cell r="H336">
            <v>0</v>
          </cell>
          <cell r="I336">
            <v>0</v>
          </cell>
          <cell r="J336">
            <v>0</v>
          </cell>
          <cell r="K336">
            <v>0</v>
          </cell>
          <cell r="L336">
            <v>0</v>
          </cell>
          <cell r="M336">
            <v>0</v>
          </cell>
          <cell r="N336">
            <v>0</v>
          </cell>
          <cell r="O336">
            <v>0</v>
          </cell>
          <cell r="P336">
            <v>0</v>
          </cell>
          <cell r="Q336">
            <v>0</v>
          </cell>
          <cell r="R336">
            <v>0</v>
          </cell>
          <cell r="S336">
            <v>0</v>
          </cell>
          <cell r="T336">
            <v>0</v>
          </cell>
          <cell r="U336">
            <v>0</v>
          </cell>
          <cell r="V336">
            <v>0</v>
          </cell>
          <cell r="W336">
            <v>0</v>
          </cell>
          <cell r="X336">
            <v>0</v>
          </cell>
          <cell r="Y336">
            <v>0</v>
          </cell>
          <cell r="AA336">
            <v>0</v>
          </cell>
          <cell r="AB336">
            <v>0</v>
          </cell>
          <cell r="AD336">
            <v>0</v>
          </cell>
          <cell r="AE336">
            <v>0</v>
          </cell>
          <cell r="AG336">
            <v>0</v>
          </cell>
          <cell r="AH336">
            <v>0</v>
          </cell>
        </row>
        <row r="337">
          <cell r="A337">
            <v>9</v>
          </cell>
          <cell r="B337" t="str">
            <v>SW</v>
          </cell>
          <cell r="C337">
            <v>0</v>
          </cell>
          <cell r="D337">
            <v>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AA337">
            <v>0</v>
          </cell>
          <cell r="AB337">
            <v>0</v>
          </cell>
          <cell r="AD337">
            <v>0</v>
          </cell>
          <cell r="AE337">
            <v>0</v>
          </cell>
          <cell r="AG337">
            <v>0</v>
          </cell>
          <cell r="AH337">
            <v>0</v>
          </cell>
        </row>
        <row r="338">
          <cell r="A338">
            <v>10</v>
          </cell>
          <cell r="B338" t="str">
            <v>Competence Development</v>
          </cell>
          <cell r="C338">
            <v>0</v>
          </cell>
          <cell r="D338">
            <v>0</v>
          </cell>
          <cell r="E338">
            <v>0</v>
          </cell>
          <cell r="F338">
            <v>0</v>
          </cell>
          <cell r="G338">
            <v>0</v>
          </cell>
          <cell r="H338">
            <v>0</v>
          </cell>
          <cell r="I338">
            <v>0</v>
          </cell>
          <cell r="J338">
            <v>0</v>
          </cell>
          <cell r="K338">
            <v>0</v>
          </cell>
          <cell r="L338">
            <v>0</v>
          </cell>
          <cell r="M338">
            <v>0</v>
          </cell>
          <cell r="N338">
            <v>0</v>
          </cell>
          <cell r="O338">
            <v>0</v>
          </cell>
          <cell r="P338">
            <v>0</v>
          </cell>
          <cell r="Q338">
            <v>0</v>
          </cell>
          <cell r="R338">
            <v>0</v>
          </cell>
          <cell r="S338">
            <v>0</v>
          </cell>
          <cell r="T338">
            <v>0</v>
          </cell>
          <cell r="U338">
            <v>0</v>
          </cell>
          <cell r="V338">
            <v>0</v>
          </cell>
          <cell r="W338">
            <v>0</v>
          </cell>
          <cell r="X338">
            <v>0</v>
          </cell>
          <cell r="Y338">
            <v>0</v>
          </cell>
          <cell r="AA338">
            <v>0</v>
          </cell>
          <cell r="AB338">
            <v>0</v>
          </cell>
          <cell r="AD338">
            <v>0</v>
          </cell>
          <cell r="AE338">
            <v>0</v>
          </cell>
          <cell r="AG338">
            <v>0</v>
          </cell>
          <cell r="AH338">
            <v>0</v>
          </cell>
        </row>
        <row r="339">
          <cell r="A339">
            <v>11</v>
          </cell>
          <cell r="B339" t="str">
            <v>Documentation.</v>
          </cell>
          <cell r="C339">
            <v>0</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AA339">
            <v>0</v>
          </cell>
          <cell r="AB339">
            <v>0</v>
          </cell>
          <cell r="AD339">
            <v>0</v>
          </cell>
          <cell r="AE339">
            <v>0</v>
          </cell>
          <cell r="AG339">
            <v>0</v>
          </cell>
          <cell r="AH339">
            <v>0</v>
          </cell>
        </row>
        <row r="340">
          <cell r="A340">
            <v>12</v>
          </cell>
          <cell r="B340" t="str">
            <v>Services</v>
          </cell>
          <cell r="C340">
            <v>0</v>
          </cell>
          <cell r="D340">
            <v>0</v>
          </cell>
          <cell r="E340">
            <v>0</v>
          </cell>
          <cell r="F340">
            <v>0</v>
          </cell>
          <cell r="G340">
            <v>0</v>
          </cell>
          <cell r="H340">
            <v>0</v>
          </cell>
          <cell r="I340">
            <v>0</v>
          </cell>
          <cell r="J340">
            <v>0</v>
          </cell>
          <cell r="K340">
            <v>0</v>
          </cell>
          <cell r="L340">
            <v>0</v>
          </cell>
          <cell r="M340">
            <v>0</v>
          </cell>
          <cell r="N340">
            <v>0</v>
          </cell>
          <cell r="O340">
            <v>0</v>
          </cell>
          <cell r="P340">
            <v>0</v>
          </cell>
          <cell r="Q340">
            <v>0</v>
          </cell>
          <cell r="R340">
            <v>0</v>
          </cell>
          <cell r="S340">
            <v>0</v>
          </cell>
          <cell r="T340">
            <v>0</v>
          </cell>
          <cell r="U340">
            <v>0</v>
          </cell>
          <cell r="V340">
            <v>0</v>
          </cell>
          <cell r="W340">
            <v>0</v>
          </cell>
          <cell r="X340">
            <v>0</v>
          </cell>
          <cell r="Y340">
            <v>0</v>
          </cell>
          <cell r="AA340">
            <v>0</v>
          </cell>
          <cell r="AB340">
            <v>0</v>
          </cell>
          <cell r="AD340">
            <v>0</v>
          </cell>
          <cell r="AE340">
            <v>0</v>
          </cell>
          <cell r="AG340">
            <v>0</v>
          </cell>
          <cell r="AH340">
            <v>0</v>
          </cell>
        </row>
        <row r="341">
          <cell r="A341">
            <v>13</v>
          </cell>
          <cell r="B341" t="str">
            <v>SMS-C</v>
          </cell>
          <cell r="C341">
            <v>0</v>
          </cell>
          <cell r="D341">
            <v>0</v>
          </cell>
          <cell r="E341">
            <v>0</v>
          </cell>
          <cell r="F341">
            <v>0</v>
          </cell>
          <cell r="G341">
            <v>0</v>
          </cell>
          <cell r="H341">
            <v>0</v>
          </cell>
          <cell r="I341">
            <v>0</v>
          </cell>
          <cell r="J341">
            <v>0</v>
          </cell>
          <cell r="K341">
            <v>0</v>
          </cell>
          <cell r="L341">
            <v>0</v>
          </cell>
          <cell r="M341">
            <v>0</v>
          </cell>
          <cell r="N341">
            <v>0</v>
          </cell>
          <cell r="O341">
            <v>0</v>
          </cell>
          <cell r="P341">
            <v>0</v>
          </cell>
          <cell r="Q341">
            <v>0</v>
          </cell>
          <cell r="R341">
            <v>0</v>
          </cell>
          <cell r="S341">
            <v>0</v>
          </cell>
          <cell r="T341">
            <v>0</v>
          </cell>
          <cell r="U341">
            <v>0</v>
          </cell>
          <cell r="V341">
            <v>0</v>
          </cell>
          <cell r="W341">
            <v>0</v>
          </cell>
          <cell r="X341">
            <v>0</v>
          </cell>
          <cell r="Y341">
            <v>0</v>
          </cell>
          <cell r="AA341">
            <v>0</v>
          </cell>
          <cell r="AB341">
            <v>0</v>
          </cell>
          <cell r="AD341">
            <v>0</v>
          </cell>
          <cell r="AE341">
            <v>0</v>
          </cell>
          <cell r="AG341">
            <v>0</v>
          </cell>
          <cell r="AH341">
            <v>0</v>
          </cell>
        </row>
        <row r="342">
          <cell r="A342">
            <v>14</v>
          </cell>
          <cell r="B342" t="str">
            <v>HW</v>
          </cell>
          <cell r="C342">
            <v>0</v>
          </cell>
          <cell r="D342">
            <v>0</v>
          </cell>
          <cell r="E342">
            <v>0</v>
          </cell>
          <cell r="F342">
            <v>0</v>
          </cell>
          <cell r="G342">
            <v>0</v>
          </cell>
          <cell r="H342">
            <v>0</v>
          </cell>
          <cell r="I342">
            <v>0</v>
          </cell>
          <cell r="J342">
            <v>0</v>
          </cell>
          <cell r="K342">
            <v>0</v>
          </cell>
          <cell r="L342">
            <v>0</v>
          </cell>
          <cell r="M342">
            <v>0</v>
          </cell>
          <cell r="N342">
            <v>0</v>
          </cell>
          <cell r="O342">
            <v>0</v>
          </cell>
          <cell r="P342">
            <v>0</v>
          </cell>
          <cell r="Q342">
            <v>0</v>
          </cell>
          <cell r="R342">
            <v>0</v>
          </cell>
          <cell r="S342">
            <v>0</v>
          </cell>
          <cell r="T342">
            <v>0</v>
          </cell>
          <cell r="U342">
            <v>0</v>
          </cell>
          <cell r="V342">
            <v>0</v>
          </cell>
          <cell r="W342">
            <v>0</v>
          </cell>
          <cell r="X342">
            <v>0</v>
          </cell>
          <cell r="Y342">
            <v>0</v>
          </cell>
          <cell r="AA342">
            <v>0</v>
          </cell>
          <cell r="AB342">
            <v>0</v>
          </cell>
          <cell r="AD342">
            <v>0</v>
          </cell>
          <cell r="AE342">
            <v>0</v>
          </cell>
          <cell r="AG342">
            <v>0</v>
          </cell>
          <cell r="AH342">
            <v>0</v>
          </cell>
        </row>
        <row r="343">
          <cell r="A343">
            <v>15</v>
          </cell>
          <cell r="B343" t="str">
            <v>SW</v>
          </cell>
          <cell r="C343">
            <v>0</v>
          </cell>
          <cell r="D343">
            <v>0</v>
          </cell>
          <cell r="E343">
            <v>0</v>
          </cell>
          <cell r="F343">
            <v>0</v>
          </cell>
          <cell r="G343">
            <v>0</v>
          </cell>
          <cell r="H343">
            <v>0</v>
          </cell>
          <cell r="I343">
            <v>0</v>
          </cell>
          <cell r="J343">
            <v>0</v>
          </cell>
          <cell r="K343">
            <v>0</v>
          </cell>
          <cell r="L343">
            <v>0</v>
          </cell>
          <cell r="M343">
            <v>0</v>
          </cell>
          <cell r="N343">
            <v>0</v>
          </cell>
          <cell r="O343">
            <v>0</v>
          </cell>
          <cell r="P343">
            <v>0</v>
          </cell>
          <cell r="Q343">
            <v>0</v>
          </cell>
          <cell r="R343">
            <v>0</v>
          </cell>
          <cell r="S343">
            <v>0</v>
          </cell>
          <cell r="T343">
            <v>0</v>
          </cell>
          <cell r="U343">
            <v>0</v>
          </cell>
          <cell r="V343">
            <v>0</v>
          </cell>
          <cell r="W343">
            <v>0</v>
          </cell>
          <cell r="X343">
            <v>0</v>
          </cell>
          <cell r="Y343">
            <v>0</v>
          </cell>
          <cell r="AA343">
            <v>0</v>
          </cell>
          <cell r="AB343">
            <v>0</v>
          </cell>
          <cell r="AD343">
            <v>0</v>
          </cell>
          <cell r="AE343">
            <v>0</v>
          </cell>
          <cell r="AG343">
            <v>0</v>
          </cell>
          <cell r="AH343">
            <v>0</v>
          </cell>
        </row>
        <row r="344">
          <cell r="A344">
            <v>16</v>
          </cell>
          <cell r="B344" t="str">
            <v>Competence Development</v>
          </cell>
          <cell r="C344">
            <v>0</v>
          </cell>
          <cell r="D344">
            <v>0</v>
          </cell>
          <cell r="E344">
            <v>0</v>
          </cell>
          <cell r="F344">
            <v>0</v>
          </cell>
          <cell r="G344">
            <v>0</v>
          </cell>
          <cell r="H344">
            <v>0</v>
          </cell>
          <cell r="I344">
            <v>0</v>
          </cell>
          <cell r="J344">
            <v>0</v>
          </cell>
          <cell r="K344">
            <v>0</v>
          </cell>
          <cell r="L344">
            <v>0</v>
          </cell>
          <cell r="M344">
            <v>0</v>
          </cell>
          <cell r="N344">
            <v>0</v>
          </cell>
          <cell r="O344">
            <v>0</v>
          </cell>
          <cell r="P344">
            <v>0</v>
          </cell>
          <cell r="Q344">
            <v>0</v>
          </cell>
          <cell r="R344">
            <v>0</v>
          </cell>
          <cell r="S344">
            <v>0</v>
          </cell>
          <cell r="T344">
            <v>0</v>
          </cell>
          <cell r="U344">
            <v>0</v>
          </cell>
          <cell r="V344">
            <v>0</v>
          </cell>
          <cell r="W344">
            <v>0</v>
          </cell>
          <cell r="X344">
            <v>0</v>
          </cell>
          <cell r="Y344">
            <v>0</v>
          </cell>
          <cell r="AA344">
            <v>0</v>
          </cell>
          <cell r="AB344">
            <v>0</v>
          </cell>
          <cell r="AD344">
            <v>0</v>
          </cell>
          <cell r="AE344">
            <v>0</v>
          </cell>
          <cell r="AG344">
            <v>0</v>
          </cell>
          <cell r="AH344">
            <v>0</v>
          </cell>
        </row>
        <row r="345">
          <cell r="A345">
            <v>17</v>
          </cell>
          <cell r="B345" t="str">
            <v>Documentation.</v>
          </cell>
          <cell r="C345">
            <v>0</v>
          </cell>
          <cell r="D345">
            <v>0</v>
          </cell>
          <cell r="E345">
            <v>0</v>
          </cell>
          <cell r="F345">
            <v>0</v>
          </cell>
          <cell r="G345">
            <v>0</v>
          </cell>
          <cell r="H345">
            <v>0</v>
          </cell>
          <cell r="I345">
            <v>0</v>
          </cell>
          <cell r="J345">
            <v>0</v>
          </cell>
          <cell r="K345">
            <v>0</v>
          </cell>
          <cell r="L345">
            <v>0</v>
          </cell>
          <cell r="M345">
            <v>0</v>
          </cell>
          <cell r="N345">
            <v>0</v>
          </cell>
          <cell r="O345">
            <v>0</v>
          </cell>
          <cell r="P345">
            <v>0</v>
          </cell>
          <cell r="Q345">
            <v>0</v>
          </cell>
          <cell r="R345">
            <v>0</v>
          </cell>
          <cell r="S345">
            <v>0</v>
          </cell>
          <cell r="T345">
            <v>0</v>
          </cell>
          <cell r="U345">
            <v>0</v>
          </cell>
          <cell r="V345">
            <v>0</v>
          </cell>
          <cell r="W345">
            <v>0</v>
          </cell>
          <cell r="X345">
            <v>0</v>
          </cell>
          <cell r="Y345">
            <v>0</v>
          </cell>
          <cell r="AA345">
            <v>0</v>
          </cell>
          <cell r="AB345">
            <v>0</v>
          </cell>
          <cell r="AD345">
            <v>0</v>
          </cell>
          <cell r="AE345">
            <v>0</v>
          </cell>
          <cell r="AG345">
            <v>0</v>
          </cell>
          <cell r="AH345">
            <v>0</v>
          </cell>
        </row>
        <row r="346">
          <cell r="A346">
            <v>18</v>
          </cell>
          <cell r="B346" t="str">
            <v>Services</v>
          </cell>
          <cell r="C346">
            <v>0</v>
          </cell>
          <cell r="D346">
            <v>0</v>
          </cell>
          <cell r="E346">
            <v>0</v>
          </cell>
          <cell r="F346">
            <v>0</v>
          </cell>
          <cell r="G346">
            <v>0</v>
          </cell>
          <cell r="H346">
            <v>0</v>
          </cell>
          <cell r="I346">
            <v>0</v>
          </cell>
          <cell r="J346">
            <v>0</v>
          </cell>
          <cell r="K346">
            <v>0</v>
          </cell>
          <cell r="L346">
            <v>0</v>
          </cell>
          <cell r="M346">
            <v>0</v>
          </cell>
          <cell r="N346">
            <v>0</v>
          </cell>
          <cell r="O346">
            <v>0</v>
          </cell>
          <cell r="P346">
            <v>0</v>
          </cell>
          <cell r="Q346">
            <v>0</v>
          </cell>
          <cell r="R346">
            <v>0</v>
          </cell>
          <cell r="S346">
            <v>0</v>
          </cell>
          <cell r="T346">
            <v>0</v>
          </cell>
          <cell r="U346">
            <v>0</v>
          </cell>
          <cell r="V346">
            <v>0</v>
          </cell>
          <cell r="W346">
            <v>0</v>
          </cell>
          <cell r="X346">
            <v>0</v>
          </cell>
          <cell r="Y346">
            <v>0</v>
          </cell>
          <cell r="AA346">
            <v>0</v>
          </cell>
          <cell r="AB346">
            <v>0</v>
          </cell>
          <cell r="AD346">
            <v>0</v>
          </cell>
          <cell r="AE346">
            <v>0</v>
          </cell>
          <cell r="AG346">
            <v>0</v>
          </cell>
          <cell r="AH346">
            <v>0</v>
          </cell>
        </row>
        <row r="347">
          <cell r="A347">
            <v>19</v>
          </cell>
          <cell r="B347" t="str">
            <v>VMS</v>
          </cell>
          <cell r="C347">
            <v>0</v>
          </cell>
          <cell r="D347">
            <v>0</v>
          </cell>
          <cell r="E347">
            <v>0</v>
          </cell>
          <cell r="F347">
            <v>0</v>
          </cell>
          <cell r="G347">
            <v>0</v>
          </cell>
          <cell r="H347">
            <v>0</v>
          </cell>
          <cell r="I347">
            <v>0</v>
          </cell>
          <cell r="J347">
            <v>0</v>
          </cell>
          <cell r="K347">
            <v>0</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AA347">
            <v>0</v>
          </cell>
          <cell r="AB347">
            <v>0</v>
          </cell>
          <cell r="AD347">
            <v>0</v>
          </cell>
          <cell r="AE347">
            <v>0</v>
          </cell>
          <cell r="AG347">
            <v>0</v>
          </cell>
          <cell r="AH347">
            <v>0</v>
          </cell>
        </row>
        <row r="348">
          <cell r="A348">
            <v>20</v>
          </cell>
          <cell r="B348" t="str">
            <v>HW</v>
          </cell>
          <cell r="C348">
            <v>0</v>
          </cell>
          <cell r="D348">
            <v>0</v>
          </cell>
          <cell r="E348">
            <v>0</v>
          </cell>
          <cell r="F348">
            <v>0</v>
          </cell>
          <cell r="G348">
            <v>0</v>
          </cell>
          <cell r="H348">
            <v>0</v>
          </cell>
          <cell r="I348">
            <v>0</v>
          </cell>
          <cell r="J348">
            <v>0</v>
          </cell>
          <cell r="K348">
            <v>0</v>
          </cell>
          <cell r="L348">
            <v>0</v>
          </cell>
          <cell r="M348">
            <v>0</v>
          </cell>
          <cell r="N348">
            <v>0</v>
          </cell>
          <cell r="O348">
            <v>0</v>
          </cell>
          <cell r="P348">
            <v>0</v>
          </cell>
          <cell r="Q348">
            <v>0</v>
          </cell>
          <cell r="R348">
            <v>0</v>
          </cell>
          <cell r="S348">
            <v>0</v>
          </cell>
          <cell r="T348">
            <v>0</v>
          </cell>
          <cell r="U348">
            <v>0</v>
          </cell>
          <cell r="V348">
            <v>0</v>
          </cell>
          <cell r="W348">
            <v>0</v>
          </cell>
          <cell r="X348">
            <v>0</v>
          </cell>
          <cell r="Y348">
            <v>0</v>
          </cell>
          <cell r="AA348">
            <v>0</v>
          </cell>
          <cell r="AB348">
            <v>0</v>
          </cell>
          <cell r="AD348">
            <v>0</v>
          </cell>
          <cell r="AE348">
            <v>0</v>
          </cell>
          <cell r="AG348">
            <v>0</v>
          </cell>
          <cell r="AH348">
            <v>0</v>
          </cell>
        </row>
        <row r="349">
          <cell r="A349">
            <v>21</v>
          </cell>
          <cell r="B349" t="str">
            <v>SW</v>
          </cell>
          <cell r="C349">
            <v>0</v>
          </cell>
          <cell r="D349">
            <v>0</v>
          </cell>
          <cell r="E349">
            <v>0</v>
          </cell>
          <cell r="F349">
            <v>0</v>
          </cell>
          <cell r="G349">
            <v>0</v>
          </cell>
          <cell r="H349">
            <v>0</v>
          </cell>
          <cell r="I349">
            <v>0</v>
          </cell>
          <cell r="J349">
            <v>0</v>
          </cell>
          <cell r="K349">
            <v>0</v>
          </cell>
          <cell r="L349">
            <v>0</v>
          </cell>
          <cell r="M349">
            <v>0</v>
          </cell>
          <cell r="N349">
            <v>0</v>
          </cell>
          <cell r="O349">
            <v>0</v>
          </cell>
          <cell r="P349">
            <v>0</v>
          </cell>
          <cell r="Q349">
            <v>0</v>
          </cell>
          <cell r="R349">
            <v>0</v>
          </cell>
          <cell r="S349">
            <v>0</v>
          </cell>
          <cell r="T349">
            <v>0</v>
          </cell>
          <cell r="U349">
            <v>0</v>
          </cell>
          <cell r="V349">
            <v>0</v>
          </cell>
          <cell r="W349">
            <v>0</v>
          </cell>
          <cell r="X349">
            <v>0</v>
          </cell>
          <cell r="Y349">
            <v>0</v>
          </cell>
          <cell r="AA349">
            <v>0</v>
          </cell>
          <cell r="AB349">
            <v>0</v>
          </cell>
          <cell r="AD349">
            <v>0</v>
          </cell>
          <cell r="AE349">
            <v>0</v>
          </cell>
          <cell r="AG349">
            <v>0</v>
          </cell>
          <cell r="AH349">
            <v>0</v>
          </cell>
        </row>
        <row r="350">
          <cell r="A350">
            <v>22</v>
          </cell>
          <cell r="B350" t="str">
            <v>Competence Development</v>
          </cell>
          <cell r="C350">
            <v>0</v>
          </cell>
          <cell r="D350">
            <v>0</v>
          </cell>
          <cell r="E350">
            <v>0</v>
          </cell>
          <cell r="F350">
            <v>0</v>
          </cell>
          <cell r="G350">
            <v>0</v>
          </cell>
          <cell r="H350">
            <v>0</v>
          </cell>
          <cell r="I350">
            <v>0</v>
          </cell>
          <cell r="J350">
            <v>0</v>
          </cell>
          <cell r="K350">
            <v>0</v>
          </cell>
          <cell r="L350">
            <v>0</v>
          </cell>
          <cell r="M350">
            <v>0</v>
          </cell>
          <cell r="N350">
            <v>0</v>
          </cell>
          <cell r="O350">
            <v>0</v>
          </cell>
          <cell r="P350">
            <v>0</v>
          </cell>
          <cell r="Q350">
            <v>0</v>
          </cell>
          <cell r="R350">
            <v>0</v>
          </cell>
          <cell r="S350">
            <v>0</v>
          </cell>
          <cell r="T350">
            <v>0</v>
          </cell>
          <cell r="U350">
            <v>0</v>
          </cell>
          <cell r="V350">
            <v>0</v>
          </cell>
          <cell r="W350">
            <v>0</v>
          </cell>
          <cell r="X350">
            <v>0</v>
          </cell>
          <cell r="Y350">
            <v>0</v>
          </cell>
          <cell r="AA350">
            <v>0</v>
          </cell>
          <cell r="AB350">
            <v>0</v>
          </cell>
          <cell r="AD350">
            <v>0</v>
          </cell>
          <cell r="AE350">
            <v>0</v>
          </cell>
          <cell r="AG350">
            <v>0</v>
          </cell>
          <cell r="AH350">
            <v>0</v>
          </cell>
        </row>
        <row r="351">
          <cell r="A351">
            <v>23</v>
          </cell>
          <cell r="B351" t="str">
            <v>Documentation.</v>
          </cell>
          <cell r="C351">
            <v>0</v>
          </cell>
          <cell r="D351">
            <v>0</v>
          </cell>
          <cell r="E351">
            <v>0</v>
          </cell>
          <cell r="F351">
            <v>0</v>
          </cell>
          <cell r="G351">
            <v>0</v>
          </cell>
          <cell r="H351">
            <v>0</v>
          </cell>
          <cell r="I351">
            <v>0</v>
          </cell>
          <cell r="J351">
            <v>0</v>
          </cell>
          <cell r="K351">
            <v>0</v>
          </cell>
          <cell r="L351">
            <v>0</v>
          </cell>
          <cell r="M351">
            <v>0</v>
          </cell>
          <cell r="N351">
            <v>0</v>
          </cell>
          <cell r="O351">
            <v>0</v>
          </cell>
          <cell r="P351">
            <v>0</v>
          </cell>
          <cell r="Q351">
            <v>0</v>
          </cell>
          <cell r="R351">
            <v>0</v>
          </cell>
          <cell r="S351">
            <v>0</v>
          </cell>
          <cell r="T351">
            <v>0</v>
          </cell>
          <cell r="U351">
            <v>0</v>
          </cell>
          <cell r="V351">
            <v>0</v>
          </cell>
          <cell r="W351">
            <v>0</v>
          </cell>
          <cell r="X351">
            <v>0</v>
          </cell>
          <cell r="Y351">
            <v>0</v>
          </cell>
          <cell r="AA351">
            <v>0</v>
          </cell>
          <cell r="AB351">
            <v>0</v>
          </cell>
          <cell r="AD351">
            <v>0</v>
          </cell>
          <cell r="AE351">
            <v>0</v>
          </cell>
          <cell r="AG351">
            <v>0</v>
          </cell>
          <cell r="AH351">
            <v>0</v>
          </cell>
        </row>
        <row r="352">
          <cell r="A352">
            <v>24</v>
          </cell>
          <cell r="B352" t="str">
            <v>Services</v>
          </cell>
          <cell r="C352">
            <v>0</v>
          </cell>
          <cell r="D352">
            <v>0</v>
          </cell>
          <cell r="E352">
            <v>0</v>
          </cell>
          <cell r="F352">
            <v>0</v>
          </cell>
          <cell r="G352">
            <v>0</v>
          </cell>
          <cell r="H352">
            <v>0</v>
          </cell>
          <cell r="I352">
            <v>0</v>
          </cell>
          <cell r="J352">
            <v>0</v>
          </cell>
          <cell r="K352">
            <v>0</v>
          </cell>
          <cell r="L352">
            <v>0</v>
          </cell>
          <cell r="M352">
            <v>0</v>
          </cell>
          <cell r="N352">
            <v>0</v>
          </cell>
          <cell r="O352">
            <v>0</v>
          </cell>
          <cell r="P352">
            <v>0</v>
          </cell>
          <cell r="Q352">
            <v>0</v>
          </cell>
          <cell r="R352">
            <v>0</v>
          </cell>
          <cell r="S352">
            <v>0</v>
          </cell>
          <cell r="T352">
            <v>0</v>
          </cell>
          <cell r="U352">
            <v>0</v>
          </cell>
          <cell r="V352">
            <v>0</v>
          </cell>
          <cell r="W352">
            <v>0</v>
          </cell>
          <cell r="X352">
            <v>0</v>
          </cell>
          <cell r="Y352">
            <v>0</v>
          </cell>
          <cell r="AA352">
            <v>0</v>
          </cell>
          <cell r="AB352">
            <v>0</v>
          </cell>
          <cell r="AD352">
            <v>0</v>
          </cell>
          <cell r="AE352">
            <v>0</v>
          </cell>
          <cell r="AG352">
            <v>0</v>
          </cell>
          <cell r="AH352">
            <v>0</v>
          </cell>
        </row>
        <row r="353">
          <cell r="A353">
            <v>25</v>
          </cell>
          <cell r="B353" t="str">
            <v>SOG</v>
          </cell>
          <cell r="C353">
            <v>0</v>
          </cell>
          <cell r="D353">
            <v>0</v>
          </cell>
          <cell r="E353">
            <v>0</v>
          </cell>
          <cell r="F353">
            <v>0</v>
          </cell>
          <cell r="G353">
            <v>0</v>
          </cell>
          <cell r="H353">
            <v>0</v>
          </cell>
          <cell r="I353">
            <v>0</v>
          </cell>
          <cell r="J353">
            <v>0</v>
          </cell>
          <cell r="K353">
            <v>0</v>
          </cell>
          <cell r="L353">
            <v>0</v>
          </cell>
          <cell r="M353">
            <v>0</v>
          </cell>
          <cell r="N353">
            <v>0</v>
          </cell>
          <cell r="O353">
            <v>0</v>
          </cell>
          <cell r="P353">
            <v>0</v>
          </cell>
          <cell r="Q353">
            <v>0</v>
          </cell>
          <cell r="R353">
            <v>0</v>
          </cell>
          <cell r="S353">
            <v>0</v>
          </cell>
          <cell r="T353">
            <v>0</v>
          </cell>
          <cell r="U353">
            <v>0</v>
          </cell>
          <cell r="V353">
            <v>0</v>
          </cell>
          <cell r="W353">
            <v>0</v>
          </cell>
          <cell r="X353">
            <v>0</v>
          </cell>
          <cell r="Y353">
            <v>0</v>
          </cell>
          <cell r="AA353">
            <v>0</v>
          </cell>
          <cell r="AB353">
            <v>0</v>
          </cell>
          <cell r="AD353">
            <v>0</v>
          </cell>
          <cell r="AE353">
            <v>0</v>
          </cell>
          <cell r="AG353">
            <v>0</v>
          </cell>
          <cell r="AH353">
            <v>0</v>
          </cell>
        </row>
        <row r="354">
          <cell r="A354">
            <v>26</v>
          </cell>
          <cell r="B354" t="str">
            <v>HW</v>
          </cell>
          <cell r="C354">
            <v>0</v>
          </cell>
          <cell r="D354">
            <v>0</v>
          </cell>
          <cell r="E354">
            <v>0</v>
          </cell>
          <cell r="F354">
            <v>0</v>
          </cell>
          <cell r="G354">
            <v>0</v>
          </cell>
          <cell r="H354">
            <v>0</v>
          </cell>
          <cell r="I354">
            <v>0</v>
          </cell>
          <cell r="J354">
            <v>0</v>
          </cell>
          <cell r="K354">
            <v>0</v>
          </cell>
          <cell r="L354">
            <v>0</v>
          </cell>
          <cell r="M354">
            <v>0</v>
          </cell>
          <cell r="N354">
            <v>0</v>
          </cell>
          <cell r="O354">
            <v>0</v>
          </cell>
          <cell r="P354">
            <v>0</v>
          </cell>
          <cell r="Q354">
            <v>0</v>
          </cell>
          <cell r="R354">
            <v>0</v>
          </cell>
          <cell r="S354">
            <v>0</v>
          </cell>
          <cell r="T354">
            <v>0</v>
          </cell>
          <cell r="U354">
            <v>0</v>
          </cell>
          <cell r="V354">
            <v>0</v>
          </cell>
          <cell r="W354">
            <v>0</v>
          </cell>
          <cell r="X354">
            <v>0</v>
          </cell>
          <cell r="Y354">
            <v>0</v>
          </cell>
          <cell r="AA354">
            <v>0</v>
          </cell>
          <cell r="AB354">
            <v>0</v>
          </cell>
          <cell r="AD354">
            <v>0</v>
          </cell>
          <cell r="AE354">
            <v>0</v>
          </cell>
          <cell r="AG354">
            <v>0</v>
          </cell>
          <cell r="AH354">
            <v>0</v>
          </cell>
        </row>
        <row r="355">
          <cell r="A355">
            <v>27</v>
          </cell>
          <cell r="B355" t="str">
            <v>SW</v>
          </cell>
          <cell r="C355">
            <v>0</v>
          </cell>
          <cell r="D355">
            <v>0</v>
          </cell>
          <cell r="E355">
            <v>0</v>
          </cell>
          <cell r="F355">
            <v>0</v>
          </cell>
          <cell r="G355">
            <v>0</v>
          </cell>
          <cell r="H355">
            <v>0</v>
          </cell>
          <cell r="I355">
            <v>0</v>
          </cell>
          <cell r="J355">
            <v>0</v>
          </cell>
          <cell r="K355">
            <v>0</v>
          </cell>
          <cell r="L355">
            <v>0</v>
          </cell>
          <cell r="M355">
            <v>0</v>
          </cell>
          <cell r="N355">
            <v>0</v>
          </cell>
          <cell r="O355">
            <v>0</v>
          </cell>
          <cell r="P355">
            <v>0</v>
          </cell>
          <cell r="Q355">
            <v>0</v>
          </cell>
          <cell r="R355">
            <v>0</v>
          </cell>
          <cell r="S355">
            <v>0</v>
          </cell>
          <cell r="T355">
            <v>0</v>
          </cell>
          <cell r="U355">
            <v>0</v>
          </cell>
          <cell r="V355">
            <v>0</v>
          </cell>
          <cell r="W355">
            <v>0</v>
          </cell>
          <cell r="X355">
            <v>0</v>
          </cell>
          <cell r="Y355">
            <v>0</v>
          </cell>
          <cell r="AA355">
            <v>0</v>
          </cell>
          <cell r="AB355">
            <v>0</v>
          </cell>
          <cell r="AD355">
            <v>0</v>
          </cell>
          <cell r="AE355">
            <v>0</v>
          </cell>
          <cell r="AG355">
            <v>0</v>
          </cell>
          <cell r="AH355">
            <v>0</v>
          </cell>
        </row>
        <row r="356">
          <cell r="A356">
            <v>28</v>
          </cell>
          <cell r="B356" t="str">
            <v>Competence Development</v>
          </cell>
          <cell r="C356">
            <v>0</v>
          </cell>
          <cell r="D356">
            <v>0</v>
          </cell>
          <cell r="E356">
            <v>0</v>
          </cell>
          <cell r="F356">
            <v>0</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AA356">
            <v>0</v>
          </cell>
          <cell r="AB356">
            <v>0</v>
          </cell>
          <cell r="AD356">
            <v>0</v>
          </cell>
          <cell r="AE356">
            <v>0</v>
          </cell>
          <cell r="AG356">
            <v>0</v>
          </cell>
          <cell r="AH356">
            <v>0</v>
          </cell>
        </row>
        <row r="357">
          <cell r="A357">
            <v>29</v>
          </cell>
          <cell r="B357" t="str">
            <v>Documentation.</v>
          </cell>
          <cell r="C357">
            <v>0</v>
          </cell>
          <cell r="D357">
            <v>0</v>
          </cell>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cell r="S357">
            <v>0</v>
          </cell>
          <cell r="T357">
            <v>0</v>
          </cell>
          <cell r="U357">
            <v>0</v>
          </cell>
          <cell r="V357">
            <v>0</v>
          </cell>
          <cell r="W357">
            <v>0</v>
          </cell>
          <cell r="X357">
            <v>0</v>
          </cell>
          <cell r="Y357">
            <v>0</v>
          </cell>
          <cell r="AA357">
            <v>0</v>
          </cell>
          <cell r="AB357">
            <v>0</v>
          </cell>
          <cell r="AD357">
            <v>0</v>
          </cell>
          <cell r="AE357">
            <v>0</v>
          </cell>
          <cell r="AG357">
            <v>0</v>
          </cell>
          <cell r="AH357">
            <v>0</v>
          </cell>
        </row>
        <row r="358">
          <cell r="A358">
            <v>30</v>
          </cell>
          <cell r="B358" t="str">
            <v>Services</v>
          </cell>
          <cell r="C358">
            <v>0</v>
          </cell>
          <cell r="D358">
            <v>0</v>
          </cell>
          <cell r="E358">
            <v>0</v>
          </cell>
          <cell r="F358">
            <v>0</v>
          </cell>
          <cell r="G358">
            <v>0</v>
          </cell>
          <cell r="H358">
            <v>0</v>
          </cell>
          <cell r="I358">
            <v>0</v>
          </cell>
          <cell r="J358">
            <v>0</v>
          </cell>
          <cell r="K358">
            <v>0</v>
          </cell>
          <cell r="L358">
            <v>0</v>
          </cell>
          <cell r="M358">
            <v>0</v>
          </cell>
          <cell r="N358">
            <v>0</v>
          </cell>
          <cell r="O358">
            <v>0</v>
          </cell>
          <cell r="P358">
            <v>0</v>
          </cell>
          <cell r="Q358">
            <v>0</v>
          </cell>
          <cell r="R358">
            <v>0</v>
          </cell>
          <cell r="S358">
            <v>0</v>
          </cell>
          <cell r="T358">
            <v>0</v>
          </cell>
          <cell r="U358">
            <v>0</v>
          </cell>
          <cell r="V358">
            <v>0</v>
          </cell>
          <cell r="W358">
            <v>0</v>
          </cell>
          <cell r="X358">
            <v>0</v>
          </cell>
          <cell r="Y358">
            <v>0</v>
          </cell>
          <cell r="AA358">
            <v>0</v>
          </cell>
          <cell r="AB358">
            <v>0</v>
          </cell>
          <cell r="AD358">
            <v>0</v>
          </cell>
          <cell r="AE358">
            <v>0</v>
          </cell>
          <cell r="AG358">
            <v>0</v>
          </cell>
          <cell r="AH358">
            <v>0</v>
          </cell>
        </row>
        <row r="359">
          <cell r="A359">
            <v>31</v>
          </cell>
          <cell r="B359" t="str">
            <v>BGW</v>
          </cell>
          <cell r="C359">
            <v>0</v>
          </cell>
          <cell r="D359">
            <v>0</v>
          </cell>
          <cell r="E359">
            <v>0</v>
          </cell>
          <cell r="F359">
            <v>0</v>
          </cell>
          <cell r="G359">
            <v>0</v>
          </cell>
          <cell r="H359">
            <v>0</v>
          </cell>
          <cell r="I359">
            <v>0</v>
          </cell>
          <cell r="J359">
            <v>0</v>
          </cell>
          <cell r="K359">
            <v>0</v>
          </cell>
          <cell r="L359">
            <v>0</v>
          </cell>
          <cell r="M359">
            <v>0</v>
          </cell>
          <cell r="N359">
            <v>0</v>
          </cell>
          <cell r="O359">
            <v>0</v>
          </cell>
          <cell r="P359">
            <v>0</v>
          </cell>
          <cell r="Q359">
            <v>0</v>
          </cell>
          <cell r="R359">
            <v>0</v>
          </cell>
          <cell r="S359">
            <v>0</v>
          </cell>
          <cell r="T359">
            <v>0</v>
          </cell>
          <cell r="U359">
            <v>0</v>
          </cell>
          <cell r="V359">
            <v>0</v>
          </cell>
          <cell r="W359">
            <v>0</v>
          </cell>
          <cell r="X359">
            <v>0</v>
          </cell>
          <cell r="Y359">
            <v>0</v>
          </cell>
          <cell r="AA359">
            <v>0</v>
          </cell>
          <cell r="AB359">
            <v>0</v>
          </cell>
          <cell r="AD359">
            <v>0</v>
          </cell>
          <cell r="AE359">
            <v>0</v>
          </cell>
          <cell r="AG359">
            <v>0</v>
          </cell>
          <cell r="AH359">
            <v>0</v>
          </cell>
        </row>
        <row r="360">
          <cell r="A360">
            <v>32</v>
          </cell>
          <cell r="B360" t="str">
            <v>HW</v>
          </cell>
          <cell r="C360">
            <v>0</v>
          </cell>
          <cell r="D360">
            <v>0</v>
          </cell>
          <cell r="E360">
            <v>0</v>
          </cell>
          <cell r="F360">
            <v>0</v>
          </cell>
          <cell r="G360">
            <v>0</v>
          </cell>
          <cell r="H360">
            <v>0</v>
          </cell>
          <cell r="I360">
            <v>0</v>
          </cell>
          <cell r="J360">
            <v>0</v>
          </cell>
          <cell r="K360">
            <v>0</v>
          </cell>
          <cell r="L360">
            <v>0</v>
          </cell>
          <cell r="M360">
            <v>0</v>
          </cell>
          <cell r="N360">
            <v>0</v>
          </cell>
          <cell r="O360">
            <v>0</v>
          </cell>
          <cell r="P360">
            <v>0</v>
          </cell>
          <cell r="Q360">
            <v>0</v>
          </cell>
          <cell r="R360">
            <v>0</v>
          </cell>
          <cell r="S360">
            <v>0</v>
          </cell>
          <cell r="T360">
            <v>0</v>
          </cell>
          <cell r="U360">
            <v>0</v>
          </cell>
          <cell r="V360">
            <v>0</v>
          </cell>
          <cell r="W360">
            <v>0</v>
          </cell>
          <cell r="X360">
            <v>0</v>
          </cell>
          <cell r="Y360">
            <v>0</v>
          </cell>
          <cell r="AA360">
            <v>0</v>
          </cell>
          <cell r="AB360">
            <v>0</v>
          </cell>
          <cell r="AD360">
            <v>0</v>
          </cell>
          <cell r="AE360">
            <v>0</v>
          </cell>
          <cell r="AG360">
            <v>0</v>
          </cell>
          <cell r="AH360">
            <v>0</v>
          </cell>
        </row>
        <row r="361">
          <cell r="A361">
            <v>33</v>
          </cell>
          <cell r="B361" t="str">
            <v>SW</v>
          </cell>
          <cell r="C361">
            <v>0</v>
          </cell>
          <cell r="D361">
            <v>0</v>
          </cell>
          <cell r="E361">
            <v>0</v>
          </cell>
          <cell r="F361">
            <v>0</v>
          </cell>
          <cell r="G361">
            <v>0</v>
          </cell>
          <cell r="H361">
            <v>0</v>
          </cell>
          <cell r="I361">
            <v>0</v>
          </cell>
          <cell r="J361">
            <v>0</v>
          </cell>
          <cell r="K361">
            <v>0</v>
          </cell>
          <cell r="L361">
            <v>0</v>
          </cell>
          <cell r="M361">
            <v>0</v>
          </cell>
          <cell r="N361">
            <v>0</v>
          </cell>
          <cell r="O361">
            <v>0</v>
          </cell>
          <cell r="P361">
            <v>0</v>
          </cell>
          <cell r="Q361">
            <v>0</v>
          </cell>
          <cell r="R361">
            <v>0</v>
          </cell>
          <cell r="S361">
            <v>0</v>
          </cell>
          <cell r="T361">
            <v>0</v>
          </cell>
          <cell r="U361">
            <v>0</v>
          </cell>
          <cell r="V361">
            <v>0</v>
          </cell>
          <cell r="W361">
            <v>0</v>
          </cell>
          <cell r="X361">
            <v>0</v>
          </cell>
          <cell r="Y361">
            <v>0</v>
          </cell>
          <cell r="AA361">
            <v>0</v>
          </cell>
          <cell r="AB361">
            <v>0</v>
          </cell>
          <cell r="AD361">
            <v>0</v>
          </cell>
          <cell r="AE361">
            <v>0</v>
          </cell>
          <cell r="AG361">
            <v>0</v>
          </cell>
          <cell r="AH361">
            <v>0</v>
          </cell>
        </row>
        <row r="362">
          <cell r="A362">
            <v>34</v>
          </cell>
          <cell r="B362" t="str">
            <v>Competence Development</v>
          </cell>
          <cell r="C362">
            <v>0</v>
          </cell>
          <cell r="D362">
            <v>0</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cell r="S362">
            <v>0</v>
          </cell>
          <cell r="T362">
            <v>0</v>
          </cell>
          <cell r="U362">
            <v>0</v>
          </cell>
          <cell r="V362">
            <v>0</v>
          </cell>
          <cell r="W362">
            <v>0</v>
          </cell>
          <cell r="X362">
            <v>0</v>
          </cell>
          <cell r="Y362">
            <v>0</v>
          </cell>
          <cell r="AA362">
            <v>0</v>
          </cell>
          <cell r="AB362">
            <v>0</v>
          </cell>
          <cell r="AD362">
            <v>0</v>
          </cell>
          <cell r="AE362">
            <v>0</v>
          </cell>
          <cell r="AG362">
            <v>0</v>
          </cell>
          <cell r="AH362">
            <v>0</v>
          </cell>
        </row>
        <row r="363">
          <cell r="A363">
            <v>35</v>
          </cell>
          <cell r="B363" t="str">
            <v>Documentation.</v>
          </cell>
          <cell r="C363">
            <v>0</v>
          </cell>
          <cell r="D363">
            <v>0</v>
          </cell>
          <cell r="E363">
            <v>0</v>
          </cell>
          <cell r="F363">
            <v>0</v>
          </cell>
          <cell r="G363">
            <v>0</v>
          </cell>
          <cell r="H363">
            <v>0</v>
          </cell>
          <cell r="I363">
            <v>0</v>
          </cell>
          <cell r="J363">
            <v>0</v>
          </cell>
          <cell r="K363">
            <v>0</v>
          </cell>
          <cell r="L363">
            <v>0</v>
          </cell>
          <cell r="M363">
            <v>0</v>
          </cell>
          <cell r="N363">
            <v>0</v>
          </cell>
          <cell r="O363">
            <v>0</v>
          </cell>
          <cell r="P363">
            <v>0</v>
          </cell>
          <cell r="Q363">
            <v>0</v>
          </cell>
          <cell r="R363">
            <v>0</v>
          </cell>
          <cell r="S363">
            <v>0</v>
          </cell>
          <cell r="T363">
            <v>0</v>
          </cell>
          <cell r="U363">
            <v>0</v>
          </cell>
          <cell r="V363">
            <v>0</v>
          </cell>
          <cell r="W363">
            <v>0</v>
          </cell>
          <cell r="X363">
            <v>0</v>
          </cell>
          <cell r="Y363">
            <v>0</v>
          </cell>
          <cell r="AA363">
            <v>0</v>
          </cell>
          <cell r="AB363">
            <v>0</v>
          </cell>
          <cell r="AD363">
            <v>0</v>
          </cell>
          <cell r="AE363">
            <v>0</v>
          </cell>
          <cell r="AG363">
            <v>0</v>
          </cell>
          <cell r="AH363">
            <v>0</v>
          </cell>
        </row>
        <row r="364">
          <cell r="A364">
            <v>36</v>
          </cell>
          <cell r="B364" t="str">
            <v>Services</v>
          </cell>
          <cell r="C364">
            <v>0</v>
          </cell>
          <cell r="D364">
            <v>0</v>
          </cell>
          <cell r="E364">
            <v>0</v>
          </cell>
          <cell r="F364">
            <v>0</v>
          </cell>
          <cell r="G364">
            <v>0</v>
          </cell>
          <cell r="H364">
            <v>0</v>
          </cell>
          <cell r="I364">
            <v>0</v>
          </cell>
          <cell r="J364">
            <v>0</v>
          </cell>
          <cell r="K364">
            <v>0</v>
          </cell>
          <cell r="L364">
            <v>0</v>
          </cell>
          <cell r="M364">
            <v>0</v>
          </cell>
          <cell r="N364">
            <v>0</v>
          </cell>
          <cell r="O364">
            <v>0</v>
          </cell>
          <cell r="P364">
            <v>0</v>
          </cell>
          <cell r="Q364">
            <v>0</v>
          </cell>
          <cell r="R364">
            <v>0</v>
          </cell>
          <cell r="S364">
            <v>0</v>
          </cell>
          <cell r="T364">
            <v>0</v>
          </cell>
          <cell r="U364">
            <v>0</v>
          </cell>
          <cell r="V364">
            <v>0</v>
          </cell>
          <cell r="W364">
            <v>0</v>
          </cell>
          <cell r="X364">
            <v>0</v>
          </cell>
          <cell r="Y364">
            <v>0</v>
          </cell>
          <cell r="AA364">
            <v>0</v>
          </cell>
          <cell r="AB364">
            <v>0</v>
          </cell>
          <cell r="AD364">
            <v>0</v>
          </cell>
          <cell r="AE364">
            <v>0</v>
          </cell>
          <cell r="AG364">
            <v>0</v>
          </cell>
          <cell r="AH364">
            <v>0</v>
          </cell>
        </row>
        <row r="365">
          <cell r="A365">
            <v>37</v>
          </cell>
          <cell r="B365" t="str">
            <v>Power &amp; Cooling (excl. BTS)</v>
          </cell>
          <cell r="C365">
            <v>27004</v>
          </cell>
          <cell r="D365">
            <v>27004</v>
          </cell>
          <cell r="E365">
            <v>195092</v>
          </cell>
          <cell r="F365">
            <v>0</v>
          </cell>
          <cell r="G365">
            <v>0</v>
          </cell>
          <cell r="H365">
            <v>142185</v>
          </cell>
          <cell r="I365">
            <v>27004</v>
          </cell>
          <cell r="J365">
            <v>27004</v>
          </cell>
          <cell r="K365">
            <v>99561</v>
          </cell>
          <cell r="L365">
            <v>0</v>
          </cell>
          <cell r="M365">
            <v>0</v>
          </cell>
          <cell r="N365">
            <v>0</v>
          </cell>
          <cell r="O365">
            <v>0</v>
          </cell>
          <cell r="P365">
            <v>0</v>
          </cell>
          <cell r="Q365">
            <v>0</v>
          </cell>
          <cell r="R365">
            <v>0</v>
          </cell>
          <cell r="S365">
            <v>0</v>
          </cell>
          <cell r="T365">
            <v>0</v>
          </cell>
          <cell r="U365">
            <v>0</v>
          </cell>
          <cell r="V365">
            <v>0</v>
          </cell>
          <cell r="W365">
            <v>0</v>
          </cell>
          <cell r="X365">
            <v>0</v>
          </cell>
          <cell r="Y365">
            <v>0</v>
          </cell>
          <cell r="AA365">
            <v>0</v>
          </cell>
          <cell r="AB365">
            <v>0</v>
          </cell>
          <cell r="AD365">
            <v>0</v>
          </cell>
          <cell r="AE365">
            <v>0</v>
          </cell>
          <cell r="AG365">
            <v>54008</v>
          </cell>
          <cell r="AH365">
            <v>54008</v>
          </cell>
        </row>
        <row r="366">
          <cell r="A366">
            <v>38</v>
          </cell>
          <cell r="B366" t="str">
            <v>Other HW</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cell r="S366">
            <v>0</v>
          </cell>
          <cell r="T366">
            <v>0</v>
          </cell>
          <cell r="U366">
            <v>0</v>
          </cell>
          <cell r="V366">
            <v>0</v>
          </cell>
          <cell r="W366">
            <v>0</v>
          </cell>
          <cell r="X366">
            <v>0</v>
          </cell>
          <cell r="Y366">
            <v>0</v>
          </cell>
          <cell r="AA366">
            <v>0</v>
          </cell>
          <cell r="AB366">
            <v>0</v>
          </cell>
          <cell r="AD366">
            <v>0</v>
          </cell>
          <cell r="AE366">
            <v>0</v>
          </cell>
          <cell r="AG366">
            <v>0</v>
          </cell>
          <cell r="AH366">
            <v>0</v>
          </cell>
        </row>
        <row r="367">
          <cell r="A367">
            <v>39</v>
          </cell>
          <cell r="B367" t="str">
            <v>Other SW</v>
          </cell>
          <cell r="C367">
            <v>0</v>
          </cell>
          <cell r="D367">
            <v>0</v>
          </cell>
          <cell r="E367">
            <v>0</v>
          </cell>
          <cell r="F367">
            <v>0</v>
          </cell>
          <cell r="G367">
            <v>0</v>
          </cell>
          <cell r="H367">
            <v>0</v>
          </cell>
          <cell r="I367">
            <v>0</v>
          </cell>
          <cell r="J367">
            <v>0</v>
          </cell>
          <cell r="K367">
            <v>0</v>
          </cell>
          <cell r="L367">
            <v>0</v>
          </cell>
          <cell r="M367">
            <v>0</v>
          </cell>
          <cell r="N367">
            <v>0</v>
          </cell>
          <cell r="O367">
            <v>0</v>
          </cell>
          <cell r="P367">
            <v>0</v>
          </cell>
          <cell r="Q367">
            <v>0</v>
          </cell>
          <cell r="R367">
            <v>0</v>
          </cell>
          <cell r="S367">
            <v>0</v>
          </cell>
          <cell r="T367">
            <v>0</v>
          </cell>
          <cell r="U367">
            <v>0</v>
          </cell>
          <cell r="V367">
            <v>0</v>
          </cell>
          <cell r="W367">
            <v>0</v>
          </cell>
          <cell r="X367">
            <v>0</v>
          </cell>
          <cell r="Y367">
            <v>0</v>
          </cell>
          <cell r="AA367">
            <v>0</v>
          </cell>
          <cell r="AB367">
            <v>0</v>
          </cell>
          <cell r="AD367">
            <v>0</v>
          </cell>
          <cell r="AE367">
            <v>0</v>
          </cell>
          <cell r="AG367">
            <v>0</v>
          </cell>
          <cell r="AH367">
            <v>0</v>
          </cell>
        </row>
        <row r="368">
          <cell r="A368">
            <v>40</v>
          </cell>
          <cell r="B368" t="str">
            <v>Other Applications</v>
          </cell>
          <cell r="C368">
            <v>0</v>
          </cell>
          <cell r="D368">
            <v>0</v>
          </cell>
          <cell r="E368">
            <v>0</v>
          </cell>
          <cell r="F368">
            <v>0</v>
          </cell>
          <cell r="G368">
            <v>0</v>
          </cell>
          <cell r="H368">
            <v>0</v>
          </cell>
          <cell r="I368">
            <v>0</v>
          </cell>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cell r="AA368">
            <v>0</v>
          </cell>
          <cell r="AB368">
            <v>0</v>
          </cell>
          <cell r="AD368">
            <v>0</v>
          </cell>
          <cell r="AE368">
            <v>0</v>
          </cell>
          <cell r="AG368">
            <v>0</v>
          </cell>
          <cell r="AH368">
            <v>0</v>
          </cell>
        </row>
      </sheetData>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es April 06"/>
      <sheetName val="P2P"/>
      <sheetName val="HSBC option accruals"/>
      <sheetName val="average life"/>
      <sheetName val="DF-M01-01"/>
      <sheetName val="Interest Accrual-June'06"/>
      <sheetName val="Gross debt"/>
      <sheetName val="Fx loans"/>
      <sheetName val="Debt Summary"/>
      <sheetName val="Repayment"/>
      <sheetName val="Repayments - source"/>
      <sheetName val="BTVL- FCCB"/>
      <sheetName val="BTVL-IDBI - Rs. 150 Crs"/>
      <sheetName val="BTVL - Bank Am"/>
      <sheetName val="Bank Am - Rs. 100 Crs (2)"/>
      <sheetName val="BTVL-ABN Amro-PCFC"/>
      <sheetName val="BCL-EKN"/>
      <sheetName val="BCL-EKN (2)"/>
      <sheetName val="BCL-EKN (3)"/>
      <sheetName val="BCL-NIB"/>
      <sheetName val="BCL-FMO"/>
      <sheetName val="BCL-DEG"/>
      <sheetName val="BCL-Hermes"/>
      <sheetName val="BCL-Finnvera"/>
      <sheetName val="BCL-Refinance"/>
      <sheetName val="BCL-IDBI bank"/>
      <sheetName val="BCL- Citibank Rs. 900 Mn"/>
      <sheetName val="BML-IDFC 13.50%"/>
      <sheetName val="BML-IDFC-8.65%"/>
      <sheetName val="BML-IFC"/>
      <sheetName val="Infotel-IDFC-10.75%"/>
      <sheetName val="Citibank Rs. 100 Cr"/>
      <sheetName val="ABN-Buyer's credit"/>
      <sheetName val="ABN-US$100ml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480">
          <cell r="B480">
            <v>38835</v>
          </cell>
          <cell r="D480">
            <v>185</v>
          </cell>
          <cell r="H480">
            <v>232424060.62200001</v>
          </cell>
        </row>
        <row r="481">
          <cell r="B481">
            <v>39020</v>
          </cell>
          <cell r="D481">
            <v>93</v>
          </cell>
          <cell r="E481">
            <v>0</v>
          </cell>
          <cell r="F481">
            <v>6637885.9063264318</v>
          </cell>
          <cell r="G481">
            <v>6637885.9063264318</v>
          </cell>
          <cell r="H481">
            <v>232424060.62200001</v>
          </cell>
        </row>
        <row r="482">
          <cell r="B482">
            <v>39113</v>
          </cell>
          <cell r="D482">
            <v>181</v>
          </cell>
          <cell r="E482">
            <v>11621203.031100001</v>
          </cell>
          <cell r="F482">
            <v>3336883.1853424762</v>
          </cell>
          <cell r="G482">
            <v>14958086.216442477</v>
          </cell>
          <cell r="H482">
            <v>220802857.5909</v>
          </cell>
        </row>
        <row r="483">
          <cell r="B483">
            <v>39294</v>
          </cell>
          <cell r="D483">
            <v>184</v>
          </cell>
          <cell r="E483">
            <v>11621203.031100001</v>
          </cell>
          <cell r="F483">
            <v>6169645.8464477295</v>
          </cell>
          <cell r="G483">
            <v>17790848.87754773</v>
          </cell>
          <cell r="H483">
            <v>209181654.55980003</v>
          </cell>
        </row>
        <row r="484">
          <cell r="B484">
            <v>39478</v>
          </cell>
          <cell r="D484">
            <v>182</v>
          </cell>
          <cell r="E484">
            <v>11621203.031100001</v>
          </cell>
          <cell r="F484">
            <v>5941804.8977711201</v>
          </cell>
          <cell r="G484">
            <v>17563007.928871121</v>
          </cell>
          <cell r="H484">
            <v>197560451.52870002</v>
          </cell>
        </row>
        <row r="485">
          <cell r="B485">
            <v>39660</v>
          </cell>
          <cell r="D485">
            <v>184</v>
          </cell>
          <cell r="E485">
            <v>11621203.031100001</v>
          </cell>
          <cell r="F485">
            <v>5550707.8362632385</v>
          </cell>
          <cell r="G485">
            <v>17171910.867363241</v>
          </cell>
          <cell r="H485">
            <v>185939248.49760002</v>
          </cell>
        </row>
        <row r="486">
          <cell r="B486">
            <v>39844</v>
          </cell>
          <cell r="D486">
            <v>181</v>
          </cell>
          <cell r="E486">
            <v>11621203.031100001</v>
          </cell>
          <cell r="F486">
            <v>5281604.3535743281</v>
          </cell>
          <cell r="G486">
            <v>16902807.384674329</v>
          </cell>
          <cell r="H486">
            <v>174318045.46650001</v>
          </cell>
        </row>
        <row r="487">
          <cell r="B487">
            <v>40025</v>
          </cell>
          <cell r="D487">
            <v>184</v>
          </cell>
          <cell r="E487">
            <v>11621203.031100001</v>
          </cell>
          <cell r="F487">
            <v>4870773.0366692599</v>
          </cell>
          <cell r="G487">
            <v>16491976.067769261</v>
          </cell>
          <cell r="H487">
            <v>162696842.43540001</v>
          </cell>
        </row>
        <row r="488">
          <cell r="B488">
            <v>40209</v>
          </cell>
          <cell r="D488">
            <v>181</v>
          </cell>
          <cell r="E488">
            <v>11621203.031100001</v>
          </cell>
          <cell r="F488">
            <v>4621403.8093775371</v>
          </cell>
          <cell r="G488">
            <v>16242606.840477537</v>
          </cell>
          <cell r="H488">
            <v>151075639.4043</v>
          </cell>
        </row>
        <row r="489">
          <cell r="B489">
            <v>40390</v>
          </cell>
          <cell r="D489">
            <v>184</v>
          </cell>
          <cell r="E489">
            <v>11621203.031100001</v>
          </cell>
          <cell r="F489">
            <v>4221336.6317800255</v>
          </cell>
          <cell r="G489">
            <v>15842539.662880026</v>
          </cell>
          <cell r="H489">
            <v>139454436.3732</v>
          </cell>
        </row>
        <row r="490">
          <cell r="B490">
            <v>40574</v>
          </cell>
          <cell r="D490">
            <v>181</v>
          </cell>
          <cell r="E490">
            <v>11621203.031100001</v>
          </cell>
          <cell r="F490">
            <v>3961203.2651807461</v>
          </cell>
          <cell r="G490">
            <v>15582406.296280747</v>
          </cell>
          <cell r="H490">
            <v>127833233.34209998</v>
          </cell>
        </row>
        <row r="491">
          <cell r="B491">
            <v>40755</v>
          </cell>
          <cell r="D491">
            <v>184</v>
          </cell>
          <cell r="E491">
            <v>11621203.031100001</v>
          </cell>
          <cell r="F491">
            <v>3571900.2268907903</v>
          </cell>
          <cell r="G491">
            <v>15193103.257990792</v>
          </cell>
          <cell r="H491">
            <v>116212030.31099997</v>
          </cell>
        </row>
        <row r="492">
          <cell r="B492">
            <v>40939</v>
          </cell>
          <cell r="D492">
            <v>182</v>
          </cell>
          <cell r="E492">
            <v>11621203.031100001</v>
          </cell>
          <cell r="F492">
            <v>3301002.7209839546</v>
          </cell>
          <cell r="G492">
            <v>14922205.752083955</v>
          </cell>
          <cell r="H492">
            <v>104590827.27989997</v>
          </cell>
        </row>
        <row r="493">
          <cell r="B493">
            <v>41121</v>
          </cell>
          <cell r="D493">
            <v>184</v>
          </cell>
          <cell r="E493">
            <v>11621203.031100001</v>
          </cell>
          <cell r="F493">
            <v>2938610.0309628895</v>
          </cell>
          <cell r="G493">
            <v>14559813.062062891</v>
          </cell>
          <cell r="H493">
            <v>92969624.248799965</v>
          </cell>
        </row>
        <row r="494">
          <cell r="B494">
            <v>41305</v>
          </cell>
          <cell r="D494">
            <v>181</v>
          </cell>
          <cell r="E494">
            <v>11621203.031100001</v>
          </cell>
          <cell r="F494">
            <v>2640802.1767871627</v>
          </cell>
          <cell r="G494">
            <v>14262005.207887163</v>
          </cell>
          <cell r="H494">
            <v>81348421.217699975</v>
          </cell>
        </row>
        <row r="495">
          <cell r="B495">
            <v>41486</v>
          </cell>
          <cell r="D495">
            <v>184</v>
          </cell>
          <cell r="E495">
            <v>11621203.031100001</v>
          </cell>
          <cell r="F495">
            <v>2273027.4171123207</v>
          </cell>
          <cell r="G495">
            <v>13894230.448212322</v>
          </cell>
          <cell r="H495">
            <v>69727218.18659997</v>
          </cell>
        </row>
        <row r="496">
          <cell r="B496">
            <v>41670</v>
          </cell>
          <cell r="D496">
            <v>181</v>
          </cell>
          <cell r="E496">
            <v>11621203.031100001</v>
          </cell>
          <cell r="F496">
            <v>1980601.6325903723</v>
          </cell>
          <cell r="G496">
            <v>13601804.663690373</v>
          </cell>
          <cell r="H496">
            <v>58106015.15549998</v>
          </cell>
        </row>
        <row r="497">
          <cell r="B497">
            <v>41851</v>
          </cell>
          <cell r="D497">
            <v>184</v>
          </cell>
          <cell r="E497">
            <v>11621203.031100001</v>
          </cell>
          <cell r="F497">
            <v>1623591.0122230859</v>
          </cell>
          <cell r="G497">
            <v>13244794.043323087</v>
          </cell>
          <cell r="H497">
            <v>46484812.124399982</v>
          </cell>
        </row>
        <row r="498">
          <cell r="B498">
            <v>42035</v>
          </cell>
          <cell r="D498">
            <v>181</v>
          </cell>
          <cell r="E498">
            <v>11621203.031100001</v>
          </cell>
          <cell r="F498">
            <v>1320401.0883935813</v>
          </cell>
          <cell r="G498">
            <v>12941604.119493583</v>
          </cell>
          <cell r="H498">
            <v>34863609.093299985</v>
          </cell>
        </row>
        <row r="499">
          <cell r="B499">
            <v>42216</v>
          </cell>
          <cell r="D499">
            <v>184</v>
          </cell>
          <cell r="E499">
            <v>11621203.031100001</v>
          </cell>
          <cell r="F499">
            <v>974154.60733385163</v>
          </cell>
          <cell r="G499">
            <v>12595357.638433853</v>
          </cell>
          <cell r="H499">
            <v>23242406.062199984</v>
          </cell>
        </row>
        <row r="500">
          <cell r="B500">
            <v>42400</v>
          </cell>
          <cell r="D500">
            <v>182</v>
          </cell>
          <cell r="E500">
            <v>11621203.031100001</v>
          </cell>
          <cell r="F500">
            <v>660200.54419679043</v>
          </cell>
          <cell r="G500">
            <v>12281403.575296791</v>
          </cell>
          <cell r="H500">
            <v>11621203.031099983</v>
          </cell>
        </row>
        <row r="501">
          <cell r="B501">
            <v>42582</v>
          </cell>
          <cell r="E501">
            <v>11621203.031100001</v>
          </cell>
          <cell r="F501">
            <v>326512.22566254291</v>
          </cell>
          <cell r="G501">
            <v>11947715.256762544</v>
          </cell>
          <cell r="H501">
            <v>-1.8751015886664393E-8</v>
          </cell>
        </row>
      </sheetData>
      <sheetData sheetId="19" refreshError="1"/>
      <sheetData sheetId="20" refreshError="1"/>
      <sheetData sheetId="21" refreshError="1"/>
      <sheetData sheetId="22" refreshError="1"/>
      <sheetData sheetId="23" refreshError="1">
        <row r="299">
          <cell r="B299" t="str">
            <v xml:space="preserve">Date </v>
          </cell>
          <cell r="C299" t="str">
            <v>% repaid</v>
          </cell>
          <cell r="D299" t="str">
            <v>Days</v>
          </cell>
          <cell r="E299" t="str">
            <v xml:space="preserve">Principal </v>
          </cell>
          <cell r="F299" t="str">
            <v>Interest</v>
          </cell>
          <cell r="G299" t="str">
            <v>Total Payment</v>
          </cell>
          <cell r="H299" t="str">
            <v>O/S Principal</v>
          </cell>
        </row>
        <row r="301">
          <cell r="B301">
            <v>38775</v>
          </cell>
          <cell r="D301">
            <v>185</v>
          </cell>
          <cell r="H301">
            <v>542162858.39820015</v>
          </cell>
        </row>
        <row r="302">
          <cell r="B302">
            <v>38960</v>
          </cell>
          <cell r="D302">
            <v>185</v>
          </cell>
          <cell r="F302">
            <v>14543518.676531713</v>
          </cell>
          <cell r="G302">
            <v>14543518.676531713</v>
          </cell>
          <cell r="H302">
            <v>542162858.39820015</v>
          </cell>
        </row>
        <row r="303">
          <cell r="B303">
            <v>39051</v>
          </cell>
          <cell r="D303">
            <v>91</v>
          </cell>
          <cell r="E303">
            <v>27108142.919910002</v>
          </cell>
          <cell r="F303">
            <v>7153838.9165642485</v>
          </cell>
          <cell r="G303">
            <v>34261981.836474255</v>
          </cell>
          <cell r="H303">
            <v>515054715.47829014</v>
          </cell>
        </row>
        <row r="304">
          <cell r="B304">
            <v>39232</v>
          </cell>
          <cell r="D304">
            <v>181</v>
          </cell>
          <cell r="E304">
            <v>27108142.919910002</v>
          </cell>
          <cell r="F304">
            <v>13517611.007727722</v>
          </cell>
          <cell r="G304">
            <v>40625753.927637726</v>
          </cell>
          <cell r="H304">
            <v>487946572.55838013</v>
          </cell>
        </row>
        <row r="305">
          <cell r="B305">
            <v>39416</v>
          </cell>
          <cell r="D305">
            <v>184</v>
          </cell>
          <cell r="E305">
            <v>27108142.919910002</v>
          </cell>
          <cell r="F305">
            <v>13018414.55585758</v>
          </cell>
          <cell r="G305">
            <v>40126557.475767583</v>
          </cell>
          <cell r="H305">
            <v>460838429.63847011</v>
          </cell>
        </row>
        <row r="306">
          <cell r="B306">
            <v>39598</v>
          </cell>
          <cell r="D306">
            <v>182</v>
          </cell>
          <cell r="E306">
            <v>27108142.919910002</v>
          </cell>
          <cell r="F306">
            <v>12161526.158159224</v>
          </cell>
          <cell r="G306">
            <v>39269669.078069225</v>
          </cell>
          <cell r="H306">
            <v>433730286.7185601</v>
          </cell>
        </row>
        <row r="307">
          <cell r="B307">
            <v>39782</v>
          </cell>
          <cell r="D307">
            <v>184</v>
          </cell>
          <cell r="E307">
            <v>27108142.919910002</v>
          </cell>
          <cell r="F307">
            <v>11571924.049651181</v>
          </cell>
          <cell r="G307">
            <v>38680066.969561182</v>
          </cell>
          <cell r="H307">
            <v>406622143.79865009</v>
          </cell>
        </row>
        <row r="308">
          <cell r="B308">
            <v>39963</v>
          </cell>
          <cell r="D308">
            <v>181</v>
          </cell>
          <cell r="E308">
            <v>27108142.919910002</v>
          </cell>
          <cell r="F308">
            <v>10671798.163995571</v>
          </cell>
          <cell r="G308">
            <v>37779941.083905578</v>
          </cell>
          <cell r="H308">
            <v>379514000.87874007</v>
          </cell>
        </row>
        <row r="309">
          <cell r="B309">
            <v>40147</v>
          </cell>
          <cell r="D309">
            <v>184</v>
          </cell>
          <cell r="E309">
            <v>27108142.919910002</v>
          </cell>
          <cell r="F309">
            <v>10125433.543444784</v>
          </cell>
          <cell r="G309">
            <v>37233576.463354789</v>
          </cell>
          <cell r="H309">
            <v>352405857.95883006</v>
          </cell>
        </row>
        <row r="310">
          <cell r="B310">
            <v>40328</v>
          </cell>
          <cell r="D310">
            <v>181</v>
          </cell>
          <cell r="E310">
            <v>27108142.919910002</v>
          </cell>
          <cell r="F310">
            <v>9248891.7421294935</v>
          </cell>
          <cell r="G310">
            <v>36357034.662039496</v>
          </cell>
          <cell r="H310">
            <v>325297715.03892004</v>
          </cell>
        </row>
        <row r="311">
          <cell r="B311">
            <v>40512</v>
          </cell>
          <cell r="D311">
            <v>184</v>
          </cell>
          <cell r="E311">
            <v>27108142.919910002</v>
          </cell>
          <cell r="F311">
            <v>8678943.0372383874</v>
          </cell>
          <cell r="G311">
            <v>35787085.957148388</v>
          </cell>
          <cell r="H311">
            <v>298189572.11901003</v>
          </cell>
        </row>
        <row r="312">
          <cell r="B312">
            <v>40693</v>
          </cell>
          <cell r="D312">
            <v>181</v>
          </cell>
          <cell r="E312">
            <v>27108142.919910002</v>
          </cell>
          <cell r="F312">
            <v>7825985.3202634193</v>
          </cell>
          <cell r="G312">
            <v>34934128.240173422</v>
          </cell>
          <cell r="H312">
            <v>271081429.19910002</v>
          </cell>
        </row>
        <row r="313">
          <cell r="B313">
            <v>40877</v>
          </cell>
          <cell r="D313">
            <v>184</v>
          </cell>
          <cell r="E313">
            <v>27108142.919910002</v>
          </cell>
          <cell r="F313">
            <v>7232452.5310319895</v>
          </cell>
          <cell r="G313">
            <v>34340595.450941995</v>
          </cell>
          <cell r="H313">
            <v>243973286.27919</v>
          </cell>
        </row>
        <row r="314">
          <cell r="B314">
            <v>41059</v>
          </cell>
          <cell r="D314">
            <v>182</v>
          </cell>
          <cell r="E314">
            <v>27108142.919910002</v>
          </cell>
          <cell r="F314">
            <v>6438455.0249078274</v>
          </cell>
          <cell r="G314">
            <v>33546597.94481783</v>
          </cell>
          <cell r="H314">
            <v>216865143.35927999</v>
          </cell>
        </row>
        <row r="315">
          <cell r="B315">
            <v>41243</v>
          </cell>
          <cell r="D315">
            <v>184</v>
          </cell>
          <cell r="E315">
            <v>27108142.919910002</v>
          </cell>
          <cell r="F315">
            <v>5785962.0248255935</v>
          </cell>
          <cell r="G315">
            <v>32894104.944735594</v>
          </cell>
          <cell r="H315">
            <v>189757000.43936998</v>
          </cell>
        </row>
        <row r="316">
          <cell r="B316">
            <v>41424</v>
          </cell>
          <cell r="D316">
            <v>181</v>
          </cell>
          <cell r="E316">
            <v>27108142.919910002</v>
          </cell>
          <cell r="F316">
            <v>4980172.4765312681</v>
          </cell>
          <cell r="G316">
            <v>32088315.39644127</v>
          </cell>
          <cell r="H316">
            <v>162648857.51945996</v>
          </cell>
        </row>
        <row r="317">
          <cell r="B317">
            <v>41608</v>
          </cell>
          <cell r="D317">
            <v>184</v>
          </cell>
          <cell r="E317">
            <v>27108142.919910002</v>
          </cell>
          <cell r="F317">
            <v>4339471.5186191965</v>
          </cell>
          <cell r="G317">
            <v>31447614.438529201</v>
          </cell>
          <cell r="H317">
            <v>135540714.59954995</v>
          </cell>
        </row>
        <row r="318">
          <cell r="B318">
            <v>41789</v>
          </cell>
          <cell r="D318">
            <v>181</v>
          </cell>
          <cell r="E318">
            <v>27108142.919910002</v>
          </cell>
          <cell r="F318">
            <v>3557266.054665193</v>
          </cell>
          <cell r="G318">
            <v>30665408.974575195</v>
          </cell>
          <cell r="H318">
            <v>108432571.67963995</v>
          </cell>
        </row>
        <row r="319">
          <cell r="B319">
            <v>41973</v>
          </cell>
          <cell r="D319">
            <v>184</v>
          </cell>
          <cell r="E319">
            <v>27108142.919910002</v>
          </cell>
          <cell r="F319">
            <v>2892981.0124127986</v>
          </cell>
          <cell r="G319">
            <v>30001123.9323228</v>
          </cell>
          <cell r="H319">
            <v>81324428.759729952</v>
          </cell>
        </row>
        <row r="320">
          <cell r="B320">
            <v>42154</v>
          </cell>
          <cell r="D320">
            <v>181</v>
          </cell>
          <cell r="E320">
            <v>27108142.919910002</v>
          </cell>
          <cell r="F320">
            <v>2134359.6327991174</v>
          </cell>
          <cell r="G320">
            <v>29242502.552709121</v>
          </cell>
          <cell r="H320">
            <v>54216285.839819953</v>
          </cell>
        </row>
        <row r="321">
          <cell r="B321">
            <v>42338</v>
          </cell>
          <cell r="D321">
            <v>184</v>
          </cell>
          <cell r="E321">
            <v>27108142.919910002</v>
          </cell>
          <cell r="F321">
            <v>1446490.5062064012</v>
          </cell>
          <cell r="G321">
            <v>28554633.426116403</v>
          </cell>
          <cell r="H321">
            <v>27108142.91990995</v>
          </cell>
        </row>
        <row r="322">
          <cell r="B322">
            <v>42520</v>
          </cell>
          <cell r="D322">
            <v>182</v>
          </cell>
          <cell r="E322">
            <v>27108142.919910002</v>
          </cell>
          <cell r="F322">
            <v>715383.89165642834</v>
          </cell>
          <cell r="G322">
            <v>27823526.811566431</v>
          </cell>
          <cell r="H322">
            <v>-5.2154064178466797E-8</v>
          </cell>
        </row>
      </sheetData>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n Facilites"/>
      <sheetName val="Cash Flow"/>
      <sheetName val="Repayment"/>
      <sheetName val="Repayments - source"/>
      <sheetName val="Rates Oct 04 "/>
      <sheetName val="IDFC - BTVL"/>
      <sheetName val="BTVL- FCCB"/>
      <sheetName val="BTVL- OCRD"/>
      <sheetName val="ABN BTVL 2 Dec 03"/>
      <sheetName val="ABN BTVL 4 Dec 03"/>
      <sheetName val="ABN BTVL 18 Dec 03"/>
      <sheetName val="BCL-SCB 10.95%"/>
      <sheetName val="Rabo-160 crs"/>
      <sheetName val="BCL-UTI 11.05%"/>
      <sheetName val="BCL-HDFC"/>
      <sheetName val="BCL-HDFC Bank 50Crs"/>
      <sheetName val="BCL-HDFC Bank 50Crs 3mar"/>
      <sheetName val="BCL-EKN"/>
      <sheetName val="BCL-EKN (2)"/>
      <sheetName val="BCL-ABN Syndication"/>
      <sheetName val="BCL-NIB"/>
      <sheetName val="BCL-FMO"/>
      <sheetName val="BCL-DEG"/>
      <sheetName val="BCL-Hermes"/>
      <sheetName val="BCL-Barclays"/>
      <sheetName val="BCL-IDBI bank"/>
      <sheetName val="BCL-HDFC Bank-20 crs 3mar"/>
      <sheetName val="BML-IDFC 13.50%"/>
      <sheetName val="BML-IDFC-8.65%"/>
      <sheetName val="BML-IFC"/>
      <sheetName val="Infotel-IDBI 15%"/>
      <sheetName val="Infotel-IDBI 14%"/>
      <sheetName val="average life"/>
      <sheetName val="Infotel-IDFC-10.75%"/>
      <sheetName val="Infotel-Canara $15 Mn"/>
      <sheetName val="Infotel-Canara $26.67 Mn ST"/>
      <sheetName val="hedge"/>
      <sheetName val="DSL-S"/>
      <sheetName val="LA- lookups"/>
      <sheetName val="Other assumptions"/>
      <sheetName val="Control"/>
      <sheetName val="lists"/>
      <sheetName val="Indirect expenses"/>
    </sheetNames>
    <sheetDataSet>
      <sheetData sheetId="0"/>
      <sheetData sheetId="1" refreshError="1"/>
      <sheetData sheetId="2" refreshError="1"/>
      <sheetData sheetId="3" refreshError="1"/>
      <sheetData sheetId="4" refreshError="1"/>
      <sheetData sheetId="5" refreshError="1">
        <row r="15">
          <cell r="B15" t="str">
            <v>Due Date</v>
          </cell>
          <cell r="C15" t="str">
            <v>No of Days</v>
          </cell>
          <cell r="D15" t="str">
            <v>Principal Amt</v>
          </cell>
          <cell r="E15" t="str">
            <v>Int amt</v>
          </cell>
          <cell r="F15" t="str">
            <v>(in Million)</v>
          </cell>
          <cell r="G15" t="str">
            <v>TDS</v>
          </cell>
          <cell r="H15" t="str">
            <v>Net inte</v>
          </cell>
          <cell r="I15" t="str">
            <v>Balance</v>
          </cell>
        </row>
        <row r="16">
          <cell r="B16">
            <v>37960</v>
          </cell>
          <cell r="I16">
            <v>2000000000</v>
          </cell>
        </row>
        <row r="17">
          <cell r="B17">
            <v>38001</v>
          </cell>
          <cell r="C17">
            <v>41</v>
          </cell>
          <cell r="D17">
            <v>0</v>
          </cell>
          <cell r="E17">
            <v>16803278.688524589</v>
          </cell>
          <cell r="F17">
            <v>16.803278688524589</v>
          </cell>
          <cell r="G17">
            <v>3444672.1311475406</v>
          </cell>
          <cell r="H17">
            <v>13358606.557377048</v>
          </cell>
          <cell r="I17">
            <v>2000000000</v>
          </cell>
        </row>
        <row r="18">
          <cell r="B18">
            <v>38092</v>
          </cell>
          <cell r="C18">
            <v>91</v>
          </cell>
          <cell r="D18">
            <v>0</v>
          </cell>
          <cell r="E18">
            <v>37295081.967213117</v>
          </cell>
          <cell r="F18">
            <v>37.295081967213115</v>
          </cell>
          <cell r="G18">
            <v>7645491.8032786883</v>
          </cell>
          <cell r="H18">
            <v>29649590.163934428</v>
          </cell>
          <cell r="I18">
            <v>2000000000</v>
          </cell>
        </row>
        <row r="19">
          <cell r="B19">
            <v>38183</v>
          </cell>
          <cell r="C19">
            <v>91</v>
          </cell>
          <cell r="D19">
            <v>0</v>
          </cell>
          <cell r="E19">
            <v>37295081.967213117</v>
          </cell>
          <cell r="F19">
            <v>37.295081967213115</v>
          </cell>
          <cell r="G19">
            <v>7645491.8032786883</v>
          </cell>
          <cell r="H19">
            <v>29649590.163934428</v>
          </cell>
          <cell r="I19">
            <v>2000000000</v>
          </cell>
        </row>
        <row r="20">
          <cell r="B20">
            <v>38275</v>
          </cell>
          <cell r="C20">
            <v>92</v>
          </cell>
          <cell r="D20">
            <v>0</v>
          </cell>
          <cell r="E20">
            <v>37704918.032786883</v>
          </cell>
          <cell r="F20">
            <v>37.704918032786885</v>
          </cell>
          <cell r="G20">
            <v>7729508.1967213107</v>
          </cell>
          <cell r="H20">
            <v>29975409.836065572</v>
          </cell>
          <cell r="I20">
            <v>2000000000</v>
          </cell>
        </row>
        <row r="21">
          <cell r="B21">
            <v>38367</v>
          </cell>
          <cell r="C21">
            <v>92</v>
          </cell>
          <cell r="D21">
            <v>0</v>
          </cell>
          <cell r="E21">
            <v>37704918.032786883</v>
          </cell>
          <cell r="F21">
            <v>37.704918032786885</v>
          </cell>
          <cell r="G21">
            <v>7729508.1967213107</v>
          </cell>
          <cell r="H21">
            <v>29975409.836065572</v>
          </cell>
          <cell r="I21">
            <v>2000000000</v>
          </cell>
        </row>
        <row r="22">
          <cell r="B22">
            <v>38457</v>
          </cell>
          <cell r="C22">
            <v>90</v>
          </cell>
          <cell r="D22">
            <v>0</v>
          </cell>
          <cell r="E22">
            <v>36885245.901639342</v>
          </cell>
          <cell r="F22">
            <v>36.885245901639344</v>
          </cell>
          <cell r="G22">
            <v>7561475.409836065</v>
          </cell>
          <cell r="H22">
            <v>29323770.491803277</v>
          </cell>
          <cell r="I22">
            <v>2000000000</v>
          </cell>
        </row>
        <row r="23">
          <cell r="B23">
            <v>38548</v>
          </cell>
          <cell r="C23">
            <v>91</v>
          </cell>
          <cell r="D23">
            <v>0</v>
          </cell>
          <cell r="E23">
            <v>37295081.967213117</v>
          </cell>
          <cell r="F23">
            <v>37.295081967213115</v>
          </cell>
          <cell r="G23">
            <v>7645491.8032786883</v>
          </cell>
          <cell r="H23">
            <v>29649590.163934428</v>
          </cell>
          <cell r="I23">
            <v>2000000000</v>
          </cell>
        </row>
        <row r="24">
          <cell r="B24">
            <v>38625</v>
          </cell>
          <cell r="C24">
            <v>77</v>
          </cell>
          <cell r="D24">
            <v>1000000000</v>
          </cell>
          <cell r="E24">
            <v>31557377.049180329</v>
          </cell>
          <cell r="F24">
            <v>31.557377049180328</v>
          </cell>
          <cell r="G24">
            <v>6469262.2950819675</v>
          </cell>
          <cell r="H24">
            <v>25088114.754098363</v>
          </cell>
          <cell r="I24">
            <v>1000000000</v>
          </cell>
        </row>
        <row r="25">
          <cell r="B25">
            <v>38640</v>
          </cell>
          <cell r="C25">
            <v>15</v>
          </cell>
          <cell r="D25">
            <v>0</v>
          </cell>
          <cell r="E25">
            <v>3073770.4918032787</v>
          </cell>
          <cell r="F25">
            <v>3.0737704918032787</v>
          </cell>
          <cell r="G25">
            <v>630122.95081967209</v>
          </cell>
          <cell r="H25">
            <v>2443647.5409836066</v>
          </cell>
          <cell r="I25">
            <v>1000000000</v>
          </cell>
        </row>
        <row r="26">
          <cell r="B26">
            <v>38717</v>
          </cell>
          <cell r="C26">
            <v>77</v>
          </cell>
          <cell r="D26">
            <v>1000000000</v>
          </cell>
          <cell r="E26">
            <v>15778688.524590164</v>
          </cell>
          <cell r="F26">
            <v>15.778688524590164</v>
          </cell>
          <cell r="G26">
            <v>3234631.1475409837</v>
          </cell>
          <cell r="H26">
            <v>12544057.377049182</v>
          </cell>
          <cell r="I26">
            <v>0</v>
          </cell>
        </row>
      </sheetData>
      <sheetData sheetId="6"/>
      <sheetData sheetId="7" refreshError="1">
        <row r="8">
          <cell r="C8">
            <v>3750</v>
          </cell>
        </row>
      </sheetData>
      <sheetData sheetId="8" refreshError="1">
        <row r="10">
          <cell r="B10" t="str">
            <v>Due dates</v>
          </cell>
          <cell r="C10" t="str">
            <v>No. of Days</v>
          </cell>
          <cell r="D10" t="str">
            <v xml:space="preserve">Principal </v>
          </cell>
          <cell r="E10" t="str">
            <v>Interest</v>
          </cell>
          <cell r="G10" t="str">
            <v>Total Payment</v>
          </cell>
          <cell r="H10" t="str">
            <v>O/S Principal</v>
          </cell>
        </row>
        <row r="11">
          <cell r="B11">
            <v>37957</v>
          </cell>
          <cell r="H11">
            <v>500000000</v>
          </cell>
        </row>
        <row r="12">
          <cell r="B12">
            <v>37988</v>
          </cell>
          <cell r="C12">
            <v>31</v>
          </cell>
          <cell r="D12">
            <v>0</v>
          </cell>
          <cell r="E12">
            <v>2795081.9672131147</v>
          </cell>
          <cell r="F12">
            <v>2.7950819672131146</v>
          </cell>
          <cell r="G12">
            <v>2795081.9672131147</v>
          </cell>
          <cell r="H12">
            <v>500000000</v>
          </cell>
        </row>
        <row r="13">
          <cell r="B13">
            <v>38019</v>
          </cell>
          <cell r="C13">
            <v>31</v>
          </cell>
          <cell r="D13">
            <v>0</v>
          </cell>
          <cell r="E13">
            <v>2795081.9672131147</v>
          </cell>
          <cell r="F13">
            <v>2.7950819672131146</v>
          </cell>
          <cell r="G13">
            <v>2795081.9672131147</v>
          </cell>
          <cell r="H13">
            <v>500000000</v>
          </cell>
        </row>
        <row r="14">
          <cell r="B14">
            <v>38049</v>
          </cell>
          <cell r="C14">
            <v>30</v>
          </cell>
          <cell r="D14">
            <v>0</v>
          </cell>
          <cell r="E14">
            <v>2704918.0327868853</v>
          </cell>
          <cell r="F14">
            <v>2.7049180327868854</v>
          </cell>
          <cell r="G14">
            <v>2704918.0327868853</v>
          </cell>
          <cell r="H14">
            <v>500000000</v>
          </cell>
        </row>
        <row r="15">
          <cell r="B15">
            <v>38079</v>
          </cell>
          <cell r="C15">
            <v>30</v>
          </cell>
          <cell r="D15">
            <v>0</v>
          </cell>
          <cell r="E15">
            <v>2704918.0327868853</v>
          </cell>
          <cell r="F15">
            <v>2.7049180327868854</v>
          </cell>
          <cell r="G15">
            <v>2704918.0327868853</v>
          </cell>
          <cell r="H15">
            <v>500000000</v>
          </cell>
        </row>
        <row r="16">
          <cell r="B16">
            <v>38112</v>
          </cell>
          <cell r="C16">
            <v>33</v>
          </cell>
          <cell r="D16">
            <v>0</v>
          </cell>
          <cell r="E16">
            <v>2975409.8360655736</v>
          </cell>
          <cell r="F16">
            <v>2.9754098360655736</v>
          </cell>
          <cell r="G16">
            <v>2975409.8360655736</v>
          </cell>
          <cell r="H16">
            <v>500000000</v>
          </cell>
        </row>
        <row r="17">
          <cell r="B17">
            <v>38140</v>
          </cell>
          <cell r="C17">
            <v>28</v>
          </cell>
          <cell r="D17">
            <v>0</v>
          </cell>
          <cell r="E17">
            <v>2524590.1639344264</v>
          </cell>
          <cell r="F17">
            <v>2.5245901639344264</v>
          </cell>
          <cell r="G17">
            <v>2524590.1639344264</v>
          </cell>
          <cell r="H17">
            <v>500000000</v>
          </cell>
        </row>
        <row r="18">
          <cell r="B18">
            <v>38170</v>
          </cell>
          <cell r="C18">
            <v>30</v>
          </cell>
          <cell r="D18">
            <v>0</v>
          </cell>
          <cell r="E18">
            <v>2704918.0327868853</v>
          </cell>
          <cell r="F18">
            <v>2.7049180327868854</v>
          </cell>
          <cell r="G18">
            <v>2704918.0327868853</v>
          </cell>
          <cell r="H18">
            <v>500000000</v>
          </cell>
        </row>
        <row r="19">
          <cell r="B19">
            <v>38201</v>
          </cell>
          <cell r="C19">
            <v>31</v>
          </cell>
          <cell r="D19">
            <v>0</v>
          </cell>
          <cell r="E19">
            <v>2795081.9672131147</v>
          </cell>
          <cell r="F19">
            <v>2.7950819672131146</v>
          </cell>
          <cell r="G19">
            <v>2795081.9672131147</v>
          </cell>
          <cell r="H19">
            <v>500000000</v>
          </cell>
        </row>
        <row r="20">
          <cell r="B20">
            <v>38232</v>
          </cell>
          <cell r="C20">
            <v>31</v>
          </cell>
          <cell r="D20">
            <v>0</v>
          </cell>
          <cell r="E20">
            <v>2795081.9672131147</v>
          </cell>
          <cell r="F20">
            <v>2.7950819672131146</v>
          </cell>
          <cell r="G20">
            <v>2795081.9672131147</v>
          </cell>
          <cell r="H20">
            <v>500000000</v>
          </cell>
        </row>
        <row r="21">
          <cell r="B21">
            <v>38261</v>
          </cell>
          <cell r="C21">
            <v>29</v>
          </cell>
          <cell r="D21">
            <v>0</v>
          </cell>
          <cell r="E21">
            <v>2614754.0983606558</v>
          </cell>
          <cell r="F21">
            <v>2.6147540983606556</v>
          </cell>
          <cell r="G21">
            <v>2614754.0983606558</v>
          </cell>
          <cell r="H21">
            <v>500000000</v>
          </cell>
        </row>
        <row r="22">
          <cell r="B22">
            <v>38293</v>
          </cell>
          <cell r="C22">
            <v>32</v>
          </cell>
          <cell r="D22">
            <v>0</v>
          </cell>
          <cell r="E22">
            <v>2885245.9016393442</v>
          </cell>
          <cell r="F22">
            <v>2.8852459016393444</v>
          </cell>
          <cell r="G22">
            <v>2885245.9016393442</v>
          </cell>
          <cell r="H22">
            <v>500000000</v>
          </cell>
        </row>
        <row r="23">
          <cell r="B23">
            <v>38323</v>
          </cell>
          <cell r="C23">
            <v>30</v>
          </cell>
          <cell r="D23">
            <v>500000000</v>
          </cell>
          <cell r="E23">
            <v>2704918.0327868853</v>
          </cell>
          <cell r="F23">
            <v>2.7049180327868854</v>
          </cell>
          <cell r="G23">
            <v>502704918.03278691</v>
          </cell>
          <cell r="H23">
            <v>0</v>
          </cell>
        </row>
      </sheetData>
      <sheetData sheetId="9" refreshError="1">
        <row r="11">
          <cell r="B11" t="str">
            <v>Due dates</v>
          </cell>
          <cell r="C11" t="str">
            <v>No. of Days</v>
          </cell>
          <cell r="D11" t="str">
            <v xml:space="preserve">Principal </v>
          </cell>
          <cell r="E11" t="str">
            <v>Interest</v>
          </cell>
          <cell r="G11" t="str">
            <v>Total Payment</v>
          </cell>
          <cell r="H11" t="str">
            <v>O/S Principal</v>
          </cell>
        </row>
        <row r="12">
          <cell r="B12">
            <v>37959</v>
          </cell>
          <cell r="H12">
            <v>500000000</v>
          </cell>
        </row>
        <row r="13">
          <cell r="B13">
            <v>37991</v>
          </cell>
          <cell r="C13">
            <v>32</v>
          </cell>
          <cell r="D13">
            <v>0</v>
          </cell>
          <cell r="E13">
            <v>2885245.9016393442</v>
          </cell>
          <cell r="F13">
            <v>2.8852459016393444</v>
          </cell>
          <cell r="G13">
            <v>2885245.9016393442</v>
          </cell>
          <cell r="H13">
            <v>500000000</v>
          </cell>
        </row>
        <row r="14">
          <cell r="B14">
            <v>38021</v>
          </cell>
          <cell r="C14">
            <v>30</v>
          </cell>
          <cell r="D14">
            <v>0</v>
          </cell>
          <cell r="E14">
            <v>2704918.0327868853</v>
          </cell>
          <cell r="F14">
            <v>2.7049180327868854</v>
          </cell>
          <cell r="G14">
            <v>2704918.0327868853</v>
          </cell>
          <cell r="H14">
            <v>500000000</v>
          </cell>
        </row>
        <row r="15">
          <cell r="B15">
            <v>38050</v>
          </cell>
          <cell r="C15">
            <v>29</v>
          </cell>
          <cell r="D15">
            <v>0</v>
          </cell>
          <cell r="E15">
            <v>2614754.0983606558</v>
          </cell>
          <cell r="F15">
            <v>2.6147540983606556</v>
          </cell>
          <cell r="G15">
            <v>2614754.0983606558</v>
          </cell>
          <cell r="H15">
            <v>500000000</v>
          </cell>
        </row>
        <row r="16">
          <cell r="B16">
            <v>38082</v>
          </cell>
          <cell r="C16">
            <v>32</v>
          </cell>
          <cell r="D16">
            <v>0</v>
          </cell>
          <cell r="E16">
            <v>2885245.9016393442</v>
          </cell>
          <cell r="F16">
            <v>2.8852459016393444</v>
          </cell>
          <cell r="G16">
            <v>2885245.9016393442</v>
          </cell>
          <cell r="H16">
            <v>500000000</v>
          </cell>
        </row>
        <row r="17">
          <cell r="B17">
            <v>38112</v>
          </cell>
          <cell r="C17">
            <v>30</v>
          </cell>
          <cell r="D17">
            <v>0</v>
          </cell>
          <cell r="E17">
            <v>2704918.0327868853</v>
          </cell>
          <cell r="F17">
            <v>2.7049180327868854</v>
          </cell>
          <cell r="G17">
            <v>2704918.0327868853</v>
          </cell>
          <cell r="H17">
            <v>500000000</v>
          </cell>
        </row>
        <row r="18">
          <cell r="B18">
            <v>38142</v>
          </cell>
          <cell r="C18">
            <v>30</v>
          </cell>
          <cell r="D18">
            <v>0</v>
          </cell>
          <cell r="E18">
            <v>2704918.0327868853</v>
          </cell>
          <cell r="F18">
            <v>2.7049180327868854</v>
          </cell>
          <cell r="G18">
            <v>2704918.0327868853</v>
          </cell>
          <cell r="H18">
            <v>500000000</v>
          </cell>
        </row>
        <row r="19">
          <cell r="B19">
            <v>38173</v>
          </cell>
          <cell r="C19">
            <v>31</v>
          </cell>
          <cell r="D19">
            <v>0</v>
          </cell>
          <cell r="E19">
            <v>2795081.9672131147</v>
          </cell>
          <cell r="F19">
            <v>2.7950819672131146</v>
          </cell>
          <cell r="G19">
            <v>2795081.9672131147</v>
          </cell>
          <cell r="H19">
            <v>500000000</v>
          </cell>
        </row>
        <row r="20">
          <cell r="B20">
            <v>38203</v>
          </cell>
          <cell r="C20">
            <v>30</v>
          </cell>
          <cell r="D20">
            <v>0</v>
          </cell>
          <cell r="E20">
            <v>2704918.0327868853</v>
          </cell>
          <cell r="F20">
            <v>2.7049180327868854</v>
          </cell>
          <cell r="G20">
            <v>2704918.0327868853</v>
          </cell>
          <cell r="H20">
            <v>500000000</v>
          </cell>
        </row>
        <row r="21">
          <cell r="B21">
            <v>38236</v>
          </cell>
          <cell r="C21">
            <v>33</v>
          </cell>
          <cell r="D21">
            <v>0</v>
          </cell>
          <cell r="E21">
            <v>2975409.8360655736</v>
          </cell>
          <cell r="F21">
            <v>2.9754098360655736</v>
          </cell>
          <cell r="G21">
            <v>2975409.8360655736</v>
          </cell>
          <cell r="H21">
            <v>500000000</v>
          </cell>
        </row>
        <row r="22">
          <cell r="B22">
            <v>38264</v>
          </cell>
          <cell r="C22">
            <v>28</v>
          </cell>
          <cell r="D22">
            <v>0</v>
          </cell>
          <cell r="E22">
            <v>2524590.1639344264</v>
          </cell>
          <cell r="F22">
            <v>2.5245901639344264</v>
          </cell>
          <cell r="G22">
            <v>2524590.1639344264</v>
          </cell>
          <cell r="H22">
            <v>500000000</v>
          </cell>
        </row>
        <row r="23">
          <cell r="B23">
            <v>38295</v>
          </cell>
          <cell r="C23">
            <v>31</v>
          </cell>
          <cell r="D23">
            <v>0</v>
          </cell>
          <cell r="E23">
            <v>2795081.9672131147</v>
          </cell>
          <cell r="F23">
            <v>2.7950819672131146</v>
          </cell>
          <cell r="G23">
            <v>2795081.9672131147</v>
          </cell>
          <cell r="H23">
            <v>500000000</v>
          </cell>
        </row>
        <row r="24">
          <cell r="B24">
            <v>38324</v>
          </cell>
          <cell r="C24">
            <v>29</v>
          </cell>
          <cell r="D24">
            <v>500000000</v>
          </cell>
          <cell r="E24">
            <v>2614754.0983606558</v>
          </cell>
          <cell r="F24">
            <v>2.6147540983606556</v>
          </cell>
          <cell r="G24">
            <v>502614754.09836066</v>
          </cell>
          <cell r="H24">
            <v>0</v>
          </cell>
        </row>
      </sheetData>
      <sheetData sheetId="10" refreshError="1">
        <row r="11">
          <cell r="B11" t="str">
            <v>Due dates</v>
          </cell>
          <cell r="C11" t="str">
            <v>No. of Days</v>
          </cell>
          <cell r="D11" t="str">
            <v xml:space="preserve">Principal </v>
          </cell>
          <cell r="E11" t="str">
            <v>Interest</v>
          </cell>
          <cell r="G11" t="str">
            <v>Total Payment</v>
          </cell>
          <cell r="H11" t="str">
            <v>O/S Principal</v>
          </cell>
        </row>
        <row r="12">
          <cell r="B12">
            <v>37973</v>
          </cell>
          <cell r="H12">
            <v>1000000000</v>
          </cell>
        </row>
        <row r="13">
          <cell r="B13">
            <v>38005</v>
          </cell>
          <cell r="C13">
            <v>32</v>
          </cell>
          <cell r="D13">
            <v>0</v>
          </cell>
          <cell r="E13">
            <v>5786301.3698630137</v>
          </cell>
          <cell r="F13">
            <v>5.7863013698630139</v>
          </cell>
          <cell r="G13">
            <v>5786301.3698630137</v>
          </cell>
          <cell r="H13">
            <v>1000000000</v>
          </cell>
        </row>
        <row r="14">
          <cell r="B14">
            <v>38036</v>
          </cell>
          <cell r="C14">
            <v>31</v>
          </cell>
          <cell r="D14">
            <v>0</v>
          </cell>
          <cell r="E14">
            <v>5605479.4520547949</v>
          </cell>
          <cell r="F14">
            <v>5.6054794520547953</v>
          </cell>
          <cell r="G14">
            <v>5605479.4520547949</v>
          </cell>
          <cell r="H14">
            <v>1000000000</v>
          </cell>
        </row>
        <row r="15">
          <cell r="B15">
            <v>38064</v>
          </cell>
          <cell r="C15">
            <v>28</v>
          </cell>
          <cell r="D15">
            <v>0</v>
          </cell>
          <cell r="E15">
            <v>5063013.6986301374</v>
          </cell>
          <cell r="F15">
            <v>5.0630136986301375</v>
          </cell>
          <cell r="G15">
            <v>5063013.6986301374</v>
          </cell>
          <cell r="H15">
            <v>1000000000</v>
          </cell>
        </row>
        <row r="16">
          <cell r="B16">
            <v>38096</v>
          </cell>
          <cell r="C16">
            <v>32</v>
          </cell>
          <cell r="D16">
            <v>0</v>
          </cell>
          <cell r="E16">
            <v>5786301.3698630137</v>
          </cell>
          <cell r="F16">
            <v>5.7863013698630139</v>
          </cell>
          <cell r="G16">
            <v>5786301.3698630137</v>
          </cell>
          <cell r="H16">
            <v>1000000000</v>
          </cell>
        </row>
        <row r="17">
          <cell r="B17">
            <v>38125</v>
          </cell>
          <cell r="C17">
            <v>29</v>
          </cell>
          <cell r="D17">
            <v>0</v>
          </cell>
          <cell r="E17">
            <v>5243835.6164383562</v>
          </cell>
          <cell r="F17">
            <v>5.2438356164383562</v>
          </cell>
          <cell r="G17">
            <v>5243835.6164383562</v>
          </cell>
          <cell r="H17">
            <v>1000000000</v>
          </cell>
        </row>
        <row r="18">
          <cell r="B18">
            <v>38156</v>
          </cell>
          <cell r="C18">
            <v>31</v>
          </cell>
          <cell r="D18">
            <v>0</v>
          </cell>
          <cell r="E18">
            <v>5605479.4520547949</v>
          </cell>
          <cell r="F18">
            <v>5.6054794520547953</v>
          </cell>
          <cell r="G18">
            <v>5605479.4520547949</v>
          </cell>
          <cell r="H18">
            <v>1000000000</v>
          </cell>
        </row>
        <row r="19">
          <cell r="B19">
            <v>38187</v>
          </cell>
          <cell r="C19">
            <v>31</v>
          </cell>
          <cell r="D19">
            <v>0</v>
          </cell>
          <cell r="E19">
            <v>5605479.4520547949</v>
          </cell>
          <cell r="F19">
            <v>5.6054794520547953</v>
          </cell>
          <cell r="G19">
            <v>5605479.4520547949</v>
          </cell>
          <cell r="H19">
            <v>1000000000</v>
          </cell>
        </row>
        <row r="20">
          <cell r="B20">
            <v>38217</v>
          </cell>
          <cell r="C20">
            <v>30</v>
          </cell>
          <cell r="D20">
            <v>0</v>
          </cell>
          <cell r="E20">
            <v>5424657.5342465751</v>
          </cell>
          <cell r="F20">
            <v>5.4246575342465748</v>
          </cell>
          <cell r="G20">
            <v>5424657.5342465751</v>
          </cell>
          <cell r="H20">
            <v>1000000000</v>
          </cell>
        </row>
        <row r="21">
          <cell r="B21">
            <v>38247</v>
          </cell>
          <cell r="C21">
            <v>30</v>
          </cell>
          <cell r="D21">
            <v>0</v>
          </cell>
          <cell r="E21">
            <v>5424657.5342465751</v>
          </cell>
          <cell r="F21">
            <v>5.4246575342465748</v>
          </cell>
          <cell r="G21">
            <v>5424657.5342465751</v>
          </cell>
          <cell r="H21">
            <v>1000000000</v>
          </cell>
        </row>
        <row r="22">
          <cell r="B22">
            <v>38278</v>
          </cell>
          <cell r="C22">
            <v>31</v>
          </cell>
          <cell r="D22">
            <v>0</v>
          </cell>
          <cell r="E22">
            <v>5605479.4520547949</v>
          </cell>
          <cell r="F22">
            <v>5.6054794520547953</v>
          </cell>
          <cell r="G22">
            <v>5605479.4520547949</v>
          </cell>
          <cell r="H22">
            <v>1000000000</v>
          </cell>
        </row>
        <row r="23">
          <cell r="B23">
            <v>38309</v>
          </cell>
          <cell r="C23">
            <v>31</v>
          </cell>
          <cell r="D23">
            <v>0</v>
          </cell>
          <cell r="E23">
            <v>5605479.4520547949</v>
          </cell>
          <cell r="F23">
            <v>5.6054794520547953</v>
          </cell>
          <cell r="G23">
            <v>5605479.4520547949</v>
          </cell>
          <cell r="H23">
            <v>1000000000</v>
          </cell>
        </row>
        <row r="24">
          <cell r="B24">
            <v>38338</v>
          </cell>
          <cell r="C24">
            <v>29</v>
          </cell>
          <cell r="D24">
            <v>1000000000</v>
          </cell>
          <cell r="E24">
            <v>5243835.6164383562</v>
          </cell>
          <cell r="F24">
            <v>5.2438356164383562</v>
          </cell>
          <cell r="G24">
            <v>1005243835.6164384</v>
          </cell>
          <cell r="H24">
            <v>0</v>
          </cell>
        </row>
      </sheetData>
      <sheetData sheetId="11" refreshError="1">
        <row r="15">
          <cell r="B15" t="str">
            <v xml:space="preserve">Date </v>
          </cell>
          <cell r="C15" t="str">
            <v>% repaid</v>
          </cell>
          <cell r="D15" t="str">
            <v>Days</v>
          </cell>
          <cell r="E15" t="str">
            <v xml:space="preserve">Principal </v>
          </cell>
          <cell r="F15" t="str">
            <v>Interest</v>
          </cell>
          <cell r="G15" t="str">
            <v>Total Payment</v>
          </cell>
          <cell r="H15" t="str">
            <v>O/S Principal</v>
          </cell>
        </row>
        <row r="16">
          <cell r="B16">
            <v>37376</v>
          </cell>
          <cell r="D16">
            <v>12</v>
          </cell>
          <cell r="E16">
            <v>0</v>
          </cell>
          <cell r="F16">
            <v>900000</v>
          </cell>
          <cell r="G16">
            <v>900000</v>
          </cell>
          <cell r="H16">
            <v>250000000</v>
          </cell>
        </row>
        <row r="17">
          <cell r="B17">
            <v>37376</v>
          </cell>
          <cell r="D17">
            <v>4</v>
          </cell>
          <cell r="E17">
            <v>0</v>
          </cell>
          <cell r="F17">
            <v>900000</v>
          </cell>
          <cell r="G17">
            <v>900000</v>
          </cell>
          <cell r="H17">
            <v>750000000</v>
          </cell>
        </row>
        <row r="18">
          <cell r="B18">
            <v>37407</v>
          </cell>
          <cell r="D18">
            <v>31</v>
          </cell>
          <cell r="E18">
            <v>0</v>
          </cell>
          <cell r="F18">
            <v>6975000</v>
          </cell>
          <cell r="G18">
            <v>6975000</v>
          </cell>
          <cell r="H18">
            <v>750000000</v>
          </cell>
        </row>
        <row r="19">
          <cell r="B19">
            <v>37437</v>
          </cell>
          <cell r="D19">
            <v>30</v>
          </cell>
          <cell r="E19">
            <v>0</v>
          </cell>
          <cell r="F19">
            <v>6750000</v>
          </cell>
          <cell r="G19">
            <v>6750000</v>
          </cell>
          <cell r="H19">
            <v>750000000</v>
          </cell>
        </row>
        <row r="20">
          <cell r="B20">
            <v>37468</v>
          </cell>
          <cell r="D20">
            <v>31</v>
          </cell>
          <cell r="E20">
            <v>0</v>
          </cell>
          <cell r="F20">
            <v>6975000</v>
          </cell>
          <cell r="G20">
            <v>6975000</v>
          </cell>
          <cell r="H20">
            <v>750000000</v>
          </cell>
        </row>
        <row r="21">
          <cell r="B21">
            <v>37499</v>
          </cell>
          <cell r="D21">
            <v>31</v>
          </cell>
          <cell r="E21">
            <v>0</v>
          </cell>
          <cell r="F21">
            <v>6975000</v>
          </cell>
          <cell r="G21">
            <v>6975000</v>
          </cell>
          <cell r="H21">
            <v>750000000</v>
          </cell>
        </row>
        <row r="22">
          <cell r="B22">
            <v>37529</v>
          </cell>
          <cell r="D22">
            <v>30</v>
          </cell>
          <cell r="E22">
            <v>0</v>
          </cell>
          <cell r="F22">
            <v>6750000</v>
          </cell>
          <cell r="G22">
            <v>6750000</v>
          </cell>
          <cell r="H22">
            <v>750000000</v>
          </cell>
        </row>
        <row r="23">
          <cell r="B23">
            <v>37560</v>
          </cell>
          <cell r="D23">
            <v>31</v>
          </cell>
          <cell r="E23">
            <v>0</v>
          </cell>
          <cell r="F23">
            <v>6975000</v>
          </cell>
          <cell r="G23">
            <v>6975000</v>
          </cell>
          <cell r="H23">
            <v>750000000</v>
          </cell>
        </row>
        <row r="24">
          <cell r="B24">
            <v>37590</v>
          </cell>
          <cell r="D24">
            <v>30</v>
          </cell>
          <cell r="E24">
            <v>0</v>
          </cell>
          <cell r="F24">
            <v>6750000</v>
          </cell>
          <cell r="G24">
            <v>6750000</v>
          </cell>
          <cell r="H24">
            <v>750000000</v>
          </cell>
        </row>
        <row r="25">
          <cell r="B25">
            <v>37621</v>
          </cell>
          <cell r="D25">
            <v>31</v>
          </cell>
          <cell r="E25">
            <v>0</v>
          </cell>
          <cell r="F25">
            <v>6975000</v>
          </cell>
          <cell r="G25">
            <v>6975000</v>
          </cell>
          <cell r="H25">
            <v>750000000</v>
          </cell>
        </row>
        <row r="26">
          <cell r="B26">
            <v>37652</v>
          </cell>
          <cell r="D26">
            <v>31</v>
          </cell>
          <cell r="E26">
            <v>0</v>
          </cell>
          <cell r="F26">
            <v>6975000</v>
          </cell>
          <cell r="G26">
            <v>6975000</v>
          </cell>
          <cell r="H26">
            <v>750000000</v>
          </cell>
        </row>
        <row r="27">
          <cell r="B27">
            <v>37680</v>
          </cell>
          <cell r="D27">
            <v>28</v>
          </cell>
          <cell r="E27">
            <v>0</v>
          </cell>
          <cell r="F27">
            <v>6300000</v>
          </cell>
          <cell r="G27">
            <v>6300000</v>
          </cell>
          <cell r="H27">
            <v>750000000</v>
          </cell>
        </row>
        <row r="28">
          <cell r="B28">
            <v>37711</v>
          </cell>
          <cell r="D28">
            <v>31</v>
          </cell>
          <cell r="E28">
            <v>0</v>
          </cell>
          <cell r="F28">
            <v>6975000</v>
          </cell>
          <cell r="G28">
            <v>6975000</v>
          </cell>
          <cell r="H28">
            <v>750000000</v>
          </cell>
        </row>
        <row r="29">
          <cell r="B29">
            <v>37741</v>
          </cell>
          <cell r="D29">
            <v>30</v>
          </cell>
          <cell r="E29">
            <v>0</v>
          </cell>
          <cell r="F29">
            <v>6750000</v>
          </cell>
          <cell r="G29">
            <v>6750000</v>
          </cell>
          <cell r="H29">
            <v>750000000</v>
          </cell>
        </row>
        <row r="30">
          <cell r="B30">
            <v>37772</v>
          </cell>
          <cell r="D30">
            <v>31</v>
          </cell>
          <cell r="E30">
            <v>0</v>
          </cell>
          <cell r="F30">
            <v>6975000</v>
          </cell>
          <cell r="G30">
            <v>6975000</v>
          </cell>
          <cell r="H30">
            <v>750000000</v>
          </cell>
        </row>
        <row r="31">
          <cell r="B31">
            <v>37802</v>
          </cell>
          <cell r="D31">
            <v>30</v>
          </cell>
          <cell r="E31">
            <v>0</v>
          </cell>
          <cell r="F31">
            <v>6750000</v>
          </cell>
          <cell r="G31">
            <v>6750000</v>
          </cell>
          <cell r="H31">
            <v>750000000</v>
          </cell>
        </row>
        <row r="32">
          <cell r="B32">
            <v>37833</v>
          </cell>
          <cell r="D32">
            <v>31</v>
          </cell>
          <cell r="E32">
            <v>0</v>
          </cell>
          <cell r="F32">
            <v>6975000</v>
          </cell>
          <cell r="G32">
            <v>6975000</v>
          </cell>
          <cell r="H32">
            <v>750000000</v>
          </cell>
        </row>
        <row r="33">
          <cell r="B33">
            <v>37864</v>
          </cell>
          <cell r="D33">
            <v>31</v>
          </cell>
          <cell r="E33">
            <v>0</v>
          </cell>
          <cell r="F33">
            <v>6975000</v>
          </cell>
          <cell r="G33">
            <v>6975000</v>
          </cell>
          <cell r="H33">
            <v>750000000</v>
          </cell>
        </row>
        <row r="34">
          <cell r="B34">
            <v>37894</v>
          </cell>
          <cell r="D34">
            <v>30</v>
          </cell>
          <cell r="E34">
            <v>0</v>
          </cell>
          <cell r="F34">
            <v>6750000</v>
          </cell>
          <cell r="G34">
            <v>6750000</v>
          </cell>
          <cell r="H34">
            <v>750000000</v>
          </cell>
        </row>
        <row r="35">
          <cell r="B35">
            <v>37925</v>
          </cell>
          <cell r="D35">
            <v>31</v>
          </cell>
          <cell r="E35">
            <v>0</v>
          </cell>
          <cell r="F35">
            <v>6975000</v>
          </cell>
          <cell r="G35">
            <v>6975000</v>
          </cell>
          <cell r="H35">
            <v>750000000</v>
          </cell>
        </row>
        <row r="36">
          <cell r="B36">
            <v>37955</v>
          </cell>
          <cell r="D36">
            <v>30</v>
          </cell>
          <cell r="E36">
            <v>0</v>
          </cell>
          <cell r="F36">
            <v>6750000</v>
          </cell>
          <cell r="G36">
            <v>6750000</v>
          </cell>
          <cell r="H36">
            <v>750000000</v>
          </cell>
        </row>
        <row r="37">
          <cell r="B37">
            <v>37986</v>
          </cell>
          <cell r="D37">
            <v>31</v>
          </cell>
          <cell r="E37">
            <v>0</v>
          </cell>
          <cell r="F37">
            <v>6975000</v>
          </cell>
          <cell r="G37">
            <v>6975000</v>
          </cell>
          <cell r="H37">
            <v>750000000</v>
          </cell>
        </row>
        <row r="38">
          <cell r="B38">
            <v>38017</v>
          </cell>
          <cell r="D38">
            <v>31</v>
          </cell>
          <cell r="E38">
            <v>0</v>
          </cell>
          <cell r="F38">
            <v>6975000</v>
          </cell>
          <cell r="G38">
            <v>6975000</v>
          </cell>
          <cell r="H38">
            <v>750000000</v>
          </cell>
        </row>
        <row r="39">
          <cell r="B39">
            <v>38046</v>
          </cell>
          <cell r="D39">
            <v>29</v>
          </cell>
          <cell r="E39">
            <v>0</v>
          </cell>
          <cell r="F39">
            <v>6525000</v>
          </cell>
          <cell r="G39">
            <v>6525000</v>
          </cell>
          <cell r="H39">
            <v>750000000</v>
          </cell>
        </row>
        <row r="40">
          <cell r="B40">
            <v>38077</v>
          </cell>
          <cell r="D40">
            <v>31</v>
          </cell>
          <cell r="E40">
            <v>0</v>
          </cell>
          <cell r="F40">
            <v>6975000</v>
          </cell>
          <cell r="G40">
            <v>6975000</v>
          </cell>
          <cell r="H40">
            <v>750000000</v>
          </cell>
        </row>
        <row r="41">
          <cell r="B41">
            <v>38107</v>
          </cell>
          <cell r="D41">
            <v>30</v>
          </cell>
          <cell r="E41">
            <v>0</v>
          </cell>
          <cell r="F41">
            <v>6750000</v>
          </cell>
          <cell r="G41">
            <v>6750000</v>
          </cell>
          <cell r="H41">
            <v>750000000</v>
          </cell>
        </row>
        <row r="42">
          <cell r="B42">
            <v>38138</v>
          </cell>
          <cell r="D42">
            <v>31</v>
          </cell>
          <cell r="E42">
            <v>0</v>
          </cell>
          <cell r="F42">
            <v>6975000</v>
          </cell>
          <cell r="G42">
            <v>6975000</v>
          </cell>
          <cell r="H42">
            <v>750000000</v>
          </cell>
        </row>
        <row r="43">
          <cell r="B43">
            <v>38168</v>
          </cell>
          <cell r="D43">
            <v>30</v>
          </cell>
          <cell r="E43">
            <v>0</v>
          </cell>
          <cell r="F43">
            <v>6750000</v>
          </cell>
          <cell r="G43">
            <v>6750000</v>
          </cell>
          <cell r="H43">
            <v>750000000</v>
          </cell>
        </row>
        <row r="44">
          <cell r="B44">
            <v>38199</v>
          </cell>
          <cell r="D44">
            <v>31</v>
          </cell>
          <cell r="E44">
            <v>0</v>
          </cell>
          <cell r="F44">
            <v>6975000</v>
          </cell>
          <cell r="G44">
            <v>6975000</v>
          </cell>
          <cell r="H44">
            <v>750000000</v>
          </cell>
        </row>
        <row r="45">
          <cell r="B45">
            <v>38230</v>
          </cell>
          <cell r="D45">
            <v>31</v>
          </cell>
          <cell r="E45">
            <v>0</v>
          </cell>
          <cell r="F45">
            <v>6975000</v>
          </cell>
          <cell r="G45">
            <v>6975000</v>
          </cell>
          <cell r="H45">
            <v>750000000</v>
          </cell>
        </row>
        <row r="46">
          <cell r="B46">
            <v>38260</v>
          </cell>
          <cell r="D46">
            <v>30</v>
          </cell>
          <cell r="E46">
            <v>0</v>
          </cell>
          <cell r="F46">
            <v>6750000</v>
          </cell>
          <cell r="G46">
            <v>6750000</v>
          </cell>
          <cell r="H46">
            <v>750000000</v>
          </cell>
        </row>
        <row r="47">
          <cell r="B47">
            <v>38277</v>
          </cell>
          <cell r="C47">
            <v>0.33333333333333331</v>
          </cell>
          <cell r="D47">
            <v>17</v>
          </cell>
          <cell r="E47">
            <v>250000000</v>
          </cell>
          <cell r="G47">
            <v>250000000</v>
          </cell>
          <cell r="H47">
            <v>500000000</v>
          </cell>
        </row>
        <row r="48">
          <cell r="B48">
            <v>38291</v>
          </cell>
          <cell r="D48">
            <v>14</v>
          </cell>
          <cell r="E48">
            <v>0</v>
          </cell>
          <cell r="F48">
            <v>5925000</v>
          </cell>
          <cell r="G48">
            <v>5925000</v>
          </cell>
          <cell r="H48">
            <v>500000000</v>
          </cell>
        </row>
        <row r="49">
          <cell r="B49">
            <v>38321</v>
          </cell>
          <cell r="D49">
            <v>30</v>
          </cell>
          <cell r="E49">
            <v>0</v>
          </cell>
          <cell r="F49">
            <v>4500000</v>
          </cell>
          <cell r="G49">
            <v>4500000</v>
          </cell>
          <cell r="H49">
            <v>500000000</v>
          </cell>
        </row>
        <row r="50">
          <cell r="B50">
            <v>38352</v>
          </cell>
          <cell r="D50">
            <v>31</v>
          </cell>
          <cell r="E50">
            <v>0</v>
          </cell>
          <cell r="F50">
            <v>4650000</v>
          </cell>
          <cell r="G50">
            <v>4650000</v>
          </cell>
          <cell r="H50">
            <v>500000000</v>
          </cell>
        </row>
        <row r="51">
          <cell r="B51">
            <v>38369</v>
          </cell>
          <cell r="C51">
            <v>0.33333333333333331</v>
          </cell>
          <cell r="D51">
            <v>17</v>
          </cell>
          <cell r="E51">
            <v>250000000</v>
          </cell>
          <cell r="G51">
            <v>250000000</v>
          </cell>
          <cell r="H51">
            <v>250000000</v>
          </cell>
        </row>
        <row r="52">
          <cell r="B52">
            <v>38383</v>
          </cell>
          <cell r="D52">
            <v>14</v>
          </cell>
          <cell r="E52">
            <v>0</v>
          </cell>
          <cell r="F52">
            <v>3600000</v>
          </cell>
          <cell r="G52">
            <v>3600000</v>
          </cell>
          <cell r="H52">
            <v>250000000</v>
          </cell>
        </row>
        <row r="53">
          <cell r="B53">
            <v>38411</v>
          </cell>
          <cell r="D53">
            <v>28</v>
          </cell>
          <cell r="E53">
            <v>0</v>
          </cell>
          <cell r="F53">
            <v>2100000</v>
          </cell>
          <cell r="G53">
            <v>2100000</v>
          </cell>
          <cell r="H53">
            <v>250000000</v>
          </cell>
        </row>
        <row r="54">
          <cell r="B54">
            <v>38442</v>
          </cell>
          <cell r="D54">
            <v>31</v>
          </cell>
          <cell r="E54">
            <v>0</v>
          </cell>
          <cell r="F54">
            <v>2325000</v>
          </cell>
          <cell r="G54">
            <v>2325000</v>
          </cell>
          <cell r="H54">
            <v>250000000</v>
          </cell>
        </row>
        <row r="55">
          <cell r="B55">
            <v>38459</v>
          </cell>
          <cell r="C55">
            <v>0.33333333333333331</v>
          </cell>
          <cell r="D55">
            <v>17</v>
          </cell>
          <cell r="E55">
            <v>250000000</v>
          </cell>
          <cell r="F55">
            <v>1275000</v>
          </cell>
          <cell r="G55">
            <v>251275000</v>
          </cell>
          <cell r="H55">
            <v>0</v>
          </cell>
        </row>
      </sheetData>
      <sheetData sheetId="12" refreshError="1">
        <row r="79">
          <cell r="B79" t="str">
            <v xml:space="preserve">Date </v>
          </cell>
          <cell r="C79" t="str">
            <v>% repaid</v>
          </cell>
          <cell r="D79" t="str">
            <v>Days</v>
          </cell>
          <cell r="E79" t="str">
            <v xml:space="preserve">Principal </v>
          </cell>
          <cell r="F79" t="str">
            <v>Interest</v>
          </cell>
          <cell r="G79" t="str">
            <v>Total Payment</v>
          </cell>
          <cell r="H79" t="str">
            <v>O/S Principal</v>
          </cell>
        </row>
        <row r="80">
          <cell r="B80">
            <v>38077</v>
          </cell>
          <cell r="E80" t="str">
            <v>Transfer of amount from Rabo to UTI</v>
          </cell>
          <cell r="H80">
            <v>440000000</v>
          </cell>
        </row>
        <row r="81">
          <cell r="B81">
            <v>38142</v>
          </cell>
          <cell r="D81">
            <v>65</v>
          </cell>
          <cell r="E81">
            <v>55000000</v>
          </cell>
          <cell r="F81">
            <v>8227397.2602739725</v>
          </cell>
          <cell r="G81">
            <v>63227397.260273971</v>
          </cell>
          <cell r="H81">
            <v>385000000</v>
          </cell>
        </row>
        <row r="82">
          <cell r="B82">
            <v>38146</v>
          </cell>
          <cell r="D82">
            <v>179</v>
          </cell>
          <cell r="E82" t="str">
            <v>Transfer of amount from Rabo to UTI</v>
          </cell>
          <cell r="H82">
            <v>805000000</v>
          </cell>
        </row>
        <row r="83">
          <cell r="B83">
            <v>38325</v>
          </cell>
          <cell r="D83">
            <v>183</v>
          </cell>
          <cell r="E83">
            <v>115000000</v>
          </cell>
          <cell r="F83">
            <v>29925000</v>
          </cell>
          <cell r="G83">
            <v>144925000</v>
          </cell>
          <cell r="H83">
            <v>690000000</v>
          </cell>
        </row>
        <row r="84">
          <cell r="B84">
            <v>38507</v>
          </cell>
          <cell r="D84">
            <v>182</v>
          </cell>
          <cell r="E84">
            <v>115000000</v>
          </cell>
          <cell r="F84">
            <v>25804109.589041095</v>
          </cell>
          <cell r="G84">
            <v>140804109.58904108</v>
          </cell>
          <cell r="H84">
            <v>575000000</v>
          </cell>
        </row>
        <row r="85">
          <cell r="B85">
            <v>38690</v>
          </cell>
          <cell r="D85">
            <v>183</v>
          </cell>
          <cell r="E85">
            <v>115000000</v>
          </cell>
          <cell r="F85">
            <v>21621575.342465755</v>
          </cell>
          <cell r="G85">
            <v>136621575.34246576</v>
          </cell>
          <cell r="H85">
            <v>460000000</v>
          </cell>
        </row>
        <row r="86">
          <cell r="B86">
            <v>38872</v>
          </cell>
          <cell r="D86">
            <v>182</v>
          </cell>
          <cell r="E86">
            <v>115000000</v>
          </cell>
          <cell r="F86">
            <v>17202739.726027396</v>
          </cell>
          <cell r="G86">
            <v>132202739.7260274</v>
          </cell>
          <cell r="H86">
            <v>345000000</v>
          </cell>
        </row>
        <row r="87">
          <cell r="B87">
            <v>39055</v>
          </cell>
          <cell r="D87">
            <v>183</v>
          </cell>
          <cell r="E87">
            <v>115000000</v>
          </cell>
          <cell r="F87">
            <v>12972945.205479452</v>
          </cell>
          <cell r="G87">
            <v>127972945.20547946</v>
          </cell>
          <cell r="H87">
            <v>230000000</v>
          </cell>
        </row>
        <row r="88">
          <cell r="B88">
            <v>39237</v>
          </cell>
          <cell r="D88">
            <v>182</v>
          </cell>
          <cell r="E88">
            <v>115000000</v>
          </cell>
          <cell r="F88">
            <v>8601369.8630136978</v>
          </cell>
          <cell r="G88">
            <v>123601369.8630137</v>
          </cell>
          <cell r="H88">
            <v>115000000</v>
          </cell>
        </row>
        <row r="89">
          <cell r="B89">
            <v>39420</v>
          </cell>
          <cell r="D89">
            <v>183</v>
          </cell>
          <cell r="E89">
            <v>115000000</v>
          </cell>
          <cell r="F89">
            <v>4324315.0684931511</v>
          </cell>
          <cell r="G89">
            <v>119324315.06849316</v>
          </cell>
          <cell r="H89">
            <v>0</v>
          </cell>
        </row>
      </sheetData>
      <sheetData sheetId="13" refreshError="1">
        <row r="16">
          <cell r="B16" t="str">
            <v xml:space="preserve">Date </v>
          </cell>
          <cell r="C16" t="str">
            <v>% repaid</v>
          </cell>
          <cell r="D16" t="str">
            <v>Days</v>
          </cell>
          <cell r="E16" t="str">
            <v xml:space="preserve">Principal </v>
          </cell>
          <cell r="F16" t="str">
            <v>Interest</v>
          </cell>
          <cell r="G16" t="str">
            <v>Total Payment</v>
          </cell>
          <cell r="H16" t="str">
            <v>O/S Principal</v>
          </cell>
        </row>
        <row r="17">
          <cell r="B17">
            <v>37435</v>
          </cell>
          <cell r="H17">
            <v>500000000</v>
          </cell>
        </row>
        <row r="18">
          <cell r="B18">
            <v>37437</v>
          </cell>
          <cell r="D18">
            <v>2</v>
          </cell>
          <cell r="E18">
            <v>0</v>
          </cell>
          <cell r="F18">
            <v>302739.72602739726</v>
          </cell>
          <cell r="G18">
            <v>302739.72602739726</v>
          </cell>
          <cell r="H18">
            <v>500000000</v>
          </cell>
        </row>
        <row r="19">
          <cell r="B19">
            <v>37468</v>
          </cell>
          <cell r="D19">
            <v>31</v>
          </cell>
          <cell r="E19">
            <v>0</v>
          </cell>
          <cell r="F19">
            <v>4692465.7534246575</v>
          </cell>
          <cell r="G19">
            <v>4692465.7534246575</v>
          </cell>
          <cell r="H19">
            <v>500000000</v>
          </cell>
        </row>
        <row r="20">
          <cell r="B20">
            <v>37499</v>
          </cell>
          <cell r="D20">
            <v>31</v>
          </cell>
          <cell r="E20">
            <v>0</v>
          </cell>
          <cell r="F20">
            <v>4692465.7534246575</v>
          </cell>
          <cell r="G20">
            <v>4692465.7534246575</v>
          </cell>
          <cell r="H20">
            <v>500000000</v>
          </cell>
        </row>
        <row r="21">
          <cell r="B21">
            <v>37529</v>
          </cell>
          <cell r="D21">
            <v>30</v>
          </cell>
          <cell r="E21">
            <v>0</v>
          </cell>
          <cell r="F21">
            <v>4541095.8904109588</v>
          </cell>
          <cell r="G21">
            <v>4541095.8904109588</v>
          </cell>
          <cell r="H21">
            <v>500000000</v>
          </cell>
        </row>
        <row r="22">
          <cell r="B22">
            <v>37560</v>
          </cell>
          <cell r="D22">
            <v>31</v>
          </cell>
          <cell r="E22">
            <v>0</v>
          </cell>
          <cell r="F22">
            <v>4692465.7534246575</v>
          </cell>
          <cell r="G22">
            <v>4692465.7534246575</v>
          </cell>
          <cell r="H22">
            <v>500000000</v>
          </cell>
        </row>
        <row r="23">
          <cell r="B23">
            <v>37590</v>
          </cell>
          <cell r="D23">
            <v>30</v>
          </cell>
          <cell r="E23">
            <v>0</v>
          </cell>
          <cell r="F23">
            <v>4541095.8904109588</v>
          </cell>
          <cell r="G23">
            <v>4541095.8904109588</v>
          </cell>
          <cell r="H23">
            <v>500000000</v>
          </cell>
        </row>
        <row r="24">
          <cell r="B24">
            <v>37621</v>
          </cell>
          <cell r="D24">
            <v>31</v>
          </cell>
          <cell r="E24">
            <v>0</v>
          </cell>
          <cell r="F24">
            <v>4692465.7534246575</v>
          </cell>
          <cell r="G24">
            <v>4692465.7534246575</v>
          </cell>
          <cell r="H24">
            <v>500000000</v>
          </cell>
        </row>
        <row r="25">
          <cell r="B25">
            <v>37652</v>
          </cell>
          <cell r="D25">
            <v>31</v>
          </cell>
          <cell r="E25">
            <v>0</v>
          </cell>
          <cell r="F25">
            <v>4692465.7534246575</v>
          </cell>
          <cell r="G25">
            <v>4692465.7534246575</v>
          </cell>
          <cell r="H25">
            <v>500000000</v>
          </cell>
        </row>
        <row r="26">
          <cell r="B26">
            <v>37680</v>
          </cell>
          <cell r="D26">
            <v>28</v>
          </cell>
          <cell r="E26">
            <v>0</v>
          </cell>
          <cell r="F26">
            <v>4238356.1643835614</v>
          </cell>
          <cell r="G26">
            <v>4238356.1643835614</v>
          </cell>
          <cell r="H26">
            <v>500000000</v>
          </cell>
        </row>
        <row r="27">
          <cell r="B27">
            <v>37711</v>
          </cell>
          <cell r="D27">
            <v>31</v>
          </cell>
          <cell r="E27">
            <v>0</v>
          </cell>
          <cell r="F27">
            <v>4692465.7534246575</v>
          </cell>
          <cell r="G27">
            <v>4692465.7534246575</v>
          </cell>
          <cell r="H27">
            <v>500000000</v>
          </cell>
        </row>
        <row r="28">
          <cell r="B28">
            <v>37741</v>
          </cell>
          <cell r="D28">
            <v>30</v>
          </cell>
          <cell r="E28">
            <v>0</v>
          </cell>
          <cell r="F28">
            <v>4541095.8904109588</v>
          </cell>
          <cell r="G28">
            <v>4541095.8904109588</v>
          </cell>
          <cell r="H28">
            <v>500000000</v>
          </cell>
        </row>
        <row r="29">
          <cell r="B29">
            <v>37772</v>
          </cell>
          <cell r="D29">
            <v>31</v>
          </cell>
          <cell r="E29">
            <v>0</v>
          </cell>
          <cell r="F29">
            <v>4692465.7534246575</v>
          </cell>
          <cell r="G29">
            <v>4692465.7534246575</v>
          </cell>
          <cell r="H29">
            <v>500000000</v>
          </cell>
        </row>
        <row r="30">
          <cell r="B30">
            <v>37802</v>
          </cell>
          <cell r="D30">
            <v>30</v>
          </cell>
          <cell r="E30">
            <v>0</v>
          </cell>
          <cell r="F30">
            <v>4541095.8904109588</v>
          </cell>
          <cell r="G30">
            <v>4541095.8904109588</v>
          </cell>
          <cell r="H30">
            <v>500000000</v>
          </cell>
        </row>
        <row r="31">
          <cell r="B31">
            <v>37833</v>
          </cell>
          <cell r="D31">
            <v>31</v>
          </cell>
          <cell r="E31">
            <v>0</v>
          </cell>
          <cell r="F31">
            <v>4692465.7534246575</v>
          </cell>
          <cell r="G31">
            <v>4692465.7534246575</v>
          </cell>
          <cell r="H31">
            <v>500000000</v>
          </cell>
        </row>
        <row r="32">
          <cell r="B32">
            <v>37864</v>
          </cell>
          <cell r="D32">
            <v>31</v>
          </cell>
          <cell r="E32">
            <v>0</v>
          </cell>
          <cell r="F32">
            <v>4692465.7534246575</v>
          </cell>
          <cell r="G32">
            <v>4692465.7534246575</v>
          </cell>
          <cell r="H32">
            <v>500000000</v>
          </cell>
        </row>
        <row r="33">
          <cell r="B33">
            <v>37894</v>
          </cell>
          <cell r="D33">
            <v>30</v>
          </cell>
          <cell r="E33">
            <v>0</v>
          </cell>
          <cell r="F33">
            <v>4541095.8904109588</v>
          </cell>
          <cell r="G33">
            <v>4541095.8904109588</v>
          </cell>
          <cell r="H33">
            <v>500000000</v>
          </cell>
        </row>
        <row r="34">
          <cell r="B34">
            <v>37925</v>
          </cell>
          <cell r="D34">
            <v>31</v>
          </cell>
          <cell r="E34">
            <v>0</v>
          </cell>
          <cell r="F34">
            <v>4692465.7534246575</v>
          </cell>
          <cell r="G34">
            <v>4692465.7534246575</v>
          </cell>
          <cell r="H34">
            <v>500000000</v>
          </cell>
        </row>
        <row r="35">
          <cell r="B35">
            <v>37955</v>
          </cell>
          <cell r="D35">
            <v>30</v>
          </cell>
          <cell r="E35">
            <v>0</v>
          </cell>
          <cell r="F35">
            <v>4541095.8904109588</v>
          </cell>
          <cell r="G35">
            <v>4541095.8904109588</v>
          </cell>
          <cell r="H35">
            <v>500000000</v>
          </cell>
        </row>
        <row r="36">
          <cell r="B36">
            <v>37983</v>
          </cell>
          <cell r="D36">
            <v>28</v>
          </cell>
          <cell r="E36">
            <v>165000000</v>
          </cell>
          <cell r="F36">
            <v>4238356.1643835614</v>
          </cell>
          <cell r="G36">
            <v>169238356.16438356</v>
          </cell>
          <cell r="H36">
            <v>335000000</v>
          </cell>
        </row>
        <row r="37">
          <cell r="B37">
            <v>37986</v>
          </cell>
          <cell r="D37">
            <v>3</v>
          </cell>
          <cell r="E37">
            <v>0</v>
          </cell>
          <cell r="F37">
            <v>202376.71232876711</v>
          </cell>
          <cell r="G37">
            <v>202376.71232876711</v>
          </cell>
          <cell r="H37">
            <v>335000000</v>
          </cell>
        </row>
        <row r="38">
          <cell r="B38">
            <v>38017</v>
          </cell>
          <cell r="D38">
            <v>31</v>
          </cell>
          <cell r="E38">
            <v>0</v>
          </cell>
          <cell r="F38">
            <v>2091226.0273972603</v>
          </cell>
          <cell r="G38">
            <v>2091226.0273972603</v>
          </cell>
          <cell r="H38">
            <v>335000000</v>
          </cell>
        </row>
        <row r="39">
          <cell r="B39">
            <v>38046</v>
          </cell>
          <cell r="D39">
            <v>29</v>
          </cell>
          <cell r="E39">
            <v>0</v>
          </cell>
          <cell r="F39">
            <v>1956308.2191780822</v>
          </cell>
          <cell r="G39">
            <v>1956308.2191780822</v>
          </cell>
          <cell r="H39">
            <v>335000000</v>
          </cell>
        </row>
        <row r="40">
          <cell r="B40">
            <v>38077</v>
          </cell>
          <cell r="D40">
            <v>31</v>
          </cell>
          <cell r="E40">
            <v>0</v>
          </cell>
          <cell r="F40">
            <v>2091226.0273972603</v>
          </cell>
          <cell r="G40">
            <v>2091226.0273972603</v>
          </cell>
          <cell r="H40">
            <v>335000000</v>
          </cell>
        </row>
        <row r="41">
          <cell r="B41">
            <v>38107</v>
          </cell>
          <cell r="D41">
            <v>30</v>
          </cell>
          <cell r="E41">
            <v>0</v>
          </cell>
          <cell r="F41">
            <v>2023767.1232876712</v>
          </cell>
          <cell r="G41">
            <v>2023767.1232876712</v>
          </cell>
          <cell r="H41">
            <v>335000000</v>
          </cell>
        </row>
        <row r="42">
          <cell r="B42">
            <v>38138</v>
          </cell>
          <cell r="D42">
            <v>31</v>
          </cell>
          <cell r="E42">
            <v>0</v>
          </cell>
          <cell r="F42">
            <v>2091226.0273972603</v>
          </cell>
          <cell r="G42">
            <v>2091226.0273972603</v>
          </cell>
          <cell r="H42">
            <v>335000000</v>
          </cell>
        </row>
        <row r="43">
          <cell r="B43">
            <v>38168</v>
          </cell>
          <cell r="D43">
            <v>30</v>
          </cell>
          <cell r="E43">
            <v>0</v>
          </cell>
          <cell r="F43">
            <v>2023767.1232876712</v>
          </cell>
          <cell r="G43">
            <v>2023767.1232876712</v>
          </cell>
          <cell r="H43">
            <v>335000000</v>
          </cell>
        </row>
        <row r="44">
          <cell r="B44">
            <v>38199</v>
          </cell>
          <cell r="D44">
            <v>31</v>
          </cell>
          <cell r="E44">
            <v>0</v>
          </cell>
          <cell r="F44">
            <v>2091226.0273972603</v>
          </cell>
          <cell r="G44">
            <v>2091226.0273972603</v>
          </cell>
          <cell r="H44">
            <v>335000000</v>
          </cell>
        </row>
        <row r="45">
          <cell r="B45">
            <v>38230</v>
          </cell>
          <cell r="D45">
            <v>31</v>
          </cell>
          <cell r="E45">
            <v>0</v>
          </cell>
          <cell r="F45">
            <v>2091226.0273972603</v>
          </cell>
          <cell r="G45">
            <v>2091226.0273972603</v>
          </cell>
          <cell r="H45">
            <v>335000000</v>
          </cell>
        </row>
        <row r="46">
          <cell r="B46">
            <v>38258</v>
          </cell>
          <cell r="D46">
            <v>28</v>
          </cell>
          <cell r="E46">
            <v>165000000</v>
          </cell>
          <cell r="F46">
            <v>1888849.3150684931</v>
          </cell>
          <cell r="G46">
            <v>166888849.31506848</v>
          </cell>
          <cell r="H46">
            <v>170000000</v>
          </cell>
        </row>
        <row r="47">
          <cell r="B47">
            <v>38260</v>
          </cell>
          <cell r="D47">
            <v>2</v>
          </cell>
          <cell r="E47">
            <v>0</v>
          </cell>
          <cell r="F47">
            <v>68465.753424657538</v>
          </cell>
          <cell r="G47">
            <v>68465.753424657538</v>
          </cell>
          <cell r="H47">
            <v>170000000</v>
          </cell>
        </row>
        <row r="48">
          <cell r="B48">
            <v>38291</v>
          </cell>
          <cell r="D48">
            <v>31</v>
          </cell>
          <cell r="E48">
            <v>0</v>
          </cell>
          <cell r="F48">
            <v>1061219.1780821919</v>
          </cell>
          <cell r="G48">
            <v>1061219.1780821919</v>
          </cell>
          <cell r="H48">
            <v>170000000</v>
          </cell>
        </row>
        <row r="49">
          <cell r="B49">
            <v>38321</v>
          </cell>
          <cell r="D49">
            <v>30</v>
          </cell>
          <cell r="E49">
            <v>0</v>
          </cell>
          <cell r="F49">
            <v>1026986.301369863</v>
          </cell>
          <cell r="G49">
            <v>1026986.301369863</v>
          </cell>
          <cell r="H49">
            <v>170000000</v>
          </cell>
        </row>
        <row r="50">
          <cell r="B50">
            <v>38352</v>
          </cell>
          <cell r="D50">
            <v>31</v>
          </cell>
          <cell r="E50">
            <v>0</v>
          </cell>
          <cell r="F50">
            <v>1061219.1780821919</v>
          </cell>
          <cell r="G50">
            <v>1061219.1780821919</v>
          </cell>
          <cell r="H50">
            <v>170000000</v>
          </cell>
        </row>
        <row r="51">
          <cell r="B51">
            <v>38383</v>
          </cell>
          <cell r="D51">
            <v>31</v>
          </cell>
          <cell r="E51">
            <v>0</v>
          </cell>
          <cell r="F51">
            <v>1061219.1780821919</v>
          </cell>
          <cell r="G51">
            <v>1061219.1780821919</v>
          </cell>
          <cell r="H51">
            <v>170000000</v>
          </cell>
        </row>
        <row r="52">
          <cell r="B52">
            <v>38411</v>
          </cell>
          <cell r="D52">
            <v>28</v>
          </cell>
          <cell r="E52">
            <v>0</v>
          </cell>
          <cell r="F52">
            <v>958520.54794520547</v>
          </cell>
          <cell r="G52">
            <v>958520.54794520547</v>
          </cell>
          <cell r="H52">
            <v>170000000</v>
          </cell>
        </row>
        <row r="53">
          <cell r="B53">
            <v>38442</v>
          </cell>
          <cell r="D53">
            <v>31</v>
          </cell>
          <cell r="E53">
            <v>0</v>
          </cell>
          <cell r="F53">
            <v>1061219.1780821919</v>
          </cell>
          <cell r="G53">
            <v>1061219.1780821919</v>
          </cell>
          <cell r="H53">
            <v>170000000</v>
          </cell>
        </row>
        <row r="54">
          <cell r="B54">
            <v>38472</v>
          </cell>
          <cell r="D54">
            <v>30</v>
          </cell>
          <cell r="E54">
            <v>0</v>
          </cell>
          <cell r="F54">
            <v>1026986.301369863</v>
          </cell>
          <cell r="G54">
            <v>1026986.301369863</v>
          </cell>
          <cell r="H54">
            <v>170000000</v>
          </cell>
        </row>
        <row r="55">
          <cell r="B55">
            <v>38503</v>
          </cell>
          <cell r="D55">
            <v>31</v>
          </cell>
          <cell r="E55">
            <v>0</v>
          </cell>
          <cell r="F55">
            <v>1061219.1780821919</v>
          </cell>
          <cell r="G55">
            <v>1061219.1780821919</v>
          </cell>
          <cell r="H55">
            <v>170000000</v>
          </cell>
        </row>
        <row r="56">
          <cell r="B56">
            <v>38531</v>
          </cell>
          <cell r="D56">
            <v>28</v>
          </cell>
          <cell r="E56">
            <v>170000000</v>
          </cell>
          <cell r="F56">
            <v>958520.54794520547</v>
          </cell>
          <cell r="G56">
            <v>170958520.5479452</v>
          </cell>
          <cell r="H56">
            <v>0</v>
          </cell>
        </row>
      </sheetData>
      <sheetData sheetId="14" refreshError="1">
        <row r="16">
          <cell r="B16" t="str">
            <v xml:space="preserve">Date </v>
          </cell>
          <cell r="C16" t="str">
            <v>% repaid</v>
          </cell>
          <cell r="D16" t="str">
            <v>Days</v>
          </cell>
          <cell r="E16" t="str">
            <v xml:space="preserve">Principal </v>
          </cell>
          <cell r="F16" t="str">
            <v>Interest</v>
          </cell>
          <cell r="G16" t="str">
            <v>Total Payment</v>
          </cell>
          <cell r="H16" t="str">
            <v>O/S Principal</v>
          </cell>
        </row>
        <row r="17">
          <cell r="B17">
            <v>37697</v>
          </cell>
          <cell r="H17">
            <v>2500000000</v>
          </cell>
        </row>
        <row r="18">
          <cell r="B18">
            <v>37712</v>
          </cell>
          <cell r="D18">
            <v>15</v>
          </cell>
          <cell r="F18">
            <v>10787671.232876712</v>
          </cell>
          <cell r="G18">
            <v>10787671.232876712</v>
          </cell>
          <cell r="H18">
            <v>2500000000</v>
          </cell>
        </row>
        <row r="19">
          <cell r="B19">
            <v>37746</v>
          </cell>
          <cell r="D19">
            <v>34</v>
          </cell>
          <cell r="H19">
            <v>2500000000</v>
          </cell>
        </row>
        <row r="20">
          <cell r="B20">
            <v>37803</v>
          </cell>
          <cell r="D20">
            <v>57</v>
          </cell>
          <cell r="F20">
            <v>64469178.08219178</v>
          </cell>
          <cell r="G20">
            <v>64469178.08219178</v>
          </cell>
          <cell r="H20">
            <v>2500000000</v>
          </cell>
        </row>
        <row r="21">
          <cell r="B21">
            <v>37895</v>
          </cell>
          <cell r="D21">
            <v>92</v>
          </cell>
          <cell r="F21">
            <v>64589041.095890403</v>
          </cell>
          <cell r="G21">
            <v>64589041.095890403</v>
          </cell>
          <cell r="H21">
            <v>2500000000</v>
          </cell>
        </row>
        <row r="22">
          <cell r="B22">
            <v>37987</v>
          </cell>
          <cell r="D22">
            <v>92</v>
          </cell>
          <cell r="F22">
            <v>58287671.232876711</v>
          </cell>
          <cell r="G22">
            <v>58287671.232876711</v>
          </cell>
          <cell r="H22">
            <v>2500000000</v>
          </cell>
        </row>
        <row r="23">
          <cell r="B23">
            <v>38078</v>
          </cell>
          <cell r="D23">
            <v>91</v>
          </cell>
          <cell r="F23">
            <v>57654109.589041099</v>
          </cell>
          <cell r="G23">
            <v>57654109.589041099</v>
          </cell>
          <cell r="H23">
            <v>2500000000</v>
          </cell>
        </row>
        <row r="24">
          <cell r="B24">
            <v>38169</v>
          </cell>
          <cell r="D24">
            <v>91</v>
          </cell>
          <cell r="F24">
            <v>57654109.589041099</v>
          </cell>
          <cell r="G24">
            <v>57654109.589041099</v>
          </cell>
          <cell r="H24">
            <v>2500000000</v>
          </cell>
        </row>
        <row r="25">
          <cell r="B25">
            <v>38261</v>
          </cell>
          <cell r="D25">
            <v>92</v>
          </cell>
          <cell r="F25">
            <v>53561643.835616447</v>
          </cell>
          <cell r="G25">
            <v>53561643.835616447</v>
          </cell>
          <cell r="H25">
            <v>2500000000</v>
          </cell>
        </row>
        <row r="26">
          <cell r="B26">
            <v>38353</v>
          </cell>
          <cell r="D26">
            <v>92</v>
          </cell>
          <cell r="F26">
            <v>53561643.835616447</v>
          </cell>
          <cell r="G26">
            <v>53561643.835616447</v>
          </cell>
          <cell r="H26">
            <v>2500000000</v>
          </cell>
        </row>
        <row r="27">
          <cell r="B27">
            <v>38443</v>
          </cell>
          <cell r="D27">
            <v>90</v>
          </cell>
          <cell r="F27">
            <v>52397260.273972616</v>
          </cell>
          <cell r="G27">
            <v>52397260.273972616</v>
          </cell>
          <cell r="H27">
            <v>2500000000</v>
          </cell>
        </row>
        <row r="28">
          <cell r="B28">
            <v>38534</v>
          </cell>
          <cell r="D28">
            <v>91</v>
          </cell>
          <cell r="F28">
            <v>52979452.054794528</v>
          </cell>
          <cell r="G28">
            <v>52979452.054794528</v>
          </cell>
          <cell r="H28">
            <v>2500000000</v>
          </cell>
        </row>
        <row r="29">
          <cell r="B29">
            <v>38626</v>
          </cell>
          <cell r="D29">
            <v>92</v>
          </cell>
          <cell r="F29">
            <v>53561643.835616447</v>
          </cell>
          <cell r="G29">
            <v>53561643.835616447</v>
          </cell>
          <cell r="H29">
            <v>2500000000</v>
          </cell>
        </row>
        <row r="30">
          <cell r="B30">
            <v>38718</v>
          </cell>
          <cell r="D30">
            <v>92</v>
          </cell>
          <cell r="F30">
            <v>53561643.835616447</v>
          </cell>
          <cell r="G30">
            <v>53561643.835616447</v>
          </cell>
          <cell r="H30">
            <v>2500000000</v>
          </cell>
        </row>
        <row r="31">
          <cell r="B31">
            <v>38808</v>
          </cell>
          <cell r="D31">
            <v>90</v>
          </cell>
          <cell r="F31">
            <v>52397260.273972616</v>
          </cell>
          <cell r="G31">
            <v>52397260.273972616</v>
          </cell>
          <cell r="H31">
            <v>2500000000</v>
          </cell>
        </row>
        <row r="32">
          <cell r="B32">
            <v>38899</v>
          </cell>
          <cell r="D32">
            <v>91</v>
          </cell>
          <cell r="F32">
            <v>52979452.054794528</v>
          </cell>
          <cell r="G32">
            <v>52979452.054794528</v>
          </cell>
          <cell r="H32">
            <v>2500000000</v>
          </cell>
        </row>
        <row r="33">
          <cell r="B33">
            <v>38991</v>
          </cell>
          <cell r="D33">
            <v>92</v>
          </cell>
          <cell r="F33">
            <v>53561643.835616447</v>
          </cell>
          <cell r="G33">
            <v>53561643.835616447</v>
          </cell>
          <cell r="H33">
            <v>2500000000</v>
          </cell>
        </row>
        <row r="34">
          <cell r="B34">
            <v>39083</v>
          </cell>
          <cell r="D34">
            <v>92</v>
          </cell>
          <cell r="F34">
            <v>53561643.835616447</v>
          </cell>
          <cell r="G34">
            <v>53561643.835616447</v>
          </cell>
          <cell r="H34">
            <v>2500000000</v>
          </cell>
        </row>
        <row r="35">
          <cell r="B35">
            <v>39173</v>
          </cell>
          <cell r="D35">
            <v>90</v>
          </cell>
          <cell r="E35">
            <v>250000000</v>
          </cell>
          <cell r="F35">
            <v>52397260.273972616</v>
          </cell>
          <cell r="G35">
            <v>302397260.27397263</v>
          </cell>
          <cell r="H35">
            <v>2250000000</v>
          </cell>
        </row>
        <row r="36">
          <cell r="B36">
            <v>39264</v>
          </cell>
          <cell r="D36">
            <v>91</v>
          </cell>
          <cell r="F36">
            <v>47681506.84931507</v>
          </cell>
          <cell r="G36">
            <v>47681506.84931507</v>
          </cell>
          <cell r="H36">
            <v>2250000000</v>
          </cell>
        </row>
        <row r="37">
          <cell r="B37">
            <v>39356</v>
          </cell>
          <cell r="D37">
            <v>92</v>
          </cell>
          <cell r="E37">
            <v>250000000</v>
          </cell>
          <cell r="F37">
            <v>48205479.452054791</v>
          </cell>
          <cell r="G37">
            <v>298205479.4520548</v>
          </cell>
          <cell r="H37">
            <v>2000000000</v>
          </cell>
        </row>
        <row r="38">
          <cell r="B38">
            <v>39448</v>
          </cell>
          <cell r="D38">
            <v>92</v>
          </cell>
          <cell r="F38">
            <v>42849315.06849315</v>
          </cell>
          <cell r="G38">
            <v>42849315.06849315</v>
          </cell>
          <cell r="H38">
            <v>2000000000</v>
          </cell>
        </row>
        <row r="39">
          <cell r="B39">
            <v>39539</v>
          </cell>
          <cell r="D39">
            <v>91</v>
          </cell>
          <cell r="E39">
            <v>250000000</v>
          </cell>
          <cell r="F39">
            <v>42383561.643835619</v>
          </cell>
          <cell r="G39">
            <v>292383561.6438356</v>
          </cell>
          <cell r="H39">
            <v>1750000000</v>
          </cell>
        </row>
        <row r="40">
          <cell r="B40">
            <v>39630</v>
          </cell>
          <cell r="D40">
            <v>91</v>
          </cell>
          <cell r="F40">
            <v>37085616.438356161</v>
          </cell>
          <cell r="G40">
            <v>37085616.438356161</v>
          </cell>
          <cell r="H40">
            <v>1750000000</v>
          </cell>
        </row>
        <row r="41">
          <cell r="B41">
            <v>39722</v>
          </cell>
          <cell r="D41">
            <v>92</v>
          </cell>
          <cell r="E41">
            <v>250000000</v>
          </cell>
          <cell r="F41">
            <v>37493150.684931509</v>
          </cell>
          <cell r="G41">
            <v>287493150.68493152</v>
          </cell>
          <cell r="H41">
            <v>1500000000</v>
          </cell>
        </row>
        <row r="42">
          <cell r="B42">
            <v>39814</v>
          </cell>
          <cell r="D42">
            <v>92</v>
          </cell>
          <cell r="F42">
            <v>32136986.301369868</v>
          </cell>
          <cell r="G42">
            <v>32136986.301369868</v>
          </cell>
          <cell r="H42">
            <v>1500000000</v>
          </cell>
        </row>
        <row r="43">
          <cell r="B43">
            <v>39904</v>
          </cell>
          <cell r="D43">
            <v>90</v>
          </cell>
          <cell r="E43">
            <v>250000000</v>
          </cell>
          <cell r="F43">
            <v>31438356.164383568</v>
          </cell>
          <cell r="G43">
            <v>281438356.16438359</v>
          </cell>
          <cell r="H43">
            <v>1250000000</v>
          </cell>
        </row>
        <row r="44">
          <cell r="B44">
            <v>39995</v>
          </cell>
          <cell r="D44">
            <v>91</v>
          </cell>
          <cell r="F44">
            <v>26489726.027397264</v>
          </cell>
          <cell r="G44">
            <v>26489726.027397264</v>
          </cell>
          <cell r="H44">
            <v>1250000000</v>
          </cell>
        </row>
        <row r="45">
          <cell r="B45">
            <v>40087</v>
          </cell>
          <cell r="D45">
            <v>92</v>
          </cell>
          <cell r="E45">
            <v>250000000</v>
          </cell>
          <cell r="F45">
            <v>26780821.917808224</v>
          </cell>
          <cell r="G45">
            <v>276780821.91780823</v>
          </cell>
          <cell r="H45">
            <v>1000000000</v>
          </cell>
        </row>
        <row r="46">
          <cell r="B46">
            <v>40179</v>
          </cell>
          <cell r="D46">
            <v>92</v>
          </cell>
          <cell r="F46">
            <v>21424657.534246575</v>
          </cell>
          <cell r="G46">
            <v>21424657.534246575</v>
          </cell>
          <cell r="H46">
            <v>1000000000</v>
          </cell>
        </row>
        <row r="47">
          <cell r="B47">
            <v>40269</v>
          </cell>
          <cell r="D47">
            <v>90</v>
          </cell>
          <cell r="E47">
            <v>250000000</v>
          </cell>
          <cell r="F47">
            <v>20958904.10958904</v>
          </cell>
          <cell r="G47">
            <v>270958904.10958904</v>
          </cell>
          <cell r="H47">
            <v>750000000</v>
          </cell>
        </row>
        <row r="48">
          <cell r="B48">
            <v>40360</v>
          </cell>
          <cell r="D48">
            <v>91</v>
          </cell>
          <cell r="F48">
            <v>15893835.616438359</v>
          </cell>
          <cell r="G48">
            <v>15893835.616438359</v>
          </cell>
          <cell r="H48">
            <v>750000000</v>
          </cell>
        </row>
        <row r="49">
          <cell r="B49">
            <v>40452</v>
          </cell>
          <cell r="D49">
            <v>92</v>
          </cell>
          <cell r="E49">
            <v>250000000</v>
          </cell>
          <cell r="F49">
            <v>16068493.150684934</v>
          </cell>
          <cell r="G49">
            <v>266068493.15068492</v>
          </cell>
          <cell r="H49">
            <v>500000000</v>
          </cell>
        </row>
        <row r="50">
          <cell r="B50">
            <v>40544</v>
          </cell>
          <cell r="D50">
            <v>92</v>
          </cell>
          <cell r="F50">
            <v>10712328.767123288</v>
          </cell>
          <cell r="G50">
            <v>10712328.767123288</v>
          </cell>
          <cell r="H50">
            <v>500000000</v>
          </cell>
        </row>
        <row r="51">
          <cell r="B51">
            <v>40634</v>
          </cell>
          <cell r="D51">
            <v>90</v>
          </cell>
          <cell r="E51">
            <v>250000000</v>
          </cell>
          <cell r="F51">
            <v>10479452.05479452</v>
          </cell>
          <cell r="G51">
            <v>260479452.05479452</v>
          </cell>
          <cell r="H51">
            <v>250000000</v>
          </cell>
        </row>
        <row r="52">
          <cell r="B52">
            <v>40725</v>
          </cell>
          <cell r="D52">
            <v>91</v>
          </cell>
          <cell r="F52">
            <v>5297945.2054794524</v>
          </cell>
          <cell r="G52">
            <v>5297945.2054794524</v>
          </cell>
          <cell r="H52">
            <v>250000000</v>
          </cell>
        </row>
        <row r="53">
          <cell r="B53">
            <v>40817</v>
          </cell>
          <cell r="D53">
            <v>92</v>
          </cell>
          <cell r="E53">
            <v>250000000</v>
          </cell>
          <cell r="F53">
            <v>5356164.3835616438</v>
          </cell>
          <cell r="G53">
            <v>255356164.38356164</v>
          </cell>
          <cell r="H53">
            <v>0</v>
          </cell>
        </row>
      </sheetData>
      <sheetData sheetId="15" refreshError="1">
        <row r="15">
          <cell r="B15" t="str">
            <v xml:space="preserve">Date </v>
          </cell>
          <cell r="C15" t="str">
            <v>% repaid</v>
          </cell>
          <cell r="D15" t="str">
            <v>Days</v>
          </cell>
          <cell r="E15" t="str">
            <v xml:space="preserve">Principal </v>
          </cell>
          <cell r="F15" t="str">
            <v>Interest</v>
          </cell>
          <cell r="G15" t="str">
            <v>Total Payment</v>
          </cell>
          <cell r="H15" t="str">
            <v>O/S Principal</v>
          </cell>
        </row>
        <row r="16">
          <cell r="B16">
            <v>37771</v>
          </cell>
          <cell r="G16">
            <v>0</v>
          </cell>
          <cell r="H16">
            <v>500000000</v>
          </cell>
        </row>
        <row r="17">
          <cell r="B17">
            <v>37802</v>
          </cell>
          <cell r="D17">
            <v>31</v>
          </cell>
          <cell r="F17">
            <v>3410000</v>
          </cell>
          <cell r="G17">
            <v>3410000</v>
          </cell>
          <cell r="H17">
            <v>500000000</v>
          </cell>
        </row>
        <row r="18">
          <cell r="B18">
            <v>37833</v>
          </cell>
          <cell r="D18">
            <v>31</v>
          </cell>
          <cell r="F18">
            <v>3410000</v>
          </cell>
          <cell r="G18">
            <v>3410000</v>
          </cell>
          <cell r="H18">
            <v>500000000</v>
          </cell>
        </row>
        <row r="19">
          <cell r="B19">
            <v>37864</v>
          </cell>
          <cell r="D19">
            <v>31</v>
          </cell>
          <cell r="F19">
            <v>3410000</v>
          </cell>
          <cell r="G19">
            <v>3410000</v>
          </cell>
          <cell r="H19">
            <v>500000000</v>
          </cell>
        </row>
        <row r="20">
          <cell r="B20">
            <v>37894</v>
          </cell>
          <cell r="D20">
            <v>30</v>
          </cell>
          <cell r="F20">
            <v>3300000</v>
          </cell>
          <cell r="G20">
            <v>3300000</v>
          </cell>
          <cell r="H20">
            <v>500000000</v>
          </cell>
        </row>
        <row r="21">
          <cell r="B21">
            <v>37925</v>
          </cell>
          <cell r="D21">
            <v>31</v>
          </cell>
          <cell r="F21">
            <v>3410000</v>
          </cell>
          <cell r="G21">
            <v>3410000</v>
          </cell>
          <cell r="H21">
            <v>500000000</v>
          </cell>
        </row>
        <row r="22">
          <cell r="B22">
            <v>37955</v>
          </cell>
          <cell r="D22">
            <v>30</v>
          </cell>
          <cell r="F22">
            <v>3300000</v>
          </cell>
          <cell r="G22">
            <v>3300000</v>
          </cell>
          <cell r="H22">
            <v>500000000</v>
          </cell>
        </row>
        <row r="23">
          <cell r="B23">
            <v>37986</v>
          </cell>
          <cell r="D23">
            <v>31</v>
          </cell>
          <cell r="F23">
            <v>3217205.4794520549</v>
          </cell>
          <cell r="G23">
            <v>3217205.4794520549</v>
          </cell>
          <cell r="H23">
            <v>500000000</v>
          </cell>
        </row>
        <row r="24">
          <cell r="B24">
            <v>38017</v>
          </cell>
          <cell r="D24">
            <v>31</v>
          </cell>
          <cell r="F24">
            <v>3217205.4794520549</v>
          </cell>
          <cell r="G24">
            <v>3217205.4794520549</v>
          </cell>
          <cell r="H24">
            <v>500000000</v>
          </cell>
        </row>
        <row r="25">
          <cell r="B25">
            <v>38046</v>
          </cell>
          <cell r="D25">
            <v>29</v>
          </cell>
          <cell r="F25">
            <v>3009643.8356164382</v>
          </cell>
          <cell r="G25">
            <v>3009643.8356164382</v>
          </cell>
          <cell r="H25">
            <v>500000000</v>
          </cell>
        </row>
        <row r="26">
          <cell r="B26">
            <v>38077</v>
          </cell>
          <cell r="D26">
            <v>31</v>
          </cell>
          <cell r="F26">
            <v>3217205.4794520549</v>
          </cell>
          <cell r="G26">
            <v>3217205.4794520549</v>
          </cell>
          <cell r="H26">
            <v>500000000</v>
          </cell>
        </row>
        <row r="27">
          <cell r="B27">
            <v>38107</v>
          </cell>
          <cell r="D27">
            <v>30</v>
          </cell>
          <cell r="F27">
            <v>3113424.6575342468</v>
          </cell>
          <cell r="G27">
            <v>3113424.6575342468</v>
          </cell>
          <cell r="H27">
            <v>500000000</v>
          </cell>
        </row>
        <row r="28">
          <cell r="B28">
            <v>38138</v>
          </cell>
          <cell r="D28">
            <v>31</v>
          </cell>
          <cell r="F28">
            <v>3217205.4794520549</v>
          </cell>
          <cell r="G28">
            <v>3217205.4794520549</v>
          </cell>
          <cell r="H28">
            <v>500000000</v>
          </cell>
        </row>
        <row r="29">
          <cell r="B29">
            <v>38168</v>
          </cell>
          <cell r="D29">
            <v>30</v>
          </cell>
          <cell r="F29">
            <v>3113424.6575342468</v>
          </cell>
          <cell r="G29">
            <v>3113424.6575342468</v>
          </cell>
          <cell r="H29">
            <v>500000000</v>
          </cell>
        </row>
        <row r="30">
          <cell r="B30">
            <v>38199</v>
          </cell>
          <cell r="D30">
            <v>31</v>
          </cell>
          <cell r="F30">
            <v>3217205.4794520549</v>
          </cell>
          <cell r="G30">
            <v>3217205.4794520549</v>
          </cell>
          <cell r="H30">
            <v>500000000</v>
          </cell>
        </row>
        <row r="31">
          <cell r="B31">
            <v>38230</v>
          </cell>
          <cell r="D31">
            <v>31</v>
          </cell>
          <cell r="F31">
            <v>3217205.4794520549</v>
          </cell>
          <cell r="G31">
            <v>3217205.4794520549</v>
          </cell>
          <cell r="H31">
            <v>500000000</v>
          </cell>
        </row>
        <row r="32">
          <cell r="B32">
            <v>38260</v>
          </cell>
          <cell r="D32">
            <v>30</v>
          </cell>
          <cell r="F32">
            <v>3113424.6575342468</v>
          </cell>
          <cell r="G32">
            <v>3113424.6575342468</v>
          </cell>
          <cell r="H32">
            <v>500000000</v>
          </cell>
        </row>
        <row r="33">
          <cell r="B33">
            <v>38291</v>
          </cell>
          <cell r="D33">
            <v>31</v>
          </cell>
          <cell r="F33">
            <v>3217205.4794520549</v>
          </cell>
          <cell r="G33">
            <v>3217205.4794520549</v>
          </cell>
          <cell r="H33">
            <v>500000000</v>
          </cell>
        </row>
        <row r="34">
          <cell r="B34">
            <v>38321</v>
          </cell>
          <cell r="D34">
            <v>30</v>
          </cell>
          <cell r="E34">
            <v>125000000</v>
          </cell>
          <cell r="F34">
            <v>3113424.6575342468</v>
          </cell>
          <cell r="G34">
            <v>128113424.65753424</v>
          </cell>
          <cell r="H34">
            <v>375000000</v>
          </cell>
        </row>
        <row r="35">
          <cell r="B35">
            <v>38352</v>
          </cell>
          <cell r="D35">
            <v>31</v>
          </cell>
          <cell r="F35">
            <v>2412904.1095890407</v>
          </cell>
          <cell r="G35">
            <v>2412904.1095890407</v>
          </cell>
          <cell r="H35">
            <v>375000000</v>
          </cell>
        </row>
        <row r="36">
          <cell r="B36">
            <v>38383</v>
          </cell>
          <cell r="D36">
            <v>31</v>
          </cell>
          <cell r="F36">
            <v>2412904.1095890407</v>
          </cell>
          <cell r="G36">
            <v>2412904.1095890407</v>
          </cell>
          <cell r="H36">
            <v>375000000</v>
          </cell>
        </row>
        <row r="37">
          <cell r="B37">
            <v>38411</v>
          </cell>
          <cell r="D37">
            <v>28</v>
          </cell>
          <cell r="F37">
            <v>2179397.2602739721</v>
          </cell>
          <cell r="G37">
            <v>2179397.2602739721</v>
          </cell>
          <cell r="H37">
            <v>375000000</v>
          </cell>
        </row>
        <row r="38">
          <cell r="B38">
            <v>38442</v>
          </cell>
          <cell r="D38">
            <v>31</v>
          </cell>
          <cell r="F38">
            <v>2412904.1095890407</v>
          </cell>
          <cell r="G38">
            <v>2412904.1095890407</v>
          </cell>
          <cell r="H38">
            <v>375000000</v>
          </cell>
        </row>
        <row r="39">
          <cell r="B39">
            <v>38472</v>
          </cell>
          <cell r="D39">
            <v>30</v>
          </cell>
          <cell r="F39">
            <v>2335068.4931506845</v>
          </cell>
          <cell r="G39">
            <v>2335068.4931506845</v>
          </cell>
          <cell r="H39">
            <v>375000000</v>
          </cell>
        </row>
        <row r="40">
          <cell r="B40">
            <v>38503</v>
          </cell>
          <cell r="D40">
            <v>31</v>
          </cell>
          <cell r="E40">
            <v>125000000</v>
          </cell>
          <cell r="F40">
            <v>2412904.1095890407</v>
          </cell>
          <cell r="G40">
            <v>127412904.10958904</v>
          </cell>
          <cell r="H40">
            <v>250000000</v>
          </cell>
        </row>
        <row r="41">
          <cell r="B41">
            <v>38533</v>
          </cell>
          <cell r="D41">
            <v>30</v>
          </cell>
          <cell r="F41">
            <v>1556712.3287671234</v>
          </cell>
          <cell r="G41">
            <v>1556712.3287671234</v>
          </cell>
          <cell r="H41">
            <v>250000000</v>
          </cell>
        </row>
        <row r="42">
          <cell r="B42">
            <v>38564</v>
          </cell>
          <cell r="D42">
            <v>31</v>
          </cell>
          <cell r="F42">
            <v>1608602.7397260275</v>
          </cell>
          <cell r="G42">
            <v>1608602.7397260275</v>
          </cell>
          <cell r="H42">
            <v>250000000</v>
          </cell>
        </row>
        <row r="43">
          <cell r="B43">
            <v>38595</v>
          </cell>
          <cell r="D43">
            <v>31</v>
          </cell>
          <cell r="F43">
            <v>1608602.7397260275</v>
          </cell>
          <cell r="G43">
            <v>1608602.7397260275</v>
          </cell>
          <cell r="H43">
            <v>250000000</v>
          </cell>
        </row>
        <row r="44">
          <cell r="B44">
            <v>38625</v>
          </cell>
          <cell r="D44">
            <v>30</v>
          </cell>
          <cell r="F44">
            <v>1556712.3287671234</v>
          </cell>
          <cell r="G44">
            <v>1556712.3287671234</v>
          </cell>
          <cell r="H44">
            <v>250000000</v>
          </cell>
        </row>
        <row r="45">
          <cell r="B45">
            <v>38656</v>
          </cell>
          <cell r="D45">
            <v>31</v>
          </cell>
          <cell r="F45">
            <v>1608602.7397260275</v>
          </cell>
          <cell r="G45">
            <v>1608602.7397260275</v>
          </cell>
          <cell r="H45">
            <v>250000000</v>
          </cell>
        </row>
        <row r="46">
          <cell r="B46">
            <v>38686</v>
          </cell>
          <cell r="D46">
            <v>30</v>
          </cell>
          <cell r="E46">
            <v>125000000</v>
          </cell>
          <cell r="F46">
            <v>1556712.3287671234</v>
          </cell>
          <cell r="G46">
            <v>126556712.32876712</v>
          </cell>
          <cell r="H46">
            <v>125000000</v>
          </cell>
        </row>
        <row r="47">
          <cell r="B47">
            <v>38717</v>
          </cell>
          <cell r="D47">
            <v>31</v>
          </cell>
          <cell r="F47">
            <v>804301.36986301374</v>
          </cell>
          <cell r="G47">
            <v>804301.36986301374</v>
          </cell>
          <cell r="H47">
            <v>125000000</v>
          </cell>
        </row>
        <row r="48">
          <cell r="B48">
            <v>38748</v>
          </cell>
          <cell r="D48">
            <v>31</v>
          </cell>
          <cell r="F48">
            <v>804301.36986301374</v>
          </cell>
          <cell r="G48">
            <v>804301.36986301374</v>
          </cell>
          <cell r="H48">
            <v>125000000</v>
          </cell>
        </row>
        <row r="49">
          <cell r="B49">
            <v>38776</v>
          </cell>
          <cell r="D49">
            <v>28</v>
          </cell>
          <cell r="F49">
            <v>726465.75342465751</v>
          </cell>
          <cell r="G49">
            <v>726465.75342465751</v>
          </cell>
          <cell r="H49">
            <v>125000000</v>
          </cell>
        </row>
        <row r="50">
          <cell r="B50">
            <v>38807</v>
          </cell>
          <cell r="D50">
            <v>31</v>
          </cell>
          <cell r="F50">
            <v>804301.36986301374</v>
          </cell>
          <cell r="G50">
            <v>804301.36986301374</v>
          </cell>
          <cell r="H50">
            <v>125000000</v>
          </cell>
        </row>
        <row r="51">
          <cell r="B51">
            <v>38837</v>
          </cell>
          <cell r="D51">
            <v>30</v>
          </cell>
          <cell r="F51">
            <v>778356.1643835617</v>
          </cell>
          <cell r="G51">
            <v>778356.1643835617</v>
          </cell>
          <cell r="H51">
            <v>125000000</v>
          </cell>
        </row>
        <row r="52">
          <cell r="B52">
            <v>38867</v>
          </cell>
          <cell r="D52">
            <v>30</v>
          </cell>
          <cell r="E52">
            <v>125000000</v>
          </cell>
          <cell r="F52">
            <v>778356.1643835617</v>
          </cell>
          <cell r="G52">
            <v>125778356.16438356</v>
          </cell>
          <cell r="H52">
            <v>0</v>
          </cell>
        </row>
      </sheetData>
      <sheetData sheetId="16" refreshError="1">
        <row r="19">
          <cell r="B19" t="str">
            <v xml:space="preserve">Date </v>
          </cell>
          <cell r="C19" t="str">
            <v>% repaid</v>
          </cell>
          <cell r="D19" t="str">
            <v>Days</v>
          </cell>
          <cell r="E19" t="str">
            <v xml:space="preserve">Principal </v>
          </cell>
          <cell r="F19" t="str">
            <v>Interest</v>
          </cell>
          <cell r="G19" t="str">
            <v>Total Payment</v>
          </cell>
          <cell r="H19" t="str">
            <v>O/S Principal</v>
          </cell>
        </row>
        <row r="20">
          <cell r="B20">
            <v>38049</v>
          </cell>
          <cell r="G20">
            <v>0</v>
          </cell>
          <cell r="H20">
            <v>500000000</v>
          </cell>
        </row>
        <row r="21">
          <cell r="B21">
            <v>38077</v>
          </cell>
          <cell r="D21">
            <v>28</v>
          </cell>
          <cell r="F21">
            <v>2697205.4794520549</v>
          </cell>
          <cell r="G21">
            <v>2697205.4794520549</v>
          </cell>
          <cell r="H21">
            <v>500000000</v>
          </cell>
        </row>
        <row r="22">
          <cell r="B22">
            <v>38107</v>
          </cell>
          <cell r="D22">
            <v>30</v>
          </cell>
          <cell r="F22">
            <v>2889863.01369863</v>
          </cell>
          <cell r="G22">
            <v>2889863.01369863</v>
          </cell>
          <cell r="H22">
            <v>500000000</v>
          </cell>
        </row>
        <row r="23">
          <cell r="B23">
            <v>38138</v>
          </cell>
          <cell r="D23">
            <v>31</v>
          </cell>
          <cell r="F23">
            <v>2986191.7808219176</v>
          </cell>
          <cell r="G23">
            <v>2986191.7808219176</v>
          </cell>
          <cell r="H23">
            <v>500000000</v>
          </cell>
        </row>
        <row r="24">
          <cell r="B24">
            <v>38168</v>
          </cell>
          <cell r="D24">
            <v>30</v>
          </cell>
          <cell r="F24">
            <v>2889863.01369863</v>
          </cell>
          <cell r="G24">
            <v>2889863.01369863</v>
          </cell>
          <cell r="H24">
            <v>500000000</v>
          </cell>
        </row>
        <row r="25">
          <cell r="B25">
            <v>38199</v>
          </cell>
          <cell r="D25">
            <v>31</v>
          </cell>
          <cell r="F25">
            <v>2986191.7808219176</v>
          </cell>
          <cell r="G25">
            <v>2986191.7808219176</v>
          </cell>
          <cell r="H25">
            <v>500000000</v>
          </cell>
        </row>
        <row r="26">
          <cell r="B26">
            <v>38230</v>
          </cell>
          <cell r="D26">
            <v>31</v>
          </cell>
          <cell r="F26">
            <v>2986191.7808219176</v>
          </cell>
          <cell r="G26">
            <v>2986191.7808219176</v>
          </cell>
          <cell r="H26">
            <v>500000000</v>
          </cell>
        </row>
        <row r="27">
          <cell r="B27">
            <v>38260</v>
          </cell>
          <cell r="D27">
            <v>30</v>
          </cell>
          <cell r="F27">
            <v>3233178.0821917807</v>
          </cell>
          <cell r="G27">
            <v>3233178.0821917807</v>
          </cell>
          <cell r="H27">
            <v>500000000</v>
          </cell>
        </row>
        <row r="28">
          <cell r="B28">
            <v>38291</v>
          </cell>
          <cell r="D28">
            <v>31</v>
          </cell>
          <cell r="F28">
            <v>3340950.6849315069</v>
          </cell>
          <cell r="G28">
            <v>3340950.6849315069</v>
          </cell>
          <cell r="H28">
            <v>500000000</v>
          </cell>
        </row>
        <row r="29">
          <cell r="B29">
            <v>38321</v>
          </cell>
          <cell r="D29">
            <v>30</v>
          </cell>
          <cell r="F29">
            <v>3233178.0821917807</v>
          </cell>
          <cell r="G29">
            <v>3233178.0821917807</v>
          </cell>
          <cell r="H29">
            <v>500000000</v>
          </cell>
        </row>
        <row r="30">
          <cell r="B30">
            <v>38352</v>
          </cell>
          <cell r="D30">
            <v>31</v>
          </cell>
          <cell r="F30">
            <v>3340950.6849315069</v>
          </cell>
          <cell r="G30">
            <v>3340950.6849315069</v>
          </cell>
          <cell r="H30">
            <v>500000000</v>
          </cell>
        </row>
        <row r="31">
          <cell r="B31">
            <v>38383</v>
          </cell>
          <cell r="D31">
            <v>31</v>
          </cell>
          <cell r="F31">
            <v>3340950.6849315069</v>
          </cell>
          <cell r="G31">
            <v>3340950.6849315069</v>
          </cell>
          <cell r="H31">
            <v>500000000</v>
          </cell>
        </row>
        <row r="32">
          <cell r="B32">
            <v>38411</v>
          </cell>
          <cell r="D32">
            <v>28</v>
          </cell>
          <cell r="F32">
            <v>3017632.8767123288</v>
          </cell>
          <cell r="G32">
            <v>3017632.8767123288</v>
          </cell>
          <cell r="H32">
            <v>500000000</v>
          </cell>
        </row>
        <row r="33">
          <cell r="B33">
            <v>38442</v>
          </cell>
          <cell r="D33">
            <v>31</v>
          </cell>
          <cell r="F33">
            <v>3340950.6849315069</v>
          </cell>
          <cell r="G33">
            <v>3340950.6849315069</v>
          </cell>
          <cell r="H33">
            <v>500000000</v>
          </cell>
        </row>
        <row r="34">
          <cell r="B34">
            <v>38472</v>
          </cell>
          <cell r="D34">
            <v>30</v>
          </cell>
          <cell r="F34">
            <v>3233178.0821917807</v>
          </cell>
          <cell r="G34">
            <v>3233178.0821917807</v>
          </cell>
          <cell r="H34">
            <v>500000000</v>
          </cell>
        </row>
        <row r="35">
          <cell r="B35">
            <v>38503</v>
          </cell>
          <cell r="D35">
            <v>31</v>
          </cell>
          <cell r="F35">
            <v>3340950.6849315069</v>
          </cell>
          <cell r="G35">
            <v>3340950.6849315069</v>
          </cell>
          <cell r="H35">
            <v>500000000</v>
          </cell>
        </row>
        <row r="36">
          <cell r="B36">
            <v>38533</v>
          </cell>
          <cell r="D36">
            <v>30</v>
          </cell>
          <cell r="F36">
            <v>3233178.0821917807</v>
          </cell>
          <cell r="G36">
            <v>3233178.0821917807</v>
          </cell>
          <cell r="H36">
            <v>500000000</v>
          </cell>
        </row>
        <row r="37">
          <cell r="B37">
            <v>38564</v>
          </cell>
          <cell r="D37">
            <v>31</v>
          </cell>
          <cell r="F37">
            <v>3340950.6849315069</v>
          </cell>
          <cell r="G37">
            <v>3340950.6849315069</v>
          </cell>
          <cell r="H37">
            <v>500000000</v>
          </cell>
        </row>
        <row r="38">
          <cell r="B38">
            <v>38595</v>
          </cell>
          <cell r="D38">
            <v>31</v>
          </cell>
          <cell r="F38">
            <v>3340950.6849315069</v>
          </cell>
          <cell r="G38">
            <v>3340950.6849315069</v>
          </cell>
          <cell r="H38">
            <v>500000000</v>
          </cell>
        </row>
        <row r="39">
          <cell r="B39">
            <v>38598</v>
          </cell>
          <cell r="D39">
            <v>3</v>
          </cell>
          <cell r="E39">
            <v>125000000</v>
          </cell>
          <cell r="G39">
            <v>125000000</v>
          </cell>
          <cell r="H39">
            <v>375000000</v>
          </cell>
        </row>
        <row r="40">
          <cell r="B40">
            <v>38625</v>
          </cell>
          <cell r="D40">
            <v>27</v>
          </cell>
          <cell r="F40">
            <v>2505713.01369863</v>
          </cell>
          <cell r="G40">
            <v>2505713.01369863</v>
          </cell>
          <cell r="H40">
            <v>375000000</v>
          </cell>
        </row>
        <row r="41">
          <cell r="B41">
            <v>38656</v>
          </cell>
          <cell r="D41">
            <v>31</v>
          </cell>
          <cell r="F41">
            <v>2505713.01369863</v>
          </cell>
          <cell r="G41">
            <v>2505713.01369863</v>
          </cell>
          <cell r="H41">
            <v>375000000</v>
          </cell>
        </row>
        <row r="42">
          <cell r="B42">
            <v>38686</v>
          </cell>
          <cell r="D42">
            <v>30</v>
          </cell>
          <cell r="F42">
            <v>2424883.5616438352</v>
          </cell>
          <cell r="G42">
            <v>2424883.5616438352</v>
          </cell>
          <cell r="H42">
            <v>375000000</v>
          </cell>
        </row>
        <row r="43">
          <cell r="B43">
            <v>38717</v>
          </cell>
          <cell r="D43">
            <v>31</v>
          </cell>
          <cell r="F43">
            <v>2505713.01369863</v>
          </cell>
          <cell r="G43">
            <v>2505713.01369863</v>
          </cell>
          <cell r="H43">
            <v>375000000</v>
          </cell>
        </row>
        <row r="44">
          <cell r="B44">
            <v>38748</v>
          </cell>
          <cell r="D44">
            <v>31</v>
          </cell>
          <cell r="F44">
            <v>2505713.01369863</v>
          </cell>
          <cell r="G44">
            <v>2505713.01369863</v>
          </cell>
          <cell r="H44">
            <v>375000000</v>
          </cell>
        </row>
        <row r="45">
          <cell r="B45">
            <v>38776</v>
          </cell>
          <cell r="D45">
            <v>28</v>
          </cell>
          <cell r="F45">
            <v>2263224.6575342463</v>
          </cell>
          <cell r="G45">
            <v>2263224.6575342463</v>
          </cell>
          <cell r="H45">
            <v>375000000</v>
          </cell>
        </row>
        <row r="46">
          <cell r="B46">
            <v>38779</v>
          </cell>
          <cell r="D46">
            <v>3</v>
          </cell>
          <cell r="E46">
            <v>125000000</v>
          </cell>
          <cell r="G46">
            <v>125000000</v>
          </cell>
          <cell r="H46">
            <v>250000000</v>
          </cell>
        </row>
        <row r="47">
          <cell r="B47">
            <v>38807</v>
          </cell>
          <cell r="D47">
            <v>28</v>
          </cell>
          <cell r="F47">
            <v>1751304.7945205478</v>
          </cell>
          <cell r="G47">
            <v>1751304.7945205478</v>
          </cell>
          <cell r="H47">
            <v>250000000</v>
          </cell>
        </row>
        <row r="48">
          <cell r="B48">
            <v>38837</v>
          </cell>
          <cell r="D48">
            <v>30</v>
          </cell>
          <cell r="F48">
            <v>1616589.0410958903</v>
          </cell>
          <cell r="G48">
            <v>1616589.0410958903</v>
          </cell>
          <cell r="H48">
            <v>250000000</v>
          </cell>
        </row>
        <row r="49">
          <cell r="B49">
            <v>38868</v>
          </cell>
          <cell r="D49">
            <v>31</v>
          </cell>
          <cell r="F49">
            <v>1670475.3424657534</v>
          </cell>
          <cell r="G49">
            <v>1670475.3424657534</v>
          </cell>
          <cell r="H49">
            <v>250000000</v>
          </cell>
        </row>
        <row r="50">
          <cell r="B50">
            <v>38898</v>
          </cell>
          <cell r="D50">
            <v>30</v>
          </cell>
          <cell r="F50">
            <v>1616589.0410958903</v>
          </cell>
          <cell r="G50">
            <v>1616589.0410958903</v>
          </cell>
          <cell r="H50">
            <v>250000000</v>
          </cell>
        </row>
        <row r="51">
          <cell r="B51">
            <v>38929</v>
          </cell>
          <cell r="D51">
            <v>31</v>
          </cell>
          <cell r="F51">
            <v>1670475.3424657534</v>
          </cell>
          <cell r="G51">
            <v>1670475.3424657534</v>
          </cell>
          <cell r="H51">
            <v>250000000</v>
          </cell>
        </row>
        <row r="52">
          <cell r="B52">
            <v>38960</v>
          </cell>
          <cell r="D52">
            <v>31</v>
          </cell>
          <cell r="F52">
            <v>1670475.3424657534</v>
          </cell>
          <cell r="G52">
            <v>1670475.3424657534</v>
          </cell>
          <cell r="H52">
            <v>250000000</v>
          </cell>
        </row>
        <row r="53">
          <cell r="B53">
            <v>38963</v>
          </cell>
          <cell r="D53">
            <v>3</v>
          </cell>
          <cell r="E53">
            <v>125000000</v>
          </cell>
          <cell r="G53">
            <v>125000000</v>
          </cell>
          <cell r="H53">
            <v>125000000</v>
          </cell>
        </row>
        <row r="54">
          <cell r="B54">
            <v>38990</v>
          </cell>
          <cell r="D54">
            <v>27</v>
          </cell>
          <cell r="F54">
            <v>889123.9726027397</v>
          </cell>
          <cell r="G54">
            <v>889123.9726027397</v>
          </cell>
          <cell r="H54">
            <v>125000000</v>
          </cell>
        </row>
        <row r="55">
          <cell r="B55">
            <v>39021</v>
          </cell>
          <cell r="D55">
            <v>31</v>
          </cell>
          <cell r="F55">
            <v>835237.67123287672</v>
          </cell>
          <cell r="G55">
            <v>835237.67123287672</v>
          </cell>
          <cell r="H55">
            <v>125000000</v>
          </cell>
        </row>
        <row r="56">
          <cell r="B56">
            <v>39051</v>
          </cell>
          <cell r="D56">
            <v>30</v>
          </cell>
          <cell r="F56">
            <v>808294.52054794517</v>
          </cell>
          <cell r="G56">
            <v>808294.52054794517</v>
          </cell>
          <cell r="H56">
            <v>125000000</v>
          </cell>
        </row>
        <row r="57">
          <cell r="B57">
            <v>39082</v>
          </cell>
          <cell r="D57">
            <v>31</v>
          </cell>
          <cell r="F57">
            <v>835237.67123287672</v>
          </cell>
          <cell r="G57">
            <v>835237.67123287672</v>
          </cell>
          <cell r="H57">
            <v>125000000</v>
          </cell>
        </row>
        <row r="58">
          <cell r="B58">
            <v>39113</v>
          </cell>
          <cell r="D58">
            <v>31</v>
          </cell>
          <cell r="F58">
            <v>835237.67123287672</v>
          </cell>
          <cell r="G58">
            <v>835237.67123287672</v>
          </cell>
          <cell r="H58">
            <v>125000000</v>
          </cell>
        </row>
        <row r="59">
          <cell r="B59">
            <v>39141</v>
          </cell>
          <cell r="D59">
            <v>28</v>
          </cell>
          <cell r="F59">
            <v>754408.21917808219</v>
          </cell>
          <cell r="G59">
            <v>125754408.21917808</v>
          </cell>
          <cell r="H59">
            <v>125000000</v>
          </cell>
        </row>
        <row r="60">
          <cell r="B60">
            <v>39144</v>
          </cell>
          <cell r="D60">
            <v>3</v>
          </cell>
          <cell r="E60">
            <v>125000000</v>
          </cell>
          <cell r="F60">
            <v>80829.452054794514</v>
          </cell>
          <cell r="G60">
            <v>80829.452054794514</v>
          </cell>
          <cell r="H60">
            <v>0</v>
          </cell>
        </row>
      </sheetData>
      <sheetData sheetId="17" refreshError="1">
        <row r="40">
          <cell r="B40" t="str">
            <v xml:space="preserve">Date </v>
          </cell>
          <cell r="C40" t="str">
            <v>% repaid</v>
          </cell>
          <cell r="D40" t="str">
            <v>Days</v>
          </cell>
          <cell r="E40" t="str">
            <v xml:space="preserve">Principal </v>
          </cell>
          <cell r="F40" t="str">
            <v>Interest</v>
          </cell>
          <cell r="G40" t="str">
            <v>Total Payment</v>
          </cell>
          <cell r="H40" t="str">
            <v>O/S Principal</v>
          </cell>
        </row>
        <row r="42">
          <cell r="B42">
            <v>37606</v>
          </cell>
          <cell r="E42">
            <v>207438953.86500001</v>
          </cell>
          <cell r="H42">
            <v>3927657111.8400002</v>
          </cell>
        </row>
        <row r="43">
          <cell r="B43">
            <v>37774</v>
          </cell>
          <cell r="D43">
            <v>168</v>
          </cell>
          <cell r="E43">
            <v>206763358.69026318</v>
          </cell>
          <cell r="F43">
            <v>33087146.100485835</v>
          </cell>
          <cell r="G43">
            <v>239850504.79074901</v>
          </cell>
          <cell r="H43">
            <v>3720893753.1497369</v>
          </cell>
        </row>
        <row r="44">
          <cell r="B44">
            <v>37956</v>
          </cell>
          <cell r="D44">
            <v>182</v>
          </cell>
          <cell r="E44">
            <v>206716319.61942983</v>
          </cell>
          <cell r="F44">
            <v>30241600.823398512</v>
          </cell>
          <cell r="G44">
            <v>236957920.44282833</v>
          </cell>
          <cell r="H44">
            <v>3514177433.5303068</v>
          </cell>
        </row>
        <row r="45">
          <cell r="B45">
            <v>38139</v>
          </cell>
          <cell r="D45">
            <v>183</v>
          </cell>
          <cell r="E45">
            <v>206716319.61942986</v>
          </cell>
          <cell r="F45">
            <v>28404979.767128162</v>
          </cell>
          <cell r="G45">
            <v>235121299.38655803</v>
          </cell>
          <cell r="H45">
            <v>3307461113.9108768</v>
          </cell>
        </row>
        <row r="46">
          <cell r="B46">
            <v>38322</v>
          </cell>
          <cell r="D46">
            <v>183</v>
          </cell>
          <cell r="E46">
            <v>206716319.61942986</v>
          </cell>
          <cell r="F46">
            <v>31814966.639036782</v>
          </cell>
          <cell r="G46">
            <v>238531286.25846663</v>
          </cell>
          <cell r="H46">
            <v>3100744794.2914467</v>
          </cell>
        </row>
        <row r="47">
          <cell r="B47">
            <v>38504</v>
          </cell>
          <cell r="D47">
            <v>182</v>
          </cell>
          <cell r="E47">
            <v>206716319.61942986</v>
          </cell>
          <cell r="F47">
            <v>29585311.190153468</v>
          </cell>
          <cell r="G47">
            <v>236301630.80958334</v>
          </cell>
          <cell r="H47">
            <v>2894028474.6720166</v>
          </cell>
        </row>
        <row r="48">
          <cell r="B48">
            <v>38687</v>
          </cell>
          <cell r="D48">
            <v>183</v>
          </cell>
          <cell r="E48">
            <v>206716319.61942986</v>
          </cell>
          <cell r="F48">
            <v>27764676.655374795</v>
          </cell>
          <cell r="G48">
            <v>234480996.27480465</v>
          </cell>
          <cell r="H48">
            <v>2687312155.0525866</v>
          </cell>
        </row>
        <row r="49">
          <cell r="B49">
            <v>38869</v>
          </cell>
          <cell r="D49">
            <v>182</v>
          </cell>
          <cell r="E49">
            <v>206716319.61942986</v>
          </cell>
          <cell r="F49">
            <v>25640603.031466335</v>
          </cell>
          <cell r="G49">
            <v>232356922.65089619</v>
          </cell>
          <cell r="H49">
            <v>2480595835.4331565</v>
          </cell>
        </row>
        <row r="50">
          <cell r="B50">
            <v>39052</v>
          </cell>
          <cell r="D50">
            <v>183</v>
          </cell>
          <cell r="E50">
            <v>206716319.61942986</v>
          </cell>
          <cell r="F50">
            <v>23798294.276035536</v>
          </cell>
          <cell r="G50">
            <v>230514613.8954654</v>
          </cell>
          <cell r="H50">
            <v>2273879515.8137264</v>
          </cell>
        </row>
        <row r="51">
          <cell r="B51">
            <v>39234</v>
          </cell>
          <cell r="D51">
            <v>182</v>
          </cell>
          <cell r="E51">
            <v>206716319.61942986</v>
          </cell>
          <cell r="F51">
            <v>21695894.872779209</v>
          </cell>
          <cell r="G51">
            <v>228412214.49220908</v>
          </cell>
          <cell r="H51">
            <v>2067163196.1942966</v>
          </cell>
        </row>
        <row r="52">
          <cell r="B52">
            <v>39417</v>
          </cell>
          <cell r="D52">
            <v>183</v>
          </cell>
          <cell r="E52">
            <v>206716319.61942986</v>
          </cell>
          <cell r="F52">
            <v>19831911.896696277</v>
          </cell>
          <cell r="G52">
            <v>226548231.51612613</v>
          </cell>
          <cell r="H52">
            <v>1860446876.5748668</v>
          </cell>
        </row>
        <row r="53">
          <cell r="B53">
            <v>39600</v>
          </cell>
          <cell r="D53">
            <v>183</v>
          </cell>
          <cell r="E53">
            <v>206716319.61942986</v>
          </cell>
          <cell r="F53">
            <v>17848720.707026649</v>
          </cell>
          <cell r="G53">
            <v>224565040.32645652</v>
          </cell>
          <cell r="H53">
            <v>1653730556.9554369</v>
          </cell>
        </row>
        <row r="54">
          <cell r="B54">
            <v>39783</v>
          </cell>
          <cell r="D54">
            <v>183</v>
          </cell>
          <cell r="E54">
            <v>206716319.61942986</v>
          </cell>
          <cell r="F54">
            <v>15865529.517357022</v>
          </cell>
          <cell r="G54">
            <v>222581849.13678688</v>
          </cell>
          <cell r="H54">
            <v>1447014237.3360071</v>
          </cell>
        </row>
        <row r="55">
          <cell r="B55">
            <v>39965</v>
          </cell>
          <cell r="D55">
            <v>182</v>
          </cell>
          <cell r="E55">
            <v>206716319.61942986</v>
          </cell>
          <cell r="F55">
            <v>13806478.555404948</v>
          </cell>
          <cell r="G55">
            <v>220522798.17483482</v>
          </cell>
          <cell r="H55">
            <v>1240297917.7165773</v>
          </cell>
        </row>
        <row r="56">
          <cell r="B56">
            <v>40148</v>
          </cell>
          <cell r="D56">
            <v>183</v>
          </cell>
          <cell r="E56">
            <v>206716319.61942986</v>
          </cell>
          <cell r="F56">
            <v>11899147.138017764</v>
          </cell>
          <cell r="G56">
            <v>218615466.75744763</v>
          </cell>
          <cell r="H56">
            <v>1033581598.0971475</v>
          </cell>
        </row>
        <row r="57">
          <cell r="B57">
            <v>40330</v>
          </cell>
          <cell r="D57">
            <v>182</v>
          </cell>
          <cell r="E57">
            <v>206716319.61942986</v>
          </cell>
          <cell r="F57">
            <v>9861770.3967178185</v>
          </cell>
          <cell r="G57">
            <v>216578090.01614767</v>
          </cell>
          <cell r="H57">
            <v>826865278.47771764</v>
          </cell>
        </row>
        <row r="58">
          <cell r="B58">
            <v>40513</v>
          </cell>
          <cell r="D58">
            <v>183</v>
          </cell>
          <cell r="E58">
            <v>206716319.61942986</v>
          </cell>
          <cell r="F58">
            <v>7932764.7586785071</v>
          </cell>
          <cell r="G58">
            <v>214649084.37810835</v>
          </cell>
          <cell r="H58">
            <v>620148958.85828781</v>
          </cell>
        </row>
        <row r="59">
          <cell r="B59">
            <v>40695</v>
          </cell>
          <cell r="D59">
            <v>182</v>
          </cell>
          <cell r="E59">
            <v>206716319.61942986</v>
          </cell>
          <cell r="F59">
            <v>5917062.2380306879</v>
          </cell>
          <cell r="G59">
            <v>212633381.85746056</v>
          </cell>
          <cell r="H59">
            <v>413432639.23885798</v>
          </cell>
        </row>
        <row r="60">
          <cell r="B60">
            <v>40878</v>
          </cell>
          <cell r="D60">
            <v>183</v>
          </cell>
          <cell r="E60">
            <v>206716319.61942986</v>
          </cell>
          <cell r="F60">
            <v>3966382.3793392503</v>
          </cell>
          <cell r="G60">
            <v>210682701.9987691</v>
          </cell>
          <cell r="H60">
            <v>206716319.61942813</v>
          </cell>
        </row>
        <row r="61">
          <cell r="B61">
            <v>41061</v>
          </cell>
          <cell r="D61">
            <v>183</v>
          </cell>
          <cell r="E61">
            <v>206716319.61942986</v>
          </cell>
          <cell r="F61">
            <v>1983191.1896696221</v>
          </cell>
          <cell r="G61">
            <v>208699510.80909947</v>
          </cell>
          <cell r="H61">
            <v>-1.7285346984863281E-6</v>
          </cell>
        </row>
        <row r="102">
          <cell r="B102" t="str">
            <v xml:space="preserve">Date </v>
          </cell>
          <cell r="C102" t="str">
            <v>% repaid</v>
          </cell>
          <cell r="D102" t="str">
            <v>Days</v>
          </cell>
          <cell r="E102" t="str">
            <v xml:space="preserve">Principal </v>
          </cell>
          <cell r="F102" t="str">
            <v>Interest</v>
          </cell>
          <cell r="G102" t="str">
            <v>Total Payment</v>
          </cell>
          <cell r="H102" t="str">
            <v>O/S Principal</v>
          </cell>
        </row>
        <row r="104">
          <cell r="B104">
            <v>37741</v>
          </cell>
          <cell r="H104">
            <v>1446680196.5</v>
          </cell>
        </row>
        <row r="105">
          <cell r="B105">
            <v>37799</v>
          </cell>
          <cell r="D105">
            <v>52</v>
          </cell>
          <cell r="H105">
            <v>291116988.64709997</v>
          </cell>
        </row>
        <row r="106">
          <cell r="B106">
            <v>37851</v>
          </cell>
          <cell r="D106">
            <v>110</v>
          </cell>
          <cell r="E106">
            <v>86889859.257355019</v>
          </cell>
          <cell r="F106">
            <v>8040920.2626533294</v>
          </cell>
          <cell r="G106">
            <v>94930779.520008355</v>
          </cell>
          <cell r="H106">
            <v>1650907325.889745</v>
          </cell>
        </row>
        <row r="107">
          <cell r="B107">
            <v>38034</v>
          </cell>
          <cell r="D107">
            <v>183</v>
          </cell>
          <cell r="E107">
            <v>86889859.257355019</v>
          </cell>
          <cell r="F107">
            <v>13075723.952605454</v>
          </cell>
          <cell r="G107">
            <v>99965583.209960476</v>
          </cell>
          <cell r="H107">
            <v>1564017466.63239</v>
          </cell>
        </row>
        <row r="108">
          <cell r="B108">
            <v>38215</v>
          </cell>
          <cell r="D108">
            <v>181</v>
          </cell>
          <cell r="E108">
            <v>86889859.257355019</v>
          </cell>
          <cell r="F108">
            <v>11826589.70545437</v>
          </cell>
          <cell r="G108">
            <v>98716448.962809384</v>
          </cell>
          <cell r="H108">
            <v>1477127607.375035</v>
          </cell>
        </row>
        <row r="109">
          <cell r="B109">
            <v>38398</v>
          </cell>
          <cell r="D109">
            <v>183</v>
          </cell>
          <cell r="E109">
            <v>86889859.257355019</v>
          </cell>
          <cell r="F109">
            <v>17017199.362428475</v>
          </cell>
          <cell r="G109">
            <v>103907058.61978349</v>
          </cell>
          <cell r="H109">
            <v>1390237748.1176801</v>
          </cell>
        </row>
        <row r="110">
          <cell r="B110">
            <v>38579</v>
          </cell>
          <cell r="D110">
            <v>181</v>
          </cell>
          <cell r="E110">
            <v>86889859.257355019</v>
          </cell>
          <cell r="F110">
            <v>15841147.333202465</v>
          </cell>
          <cell r="G110">
            <v>102731006.59055749</v>
          </cell>
          <cell r="H110">
            <v>1303347888.8603251</v>
          </cell>
        </row>
        <row r="111">
          <cell r="B111">
            <v>38763</v>
          </cell>
          <cell r="D111">
            <v>184</v>
          </cell>
          <cell r="E111">
            <v>86889859.257355019</v>
          </cell>
          <cell r="F111">
            <v>15097226.049599031</v>
          </cell>
          <cell r="G111">
            <v>101987085.30695406</v>
          </cell>
          <cell r="H111">
            <v>1216458029.6029701</v>
          </cell>
        </row>
        <row r="112">
          <cell r="B112">
            <v>38944</v>
          </cell>
          <cell r="D112">
            <v>181</v>
          </cell>
          <cell r="E112">
            <v>86889859.257355019</v>
          </cell>
          <cell r="F112">
            <v>9486955.7723096851</v>
          </cell>
          <cell r="G112">
            <v>96376815.02966471</v>
          </cell>
          <cell r="H112">
            <v>1129568170.3456151</v>
          </cell>
        </row>
        <row r="113">
          <cell r="B113">
            <v>39128</v>
          </cell>
          <cell r="D113">
            <v>184</v>
          </cell>
          <cell r="E113">
            <v>86889859.257355019</v>
          </cell>
          <cell r="F113">
            <v>8955326.8379497882</v>
          </cell>
          <cell r="G113">
            <v>95845186.095304802</v>
          </cell>
          <cell r="H113">
            <v>1042678311.0882602</v>
          </cell>
        </row>
        <row r="114">
          <cell r="B114">
            <v>39309</v>
          </cell>
          <cell r="D114">
            <v>181</v>
          </cell>
          <cell r="E114">
            <v>86889859.257355019</v>
          </cell>
          <cell r="F114">
            <v>8131676.376265442</v>
          </cell>
          <cell r="G114">
            <v>95021535.633620456</v>
          </cell>
          <cell r="H114">
            <v>955788451.8309052</v>
          </cell>
        </row>
        <row r="115">
          <cell r="B115">
            <v>39493</v>
          </cell>
          <cell r="D115">
            <v>184</v>
          </cell>
          <cell r="E115">
            <v>86889859.257355019</v>
          </cell>
          <cell r="F115">
            <v>7577584.2474959726</v>
          </cell>
          <cell r="G115">
            <v>94467443.504850999</v>
          </cell>
          <cell r="H115">
            <v>868898592.57355022</v>
          </cell>
        </row>
        <row r="116">
          <cell r="B116">
            <v>39675</v>
          </cell>
          <cell r="D116">
            <v>182</v>
          </cell>
          <cell r="E116">
            <v>86889859.257355019</v>
          </cell>
          <cell r="F116">
            <v>6813835.6375704873</v>
          </cell>
          <cell r="G116">
            <v>93703694.894925505</v>
          </cell>
          <cell r="H116">
            <v>782008733.31619525</v>
          </cell>
        </row>
        <row r="117">
          <cell r="B117">
            <v>39859</v>
          </cell>
          <cell r="D117">
            <v>184</v>
          </cell>
          <cell r="E117">
            <v>86889859.257355019</v>
          </cell>
          <cell r="F117">
            <v>6199841.6570421588</v>
          </cell>
          <cell r="G117">
            <v>93089700.91439718</v>
          </cell>
          <cell r="H117">
            <v>695118874.05884027</v>
          </cell>
        </row>
        <row r="118">
          <cell r="B118">
            <v>40040</v>
          </cell>
          <cell r="D118">
            <v>181</v>
          </cell>
          <cell r="E118">
            <v>86889859.257355019</v>
          </cell>
          <cell r="F118">
            <v>5421117.5841769595</v>
          </cell>
          <cell r="G118">
            <v>92310976.841531977</v>
          </cell>
          <cell r="H118">
            <v>608229014.8014853</v>
          </cell>
        </row>
        <row r="119">
          <cell r="B119">
            <v>40224</v>
          </cell>
          <cell r="D119">
            <v>184</v>
          </cell>
          <cell r="E119">
            <v>86889859.257355019</v>
          </cell>
          <cell r="F119">
            <v>4822099.0665883441</v>
          </cell>
          <cell r="G119">
            <v>91711958.323943362</v>
          </cell>
          <cell r="H119">
            <v>521339155.54413027</v>
          </cell>
        </row>
        <row r="120">
          <cell r="B120">
            <v>40405</v>
          </cell>
          <cell r="D120">
            <v>181</v>
          </cell>
          <cell r="E120">
            <v>86889859.257355019</v>
          </cell>
          <cell r="F120">
            <v>4065838.1881327177</v>
          </cell>
          <cell r="G120">
            <v>90955697.445487738</v>
          </cell>
          <cell r="H120">
            <v>434449296.28677523</v>
          </cell>
        </row>
        <row r="121">
          <cell r="B121">
            <v>40589</v>
          </cell>
          <cell r="D121">
            <v>184</v>
          </cell>
          <cell r="E121">
            <v>86889859.257355019</v>
          </cell>
          <cell r="F121">
            <v>3444356.4761345298</v>
          </cell>
          <cell r="G121">
            <v>90334215.733489543</v>
          </cell>
          <cell r="H121">
            <v>347559437.0294202</v>
          </cell>
        </row>
        <row r="122">
          <cell r="B122">
            <v>40770</v>
          </cell>
          <cell r="D122">
            <v>181</v>
          </cell>
          <cell r="E122">
            <v>86889859.257355019</v>
          </cell>
          <cell r="F122">
            <v>2710558.7920884774</v>
          </cell>
          <cell r="G122">
            <v>89600418.049443498</v>
          </cell>
          <cell r="H122">
            <v>260669577.77206516</v>
          </cell>
        </row>
        <row r="123">
          <cell r="B123">
            <v>40954</v>
          </cell>
          <cell r="D123">
            <v>184</v>
          </cell>
          <cell r="E123">
            <v>86889859.257355019</v>
          </cell>
          <cell r="F123">
            <v>2066613.8856807165</v>
          </cell>
          <cell r="G123">
            <v>88956473.14303574</v>
          </cell>
          <cell r="H123">
            <v>173779718.51471013</v>
          </cell>
        </row>
        <row r="124">
          <cell r="B124">
            <v>41136</v>
          </cell>
          <cell r="D124">
            <v>182</v>
          </cell>
          <cell r="E124">
            <v>86889859.257355019</v>
          </cell>
          <cell r="F124">
            <v>1362767.1275140941</v>
          </cell>
          <cell r="G124">
            <v>88252626.384869114</v>
          </cell>
          <cell r="H124">
            <v>86889859.257355109</v>
          </cell>
        </row>
        <row r="125">
          <cell r="B125">
            <v>41320</v>
          </cell>
          <cell r="D125">
            <v>184</v>
          </cell>
          <cell r="E125">
            <v>86889859.257355019</v>
          </cell>
          <cell r="F125">
            <v>688871.29522690247</v>
          </cell>
          <cell r="G125">
            <v>87578730.552581921</v>
          </cell>
          <cell r="H125">
            <v>0</v>
          </cell>
        </row>
        <row r="166">
          <cell r="B166" t="str">
            <v xml:space="preserve">Date </v>
          </cell>
          <cell r="C166" t="str">
            <v>% repaid</v>
          </cell>
          <cell r="D166" t="str">
            <v>Days</v>
          </cell>
          <cell r="E166" t="str">
            <v xml:space="preserve">Principal </v>
          </cell>
          <cell r="F166" t="str">
            <v>Interest</v>
          </cell>
          <cell r="G166" t="str">
            <v>Total Payment</v>
          </cell>
          <cell r="H166" t="str">
            <v>O/S Principal</v>
          </cell>
        </row>
        <row r="168">
          <cell r="B168">
            <v>37887</v>
          </cell>
          <cell r="H168">
            <v>1599717775.915</v>
          </cell>
        </row>
        <row r="169">
          <cell r="B169">
            <v>37953</v>
          </cell>
          <cell r="D169">
            <v>147</v>
          </cell>
          <cell r="H169">
            <v>1698921189.3099999</v>
          </cell>
        </row>
        <row r="170">
          <cell r="B170">
            <v>38034</v>
          </cell>
          <cell r="D170">
            <v>147</v>
          </cell>
          <cell r="E170">
            <v>84363159.809000015</v>
          </cell>
          <cell r="F170">
            <v>10452912.447400499</v>
          </cell>
          <cell r="G170">
            <v>94816072.256400511</v>
          </cell>
          <cell r="H170">
            <v>1613704063.1147499</v>
          </cell>
        </row>
        <row r="171">
          <cell r="B171">
            <v>38034</v>
          </cell>
          <cell r="D171">
            <v>81</v>
          </cell>
          <cell r="F171">
            <v>358304.12246474996</v>
          </cell>
          <cell r="H171">
            <v>1613704063.1147499</v>
          </cell>
        </row>
        <row r="172">
          <cell r="B172">
            <v>38167</v>
          </cell>
          <cell r="H172">
            <v>1613704063.1147499</v>
          </cell>
        </row>
        <row r="173">
          <cell r="B173">
            <v>38215</v>
          </cell>
          <cell r="D173">
            <v>181</v>
          </cell>
          <cell r="E173">
            <v>84931792.795513138</v>
          </cell>
          <cell r="F173">
            <v>12481526.068103584</v>
          </cell>
          <cell r="G173">
            <v>97413318.86361672</v>
          </cell>
          <cell r="H173">
            <v>1528772270.3192368</v>
          </cell>
        </row>
        <row r="174">
          <cell r="B174">
            <v>38399</v>
          </cell>
          <cell r="D174">
            <v>184</v>
          </cell>
          <cell r="E174">
            <v>84931792.795513138</v>
          </cell>
          <cell r="F174">
            <v>18113628.89202065</v>
          </cell>
          <cell r="G174">
            <v>103045421.6875338</v>
          </cell>
          <cell r="H174">
            <v>1443840477.5237236</v>
          </cell>
        </row>
        <row r="175">
          <cell r="B175">
            <v>38580</v>
          </cell>
          <cell r="D175">
            <v>181</v>
          </cell>
          <cell r="E175">
            <v>84931792.795513138</v>
          </cell>
          <cell r="F175">
            <v>11517940.311601903</v>
          </cell>
          <cell r="G175">
            <v>96449733.107115045</v>
          </cell>
          <cell r="H175">
            <v>1358908684.7282104</v>
          </cell>
        </row>
        <row r="176">
          <cell r="B176">
            <v>38764</v>
          </cell>
          <cell r="D176">
            <v>184</v>
          </cell>
          <cell r="E176">
            <v>84931792.795513138</v>
          </cell>
          <cell r="F176">
            <v>11020089.787896005</v>
          </cell>
          <cell r="G176">
            <v>95951882.583409145</v>
          </cell>
          <cell r="H176">
            <v>1273976891.9326973</v>
          </cell>
        </row>
        <row r="177">
          <cell r="B177">
            <v>38945</v>
          </cell>
          <cell r="D177">
            <v>181</v>
          </cell>
          <cell r="E177">
            <v>84931792.795513138</v>
          </cell>
          <cell r="F177">
            <v>10162888.510236975</v>
          </cell>
          <cell r="G177">
            <v>95094681.305750117</v>
          </cell>
          <cell r="H177">
            <v>1189045099.1371841</v>
          </cell>
        </row>
        <row r="178">
          <cell r="B178">
            <v>39129</v>
          </cell>
          <cell r="D178">
            <v>184</v>
          </cell>
          <cell r="E178">
            <v>84931792.795513138</v>
          </cell>
          <cell r="F178">
            <v>9642578.5644090045</v>
          </cell>
          <cell r="G178">
            <v>94574371.359922141</v>
          </cell>
          <cell r="H178">
            <v>1104113306.341671</v>
          </cell>
        </row>
        <row r="179">
          <cell r="B179">
            <v>39310</v>
          </cell>
          <cell r="D179">
            <v>181</v>
          </cell>
          <cell r="E179">
            <v>84931792.795513138</v>
          </cell>
          <cell r="F179">
            <v>8807836.7088720463</v>
          </cell>
          <cell r="G179">
            <v>93739629.504385188</v>
          </cell>
          <cell r="H179">
            <v>1019181513.5461578</v>
          </cell>
        </row>
        <row r="180">
          <cell r="B180">
            <v>39494</v>
          </cell>
          <cell r="D180">
            <v>184</v>
          </cell>
          <cell r="E180">
            <v>84931792.795513138</v>
          </cell>
          <cell r="F180">
            <v>8265067.3409220055</v>
          </cell>
          <cell r="G180">
            <v>93196860.136435151</v>
          </cell>
          <cell r="H180">
            <v>934249720.75064468</v>
          </cell>
        </row>
        <row r="181">
          <cell r="B181">
            <v>39676</v>
          </cell>
          <cell r="D181">
            <v>182</v>
          </cell>
          <cell r="E181">
            <v>84931792.795513138</v>
          </cell>
          <cell r="F181">
            <v>7493960.5147309126</v>
          </cell>
          <cell r="G181">
            <v>92425753.310244054</v>
          </cell>
          <cell r="H181">
            <v>849317927.95513153</v>
          </cell>
        </row>
        <row r="182">
          <cell r="B182">
            <v>39860</v>
          </cell>
          <cell r="D182">
            <v>184</v>
          </cell>
          <cell r="E182">
            <v>84931792.795513138</v>
          </cell>
          <cell r="F182">
            <v>6887556.1174350046</v>
          </cell>
          <cell r="G182">
            <v>91819348.912948146</v>
          </cell>
          <cell r="H182">
            <v>764386135.15961838</v>
          </cell>
        </row>
        <row r="183">
          <cell r="B183">
            <v>40041</v>
          </cell>
          <cell r="D183">
            <v>181</v>
          </cell>
          <cell r="E183">
            <v>84931792.795513138</v>
          </cell>
          <cell r="F183">
            <v>6097733.1061421866</v>
          </cell>
          <cell r="G183">
            <v>91029525.901655331</v>
          </cell>
          <cell r="H183">
            <v>679454342.36410522</v>
          </cell>
        </row>
        <row r="184">
          <cell r="B184">
            <v>40225</v>
          </cell>
          <cell r="D184">
            <v>184</v>
          </cell>
          <cell r="E184">
            <v>84931792.795513138</v>
          </cell>
          <cell r="F184">
            <v>5510044.8939480046</v>
          </cell>
          <cell r="G184">
            <v>90441837.689461142</v>
          </cell>
          <cell r="H184">
            <v>594522549.56859207</v>
          </cell>
        </row>
        <row r="185">
          <cell r="B185">
            <v>40406</v>
          </cell>
          <cell r="D185">
            <v>181</v>
          </cell>
          <cell r="E185">
            <v>84931792.795513138</v>
          </cell>
          <cell r="F185">
            <v>4742681.3047772571</v>
          </cell>
          <cell r="G185">
            <v>89674474.100290388</v>
          </cell>
          <cell r="H185">
            <v>509590756.77307892</v>
          </cell>
        </row>
        <row r="186">
          <cell r="B186">
            <v>40590</v>
          </cell>
          <cell r="D186">
            <v>184</v>
          </cell>
          <cell r="E186">
            <v>84931792.795513138</v>
          </cell>
          <cell r="F186">
            <v>4132533.6704610055</v>
          </cell>
          <cell r="G186">
            <v>89064326.465974137</v>
          </cell>
          <cell r="H186">
            <v>424658963.97756577</v>
          </cell>
        </row>
        <row r="187">
          <cell r="B187">
            <v>40771</v>
          </cell>
          <cell r="D187">
            <v>181</v>
          </cell>
          <cell r="E187">
            <v>84931792.795513138</v>
          </cell>
          <cell r="F187">
            <v>3387629.5034123282</v>
          </cell>
          <cell r="G187">
            <v>88319422.298925459</v>
          </cell>
          <cell r="H187">
            <v>339727171.18205261</v>
          </cell>
        </row>
        <row r="188">
          <cell r="B188">
            <v>40955</v>
          </cell>
          <cell r="D188">
            <v>184</v>
          </cell>
          <cell r="E188">
            <v>84931792.795513138</v>
          </cell>
          <cell r="F188">
            <v>2755022.4469740046</v>
          </cell>
          <cell r="G188">
            <v>87686815.242487147</v>
          </cell>
          <cell r="H188">
            <v>254795378.38653946</v>
          </cell>
        </row>
        <row r="189">
          <cell r="B189">
            <v>41137</v>
          </cell>
          <cell r="D189">
            <v>182</v>
          </cell>
          <cell r="E189">
            <v>84931792.795513138</v>
          </cell>
          <cell r="F189">
            <v>2043807.4131084338</v>
          </cell>
          <cell r="G189">
            <v>86975600.208621576</v>
          </cell>
          <cell r="H189">
            <v>169863585.59102631</v>
          </cell>
        </row>
        <row r="190">
          <cell r="B190">
            <v>41321</v>
          </cell>
          <cell r="D190">
            <v>184</v>
          </cell>
          <cell r="E190">
            <v>84931792.795513138</v>
          </cell>
          <cell r="F190">
            <v>1377511.2234870042</v>
          </cell>
          <cell r="G190">
            <v>86309304.019000143</v>
          </cell>
          <cell r="H190">
            <v>84931792.795513168</v>
          </cell>
        </row>
        <row r="191">
          <cell r="B191">
            <v>41502</v>
          </cell>
          <cell r="D191">
            <v>181</v>
          </cell>
          <cell r="E191">
            <v>84931792.795513138</v>
          </cell>
          <cell r="F191">
            <v>677525.90068246867</v>
          </cell>
          <cell r="G191">
            <v>85609318.696195602</v>
          </cell>
          <cell r="H191">
            <v>0</v>
          </cell>
        </row>
      </sheetData>
      <sheetData sheetId="18" refreshError="1">
        <row r="41">
          <cell r="B41" t="str">
            <v xml:space="preserve">Date </v>
          </cell>
          <cell r="C41" t="str">
            <v>% repaid</v>
          </cell>
          <cell r="D41" t="str">
            <v>Days</v>
          </cell>
          <cell r="E41" t="str">
            <v xml:space="preserve">Principal </v>
          </cell>
          <cell r="F41" t="str">
            <v>Interest</v>
          </cell>
          <cell r="G41" t="str">
            <v>Total Payment</v>
          </cell>
          <cell r="H41" t="str">
            <v>O/S Principal</v>
          </cell>
        </row>
        <row r="43">
          <cell r="B43">
            <v>38007</v>
          </cell>
          <cell r="D43">
            <v>146</v>
          </cell>
          <cell r="H43">
            <v>1168720284.51</v>
          </cell>
        </row>
        <row r="44">
          <cell r="B44">
            <v>38077</v>
          </cell>
          <cell r="D44">
            <v>76</v>
          </cell>
          <cell r="H44">
            <v>1863877605.46</v>
          </cell>
        </row>
        <row r="45">
          <cell r="B45">
            <v>38153</v>
          </cell>
          <cell r="E45">
            <v>0</v>
          </cell>
          <cell r="F45">
            <v>9871005.6910830345</v>
          </cell>
          <cell r="G45">
            <v>9871005.6910830345</v>
          </cell>
          <cell r="H45">
            <v>1863877605.46</v>
          </cell>
        </row>
        <row r="46">
          <cell r="B46">
            <v>38168</v>
          </cell>
          <cell r="D46">
            <v>15</v>
          </cell>
          <cell r="E46">
            <v>97822486.632000014</v>
          </cell>
          <cell r="F46">
            <v>1237967.4464809333</v>
          </cell>
          <cell r="G46">
            <v>99060454.078480944</v>
          </cell>
          <cell r="H46">
            <v>1832779322.552</v>
          </cell>
        </row>
        <row r="47">
          <cell r="B47">
            <v>38351</v>
          </cell>
          <cell r="D47">
            <v>183</v>
          </cell>
          <cell r="E47">
            <v>96462069.60800001</v>
          </cell>
          <cell r="F47">
            <v>21381661.771722268</v>
          </cell>
          <cell r="G47">
            <v>117843731.37972228</v>
          </cell>
          <cell r="H47">
            <v>1736317252.944</v>
          </cell>
        </row>
        <row r="48">
          <cell r="B48">
            <v>38533</v>
          </cell>
          <cell r="D48">
            <v>182</v>
          </cell>
          <cell r="E48">
            <v>96462069.60800001</v>
          </cell>
          <cell r="F48">
            <v>20145620.927282762</v>
          </cell>
          <cell r="G48">
            <v>116607690.53528278</v>
          </cell>
          <cell r="H48">
            <v>1639855183.336</v>
          </cell>
        </row>
        <row r="49">
          <cell r="B49">
            <v>38716</v>
          </cell>
          <cell r="D49">
            <v>183</v>
          </cell>
          <cell r="E49">
            <v>96462069.60800001</v>
          </cell>
          <cell r="F49">
            <v>19130960.532593608</v>
          </cell>
          <cell r="G49">
            <v>115593030.14059362</v>
          </cell>
          <cell r="H49">
            <v>1543393113.7279999</v>
          </cell>
        </row>
        <row r="50">
          <cell r="B50">
            <v>38898</v>
          </cell>
          <cell r="D50">
            <v>182</v>
          </cell>
          <cell r="E50">
            <v>96462069.60800001</v>
          </cell>
          <cell r="F50">
            <v>17907218.602029119</v>
          </cell>
          <cell r="G50">
            <v>114369288.21002913</v>
          </cell>
          <cell r="H50">
            <v>1446931044.1199999</v>
          </cell>
        </row>
        <row r="51">
          <cell r="B51">
            <v>39081</v>
          </cell>
          <cell r="D51">
            <v>183</v>
          </cell>
          <cell r="E51">
            <v>96462069.60800001</v>
          </cell>
          <cell r="F51">
            <v>16880259.293464951</v>
          </cell>
          <cell r="G51">
            <v>113342328.90146497</v>
          </cell>
          <cell r="H51">
            <v>1350468974.5119998</v>
          </cell>
        </row>
        <row r="52">
          <cell r="B52">
            <v>39263</v>
          </cell>
          <cell r="D52">
            <v>182</v>
          </cell>
          <cell r="E52">
            <v>96462069.60800001</v>
          </cell>
          <cell r="F52">
            <v>15668816.276775477</v>
          </cell>
          <cell r="G52">
            <v>112130885.88477549</v>
          </cell>
          <cell r="H52">
            <v>1254006904.9039998</v>
          </cell>
        </row>
        <row r="53">
          <cell r="B53">
            <v>39446</v>
          </cell>
          <cell r="D53">
            <v>183</v>
          </cell>
          <cell r="E53">
            <v>96462069.60800001</v>
          </cell>
          <cell r="F53">
            <v>14629558.054336287</v>
          </cell>
          <cell r="G53">
            <v>111091627.66233629</v>
          </cell>
          <cell r="H53">
            <v>1157544835.2959998</v>
          </cell>
        </row>
        <row r="54">
          <cell r="B54">
            <v>39629</v>
          </cell>
          <cell r="D54">
            <v>183</v>
          </cell>
          <cell r="E54">
            <v>96462069.60800001</v>
          </cell>
          <cell r="F54">
            <v>13504207.434771957</v>
          </cell>
          <cell r="G54">
            <v>109966277.04277197</v>
          </cell>
          <cell r="H54">
            <v>1061082765.6879997</v>
          </cell>
        </row>
        <row r="55">
          <cell r="B55">
            <v>39812</v>
          </cell>
          <cell r="D55">
            <v>183</v>
          </cell>
          <cell r="E55">
            <v>96462069.60800001</v>
          </cell>
          <cell r="F55">
            <v>12378856.815207625</v>
          </cell>
          <cell r="G55">
            <v>108840926.42320764</v>
          </cell>
          <cell r="H55">
            <v>964620696.07999969</v>
          </cell>
        </row>
        <row r="56">
          <cell r="B56">
            <v>39994</v>
          </cell>
          <cell r="D56">
            <v>182</v>
          </cell>
          <cell r="E56">
            <v>96462069.60800001</v>
          </cell>
          <cell r="F56">
            <v>11192011.626268193</v>
          </cell>
          <cell r="G56">
            <v>107654081.2342682</v>
          </cell>
          <cell r="H56">
            <v>868158626.47199965</v>
          </cell>
        </row>
        <row r="57">
          <cell r="B57">
            <v>40177</v>
          </cell>
          <cell r="D57">
            <v>183</v>
          </cell>
          <cell r="E57">
            <v>96462069.60800001</v>
          </cell>
          <cell r="F57">
            <v>10128155.576078963</v>
          </cell>
          <cell r="G57">
            <v>106590225.18407898</v>
          </cell>
          <cell r="H57">
            <v>771696556.86399961</v>
          </cell>
        </row>
        <row r="58">
          <cell r="B58">
            <v>40359</v>
          </cell>
          <cell r="D58">
            <v>182</v>
          </cell>
          <cell r="E58">
            <v>96462069.60800001</v>
          </cell>
          <cell r="F58">
            <v>8953609.3010145519</v>
          </cell>
          <cell r="G58">
            <v>105415678.90901457</v>
          </cell>
          <cell r="H58">
            <v>675234487.25599957</v>
          </cell>
        </row>
        <row r="59">
          <cell r="B59">
            <v>40542</v>
          </cell>
          <cell r="D59">
            <v>183</v>
          </cell>
          <cell r="E59">
            <v>96462069.60800001</v>
          </cell>
          <cell r="F59">
            <v>7877454.3369503021</v>
          </cell>
          <cell r="G59">
            <v>104339523.94495031</v>
          </cell>
          <cell r="H59">
            <v>578772417.64799953</v>
          </cell>
        </row>
        <row r="60">
          <cell r="B60">
            <v>40724</v>
          </cell>
          <cell r="D60">
            <v>182</v>
          </cell>
          <cell r="E60">
            <v>96462069.60800001</v>
          </cell>
          <cell r="F60">
            <v>6715206.9757609116</v>
          </cell>
          <cell r="G60">
            <v>103177276.58376092</v>
          </cell>
          <cell r="H60">
            <v>482310348.03999949</v>
          </cell>
        </row>
        <row r="61">
          <cell r="B61">
            <v>40907</v>
          </cell>
          <cell r="D61">
            <v>183</v>
          </cell>
          <cell r="E61">
            <v>96462069.60800001</v>
          </cell>
          <cell r="F61">
            <v>5626753.0978216417</v>
          </cell>
          <cell r="G61">
            <v>102088822.70582165</v>
          </cell>
          <cell r="H61">
            <v>385848278.43199944</v>
          </cell>
        </row>
        <row r="62">
          <cell r="B62">
            <v>41090</v>
          </cell>
          <cell r="D62">
            <v>183</v>
          </cell>
          <cell r="E62">
            <v>96462069.60800001</v>
          </cell>
          <cell r="F62">
            <v>4501402.4782573115</v>
          </cell>
          <cell r="G62">
            <v>100963472.08625732</v>
          </cell>
          <cell r="H62">
            <v>289386208.8239994</v>
          </cell>
        </row>
        <row r="63">
          <cell r="B63">
            <v>41273</v>
          </cell>
          <cell r="D63">
            <v>183</v>
          </cell>
          <cell r="E63">
            <v>96462069.60800001</v>
          </cell>
          <cell r="F63">
            <v>3376051.8586929818</v>
          </cell>
          <cell r="G63">
            <v>99838121.466692999</v>
          </cell>
          <cell r="H63">
            <v>192924139.21599939</v>
          </cell>
        </row>
        <row r="64">
          <cell r="B64">
            <v>41455</v>
          </cell>
          <cell r="D64">
            <v>182</v>
          </cell>
          <cell r="E64">
            <v>96462069.60800001</v>
          </cell>
          <cell r="F64">
            <v>2238402.3252536324</v>
          </cell>
          <cell r="G64">
            <v>98700471.933253646</v>
          </cell>
          <cell r="H64">
            <v>96462069.607999384</v>
          </cell>
        </row>
        <row r="65">
          <cell r="B65">
            <v>41638</v>
          </cell>
          <cell r="D65">
            <v>183</v>
          </cell>
          <cell r="E65">
            <v>96462069.60800001</v>
          </cell>
          <cell r="F65">
            <v>1125350.6195643218</v>
          </cell>
          <cell r="G65">
            <v>97587420.227564335</v>
          </cell>
          <cell r="H65">
            <v>-6.2584877014160156E-7</v>
          </cell>
        </row>
      </sheetData>
      <sheetData sheetId="19" refreshError="1">
        <row r="24">
          <cell r="B24" t="str">
            <v xml:space="preserve">Date </v>
          </cell>
          <cell r="C24" t="str">
            <v>% repaid</v>
          </cell>
          <cell r="D24" t="str">
            <v>Days</v>
          </cell>
          <cell r="E24" t="str">
            <v xml:space="preserve">Principal </v>
          </cell>
          <cell r="F24" t="str">
            <v>Interest</v>
          </cell>
          <cell r="G24" t="str">
            <v>Total Payment</v>
          </cell>
          <cell r="H24" t="str">
            <v>O/S Principal</v>
          </cell>
        </row>
        <row r="26">
          <cell r="B26">
            <v>37636</v>
          </cell>
          <cell r="H26">
            <v>5997500000</v>
          </cell>
        </row>
        <row r="27">
          <cell r="B27">
            <v>37817</v>
          </cell>
          <cell r="G27">
            <v>0</v>
          </cell>
          <cell r="H27">
            <v>5997500000</v>
          </cell>
        </row>
        <row r="28">
          <cell r="B28">
            <v>38001</v>
          </cell>
          <cell r="D28">
            <v>365</v>
          </cell>
          <cell r="F28">
            <v>161018229.16666666</v>
          </cell>
          <cell r="G28">
            <v>161018229.16666666</v>
          </cell>
          <cell r="H28">
            <v>5997500000</v>
          </cell>
        </row>
        <row r="29">
          <cell r="B29">
            <v>38183</v>
          </cell>
          <cell r="D29">
            <v>182</v>
          </cell>
          <cell r="F29">
            <v>71460277.777777776</v>
          </cell>
          <cell r="G29">
            <v>71460277.777777776</v>
          </cell>
          <cell r="H29">
            <v>5997500000</v>
          </cell>
        </row>
        <row r="30">
          <cell r="B30">
            <v>38370</v>
          </cell>
          <cell r="D30">
            <v>187</v>
          </cell>
          <cell r="F30">
            <v>96057484.722222224</v>
          </cell>
          <cell r="G30">
            <v>96057484.722222224</v>
          </cell>
          <cell r="H30">
            <v>5997500000</v>
          </cell>
        </row>
        <row r="31">
          <cell r="B31">
            <v>38548</v>
          </cell>
          <cell r="D31">
            <v>178</v>
          </cell>
          <cell r="F31">
            <v>77130243.055555552</v>
          </cell>
          <cell r="G31">
            <v>77130243.055555552</v>
          </cell>
          <cell r="H31">
            <v>5997500000</v>
          </cell>
        </row>
        <row r="32">
          <cell r="B32">
            <v>38732</v>
          </cell>
          <cell r="D32">
            <v>184</v>
          </cell>
          <cell r="F32">
            <v>79730138.888888881</v>
          </cell>
          <cell r="G32">
            <v>79730138.888888881</v>
          </cell>
          <cell r="H32">
            <v>5997500000</v>
          </cell>
        </row>
        <row r="33">
          <cell r="B33">
            <v>38913</v>
          </cell>
          <cell r="D33">
            <v>181</v>
          </cell>
          <cell r="F33">
            <v>78430190.972222209</v>
          </cell>
          <cell r="G33">
            <v>78430190.972222209</v>
          </cell>
          <cell r="H33">
            <v>5997500000</v>
          </cell>
        </row>
        <row r="34">
          <cell r="B34">
            <v>39097</v>
          </cell>
          <cell r="D34">
            <v>184</v>
          </cell>
          <cell r="E34">
            <v>1199500000</v>
          </cell>
          <cell r="F34">
            <v>79730138.888888881</v>
          </cell>
          <cell r="G34">
            <v>1279230138.8888888</v>
          </cell>
          <cell r="H34">
            <v>4798000000</v>
          </cell>
        </row>
        <row r="35">
          <cell r="B35">
            <v>39278</v>
          </cell>
          <cell r="D35">
            <v>181</v>
          </cell>
          <cell r="E35">
            <v>1199500000</v>
          </cell>
          <cell r="F35">
            <v>62744152.777777776</v>
          </cell>
          <cell r="G35">
            <v>1262244152.7777777</v>
          </cell>
          <cell r="H35">
            <v>3598500000</v>
          </cell>
        </row>
        <row r="36">
          <cell r="B36">
            <v>39462</v>
          </cell>
          <cell r="D36">
            <v>184</v>
          </cell>
          <cell r="E36">
            <v>1199500000</v>
          </cell>
          <cell r="F36">
            <v>47838083.333333328</v>
          </cell>
          <cell r="G36">
            <v>1247338083.3333333</v>
          </cell>
          <cell r="H36">
            <v>2399000000</v>
          </cell>
        </row>
        <row r="37">
          <cell r="B37">
            <v>39644</v>
          </cell>
          <cell r="D37">
            <v>182</v>
          </cell>
          <cell r="E37">
            <v>1199500000</v>
          </cell>
          <cell r="F37">
            <v>31545402.777777772</v>
          </cell>
          <cell r="G37">
            <v>1231045402.7777777</v>
          </cell>
          <cell r="H37">
            <v>1199500000</v>
          </cell>
        </row>
        <row r="38">
          <cell r="B38">
            <v>39828</v>
          </cell>
          <cell r="D38">
            <v>184</v>
          </cell>
          <cell r="E38">
            <v>1199500000</v>
          </cell>
          <cell r="F38">
            <v>15946027.777777778</v>
          </cell>
          <cell r="G38">
            <v>1215446027.7777777</v>
          </cell>
          <cell r="H38">
            <v>0</v>
          </cell>
        </row>
      </sheetData>
      <sheetData sheetId="20" refreshError="1">
        <row r="29">
          <cell r="B29" t="str">
            <v xml:space="preserve">Date </v>
          </cell>
          <cell r="C29" t="str">
            <v>% repaid</v>
          </cell>
          <cell r="D29" t="str">
            <v>Days</v>
          </cell>
          <cell r="E29" t="str">
            <v xml:space="preserve">Principal </v>
          </cell>
          <cell r="F29" t="str">
            <v>Interest</v>
          </cell>
          <cell r="G29" t="str">
            <v>Total Payment</v>
          </cell>
          <cell r="H29" t="str">
            <v>O/S Principal</v>
          </cell>
        </row>
        <row r="31">
          <cell r="B31">
            <v>37649</v>
          </cell>
          <cell r="H31">
            <v>1438500000</v>
          </cell>
        </row>
        <row r="32">
          <cell r="B32">
            <v>37818</v>
          </cell>
          <cell r="D32">
            <v>169</v>
          </cell>
          <cell r="F32">
            <v>19193136.354166664</v>
          </cell>
          <cell r="G32">
            <v>19193136.354166664</v>
          </cell>
          <cell r="H32">
            <v>1438500000</v>
          </cell>
        </row>
        <row r="33">
          <cell r="B33">
            <v>38002</v>
          </cell>
          <cell r="D33">
            <v>184</v>
          </cell>
          <cell r="F33">
            <v>19197640</v>
          </cell>
          <cell r="G33">
            <v>19197640</v>
          </cell>
          <cell r="H33">
            <v>1438500000</v>
          </cell>
        </row>
        <row r="34">
          <cell r="B34">
            <v>38184</v>
          </cell>
          <cell r="D34">
            <v>182</v>
          </cell>
          <cell r="F34">
            <v>19500162.5</v>
          </cell>
          <cell r="G34">
            <v>19500162.5</v>
          </cell>
          <cell r="H34">
            <v>1438500000</v>
          </cell>
        </row>
        <row r="35">
          <cell r="B35">
            <v>38370</v>
          </cell>
          <cell r="D35">
            <v>186</v>
          </cell>
          <cell r="F35">
            <v>24337294</v>
          </cell>
          <cell r="G35">
            <v>24337294</v>
          </cell>
          <cell r="H35">
            <v>1438500000</v>
          </cell>
        </row>
        <row r="36">
          <cell r="B36">
            <v>38549</v>
          </cell>
          <cell r="D36">
            <v>179</v>
          </cell>
          <cell r="F36">
            <v>23421374.333333336</v>
          </cell>
          <cell r="G36">
            <v>23421374.333333336</v>
          </cell>
          <cell r="H36">
            <v>1438500000</v>
          </cell>
        </row>
        <row r="37">
          <cell r="B37">
            <v>38733</v>
          </cell>
          <cell r="D37">
            <v>184</v>
          </cell>
          <cell r="F37">
            <v>24075602.666666672</v>
          </cell>
          <cell r="G37">
            <v>24075602.666666672</v>
          </cell>
          <cell r="H37">
            <v>1438500000</v>
          </cell>
        </row>
        <row r="38">
          <cell r="B38">
            <v>38914</v>
          </cell>
          <cell r="D38">
            <v>181</v>
          </cell>
          <cell r="E38">
            <v>143850000</v>
          </cell>
          <cell r="F38">
            <v>23683065.666666668</v>
          </cell>
          <cell r="G38">
            <v>167533065.66666666</v>
          </cell>
          <cell r="H38">
            <v>1294650000</v>
          </cell>
        </row>
        <row r="39">
          <cell r="B39">
            <v>39098</v>
          </cell>
          <cell r="D39">
            <v>184</v>
          </cell>
          <cell r="E39">
            <v>143850000</v>
          </cell>
          <cell r="F39">
            <v>21668042.400000002</v>
          </cell>
          <cell r="G39">
            <v>165518042.40000001</v>
          </cell>
          <cell r="H39">
            <v>1150800000</v>
          </cell>
        </row>
        <row r="40">
          <cell r="B40">
            <v>39279</v>
          </cell>
          <cell r="D40">
            <v>181</v>
          </cell>
          <cell r="E40">
            <v>143850000</v>
          </cell>
          <cell r="F40">
            <v>18946452.533333335</v>
          </cell>
          <cell r="G40">
            <v>162796452.53333333</v>
          </cell>
          <cell r="H40">
            <v>1006950000</v>
          </cell>
        </row>
        <row r="41">
          <cell r="B41">
            <v>39463</v>
          </cell>
          <cell r="D41">
            <v>184</v>
          </cell>
          <cell r="E41">
            <v>143850000</v>
          </cell>
          <cell r="F41">
            <v>16852921.866666667</v>
          </cell>
          <cell r="G41">
            <v>160702921.86666667</v>
          </cell>
          <cell r="H41">
            <v>863100000</v>
          </cell>
        </row>
        <row r="42">
          <cell r="B42">
            <v>39645</v>
          </cell>
          <cell r="D42">
            <v>182</v>
          </cell>
          <cell r="E42">
            <v>143850000</v>
          </cell>
          <cell r="F42">
            <v>14288346.800000001</v>
          </cell>
          <cell r="G42">
            <v>158138346.80000001</v>
          </cell>
          <cell r="H42">
            <v>719250000</v>
          </cell>
        </row>
        <row r="43">
          <cell r="B43">
            <v>39829</v>
          </cell>
          <cell r="D43">
            <v>184</v>
          </cell>
          <cell r="E43">
            <v>143850000</v>
          </cell>
          <cell r="F43">
            <v>12037801.333333336</v>
          </cell>
          <cell r="G43">
            <v>155887801.33333334</v>
          </cell>
          <cell r="H43">
            <v>575400000</v>
          </cell>
        </row>
        <row r="44">
          <cell r="B44">
            <v>40010</v>
          </cell>
          <cell r="D44">
            <v>181</v>
          </cell>
          <cell r="E44">
            <v>143850000</v>
          </cell>
          <cell r="F44">
            <v>9473226.2666666675</v>
          </cell>
          <cell r="G44">
            <v>153323226.26666668</v>
          </cell>
          <cell r="H44">
            <v>431550000</v>
          </cell>
        </row>
        <row r="45">
          <cell r="B45">
            <v>40194</v>
          </cell>
          <cell r="D45">
            <v>184</v>
          </cell>
          <cell r="E45">
            <v>143850000</v>
          </cell>
          <cell r="F45">
            <v>7222680.8000000007</v>
          </cell>
          <cell r="G45">
            <v>151072680.80000001</v>
          </cell>
          <cell r="H45">
            <v>287700000</v>
          </cell>
        </row>
        <row r="46">
          <cell r="B46">
            <v>40375</v>
          </cell>
          <cell r="D46">
            <v>181</v>
          </cell>
          <cell r="E46">
            <v>143850000</v>
          </cell>
          <cell r="F46">
            <v>4736613.1333333338</v>
          </cell>
          <cell r="G46">
            <v>148586613.13333333</v>
          </cell>
          <cell r="H46">
            <v>143850000</v>
          </cell>
        </row>
        <row r="47">
          <cell r="B47">
            <v>40559</v>
          </cell>
          <cell r="D47">
            <v>184</v>
          </cell>
          <cell r="E47">
            <v>143850000</v>
          </cell>
          <cell r="F47">
            <v>2407560.2666666671</v>
          </cell>
          <cell r="G47">
            <v>146257560.26666668</v>
          </cell>
          <cell r="H47">
            <v>0</v>
          </cell>
        </row>
      </sheetData>
      <sheetData sheetId="21" refreshError="1">
        <row r="28">
          <cell r="B28" t="str">
            <v xml:space="preserve">Date </v>
          </cell>
          <cell r="C28" t="str">
            <v>% repaid</v>
          </cell>
          <cell r="D28" t="str">
            <v>Days</v>
          </cell>
          <cell r="E28" t="str">
            <v xml:space="preserve">Principal </v>
          </cell>
          <cell r="F28" t="str">
            <v>Interest</v>
          </cell>
          <cell r="G28" t="str">
            <v>Total Payment</v>
          </cell>
          <cell r="H28" t="str">
            <v>O/S Principal</v>
          </cell>
        </row>
        <row r="30">
          <cell r="B30">
            <v>37852</v>
          </cell>
          <cell r="H30">
            <v>452675000</v>
          </cell>
        </row>
        <row r="31">
          <cell r="B31">
            <v>37970</v>
          </cell>
          <cell r="D31">
            <v>118</v>
          </cell>
          <cell r="F31">
            <v>4181862.3930555554</v>
          </cell>
          <cell r="G31">
            <v>4181862.3930555554</v>
          </cell>
          <cell r="H31">
            <v>452675000</v>
          </cell>
        </row>
        <row r="32">
          <cell r="B32">
            <v>38044</v>
          </cell>
          <cell r="F32">
            <v>0</v>
          </cell>
          <cell r="G32">
            <v>0</v>
          </cell>
          <cell r="H32">
            <v>452675000</v>
          </cell>
        </row>
        <row r="33">
          <cell r="B33">
            <v>38153</v>
          </cell>
          <cell r="D33">
            <v>183</v>
          </cell>
          <cell r="F33">
            <v>6549879.3208333328</v>
          </cell>
          <cell r="G33">
            <v>6549879.3208333328</v>
          </cell>
          <cell r="H33">
            <v>452675000</v>
          </cell>
        </row>
        <row r="34">
          <cell r="B34">
            <v>38336</v>
          </cell>
          <cell r="D34">
            <v>183</v>
          </cell>
          <cell r="F34">
            <v>7983015.893000002</v>
          </cell>
          <cell r="G34">
            <v>7983015.893000002</v>
          </cell>
          <cell r="H34">
            <v>452675000</v>
          </cell>
        </row>
        <row r="35">
          <cell r="B35">
            <v>38518</v>
          </cell>
          <cell r="D35">
            <v>182</v>
          </cell>
          <cell r="E35">
            <v>33950625</v>
          </cell>
          <cell r="F35">
            <v>7939392.8553333348</v>
          </cell>
          <cell r="G35">
            <v>41890017.855333336</v>
          </cell>
          <cell r="H35">
            <v>418724375</v>
          </cell>
        </row>
        <row r="36">
          <cell r="B36">
            <v>38701</v>
          </cell>
          <cell r="D36">
            <v>183</v>
          </cell>
          <cell r="E36">
            <v>33950625</v>
          </cell>
          <cell r="F36">
            <v>7384289.7010250008</v>
          </cell>
          <cell r="G36">
            <v>41334914.701025002</v>
          </cell>
          <cell r="H36">
            <v>384773750</v>
          </cell>
        </row>
        <row r="37">
          <cell r="B37">
            <v>38883</v>
          </cell>
          <cell r="D37">
            <v>182</v>
          </cell>
          <cell r="E37">
            <v>33950625</v>
          </cell>
          <cell r="F37">
            <v>6748483.927033334</v>
          </cell>
          <cell r="G37">
            <v>40699108.927033335</v>
          </cell>
          <cell r="H37">
            <v>350823125</v>
          </cell>
        </row>
        <row r="38">
          <cell r="B38">
            <v>39066</v>
          </cell>
          <cell r="D38">
            <v>183</v>
          </cell>
          <cell r="E38">
            <v>33950625</v>
          </cell>
          <cell r="F38">
            <v>6186837.3170750011</v>
          </cell>
          <cell r="G38">
            <v>40137462.317074999</v>
          </cell>
          <cell r="H38">
            <v>316872500</v>
          </cell>
        </row>
        <row r="39">
          <cell r="B39">
            <v>39248</v>
          </cell>
          <cell r="D39">
            <v>182</v>
          </cell>
          <cell r="E39">
            <v>33950625</v>
          </cell>
          <cell r="F39">
            <v>5557574.9987333342</v>
          </cell>
          <cell r="G39">
            <v>39508199.998733334</v>
          </cell>
          <cell r="H39">
            <v>282921875</v>
          </cell>
        </row>
        <row r="40">
          <cell r="B40">
            <v>39431</v>
          </cell>
          <cell r="D40">
            <v>183</v>
          </cell>
          <cell r="E40">
            <v>33950625</v>
          </cell>
          <cell r="F40">
            <v>4989384.9331250014</v>
          </cell>
          <cell r="G40">
            <v>38940009.933125004</v>
          </cell>
          <cell r="H40">
            <v>248971250</v>
          </cell>
        </row>
        <row r="41">
          <cell r="B41">
            <v>39614</v>
          </cell>
          <cell r="D41">
            <v>183</v>
          </cell>
          <cell r="E41">
            <v>33950625</v>
          </cell>
          <cell r="F41">
            <v>4390658.7411500011</v>
          </cell>
          <cell r="G41">
            <v>38341283.741149999</v>
          </cell>
          <cell r="H41">
            <v>215020625</v>
          </cell>
        </row>
        <row r="42">
          <cell r="B42">
            <v>39797</v>
          </cell>
          <cell r="D42">
            <v>183</v>
          </cell>
          <cell r="E42">
            <v>33950625</v>
          </cell>
          <cell r="F42">
            <v>3791932.5491750003</v>
          </cell>
          <cell r="G42">
            <v>37742557.549175002</v>
          </cell>
          <cell r="H42">
            <v>181070000</v>
          </cell>
        </row>
        <row r="43">
          <cell r="B43">
            <v>39979</v>
          </cell>
          <cell r="D43">
            <v>182</v>
          </cell>
          <cell r="E43">
            <v>33950625</v>
          </cell>
          <cell r="F43">
            <v>3175757.1421333337</v>
          </cell>
          <cell r="G43">
            <v>37126382.142133333</v>
          </cell>
          <cell r="H43">
            <v>147119375</v>
          </cell>
        </row>
        <row r="44">
          <cell r="B44">
            <v>40162</v>
          </cell>
          <cell r="D44">
            <v>183</v>
          </cell>
          <cell r="E44">
            <v>33950625</v>
          </cell>
          <cell r="F44">
            <v>2594480.1652250006</v>
          </cell>
          <cell r="G44">
            <v>36545105.165224999</v>
          </cell>
          <cell r="H44">
            <v>113168750</v>
          </cell>
        </row>
        <row r="45">
          <cell r="B45">
            <v>40344</v>
          </cell>
          <cell r="D45">
            <v>182</v>
          </cell>
          <cell r="E45">
            <v>33950625</v>
          </cell>
          <cell r="F45">
            <v>1984848.2138333337</v>
          </cell>
          <cell r="G45">
            <v>35935473.213833332</v>
          </cell>
          <cell r="H45">
            <v>79218125</v>
          </cell>
        </row>
        <row r="46">
          <cell r="B46">
            <v>40527</v>
          </cell>
          <cell r="D46">
            <v>183</v>
          </cell>
          <cell r="E46">
            <v>33950625</v>
          </cell>
          <cell r="F46">
            <v>1397027.7812750002</v>
          </cell>
          <cell r="G46">
            <v>35347652.781274997</v>
          </cell>
          <cell r="H46">
            <v>45267500</v>
          </cell>
        </row>
        <row r="47">
          <cell r="B47">
            <v>40709</v>
          </cell>
          <cell r="D47">
            <v>182</v>
          </cell>
          <cell r="E47">
            <v>45267500</v>
          </cell>
          <cell r="F47">
            <v>793939.28553333343</v>
          </cell>
          <cell r="G47">
            <v>46061439.285533331</v>
          </cell>
          <cell r="H47">
            <v>0</v>
          </cell>
        </row>
      </sheetData>
      <sheetData sheetId="22" refreshError="1">
        <row r="31">
          <cell r="B31" t="str">
            <v xml:space="preserve">Date </v>
          </cell>
          <cell r="C31" t="str">
            <v>% repaid</v>
          </cell>
          <cell r="D31" t="str">
            <v>Days</v>
          </cell>
          <cell r="E31" t="str">
            <v xml:space="preserve">Principal </v>
          </cell>
          <cell r="F31" t="str">
            <v>Interest</v>
          </cell>
          <cell r="G31" t="str">
            <v>Total Payment</v>
          </cell>
          <cell r="H31" t="str">
            <v>O/S Principal</v>
          </cell>
        </row>
        <row r="33">
          <cell r="B33">
            <v>37858</v>
          </cell>
          <cell r="H33">
            <v>543210000</v>
          </cell>
        </row>
        <row r="34">
          <cell r="B34">
            <v>37970</v>
          </cell>
          <cell r="D34">
            <v>112</v>
          </cell>
          <cell r="F34">
            <v>4771695.152777778</v>
          </cell>
          <cell r="G34">
            <v>4771695.152777778</v>
          </cell>
          <cell r="H34">
            <v>543210000</v>
          </cell>
        </row>
        <row r="35">
          <cell r="B35">
            <v>38044</v>
          </cell>
          <cell r="D35">
            <v>109</v>
          </cell>
          <cell r="F35">
            <v>0</v>
          </cell>
          <cell r="G35">
            <v>0</v>
          </cell>
          <cell r="H35">
            <v>543210000</v>
          </cell>
        </row>
        <row r="36">
          <cell r="B36">
            <v>38153</v>
          </cell>
          <cell r="D36">
            <v>183</v>
          </cell>
          <cell r="F36">
            <v>7910175</v>
          </cell>
          <cell r="G36">
            <v>7910175</v>
          </cell>
          <cell r="H36">
            <v>543210000</v>
          </cell>
        </row>
        <row r="37">
          <cell r="B37">
            <v>38336</v>
          </cell>
          <cell r="D37">
            <v>183</v>
          </cell>
          <cell r="F37">
            <v>9644862.5000000019</v>
          </cell>
          <cell r="G37">
            <v>9644862.5000000019</v>
          </cell>
          <cell r="H37">
            <v>543210000</v>
          </cell>
        </row>
        <row r="38">
          <cell r="B38">
            <v>38518</v>
          </cell>
          <cell r="D38">
            <v>182</v>
          </cell>
          <cell r="E38">
            <v>40740750</v>
          </cell>
          <cell r="F38">
            <v>9592158.3333333358</v>
          </cell>
          <cell r="G38">
            <v>50332908.333333336</v>
          </cell>
          <cell r="H38">
            <v>502469250</v>
          </cell>
        </row>
        <row r="39">
          <cell r="B39">
            <v>38701</v>
          </cell>
          <cell r="D39">
            <v>183</v>
          </cell>
          <cell r="E39">
            <v>40740750</v>
          </cell>
          <cell r="F39">
            <v>8921497.8125000019</v>
          </cell>
          <cell r="G39">
            <v>49662247.8125</v>
          </cell>
          <cell r="H39">
            <v>461728500</v>
          </cell>
        </row>
        <row r="40">
          <cell r="B40">
            <v>38883</v>
          </cell>
          <cell r="D40">
            <v>182</v>
          </cell>
          <cell r="E40">
            <v>40740750</v>
          </cell>
          <cell r="F40">
            <v>8153334.583333334</v>
          </cell>
          <cell r="G40">
            <v>48894084.583333336</v>
          </cell>
          <cell r="H40">
            <v>420987750</v>
          </cell>
        </row>
        <row r="41">
          <cell r="B41">
            <v>39066</v>
          </cell>
          <cell r="D41">
            <v>183</v>
          </cell>
          <cell r="E41">
            <v>40740750</v>
          </cell>
          <cell r="F41">
            <v>7474768.4375</v>
          </cell>
          <cell r="G41">
            <v>48215518.4375</v>
          </cell>
          <cell r="H41">
            <v>380247000</v>
          </cell>
        </row>
        <row r="42">
          <cell r="B42">
            <v>39248</v>
          </cell>
          <cell r="D42">
            <v>182</v>
          </cell>
          <cell r="E42">
            <v>40740750</v>
          </cell>
          <cell r="F42">
            <v>6714510.833333333</v>
          </cell>
          <cell r="G42">
            <v>47455260.833333336</v>
          </cell>
          <cell r="H42">
            <v>339506250</v>
          </cell>
        </row>
        <row r="43">
          <cell r="B43">
            <v>39431</v>
          </cell>
          <cell r="D43">
            <v>183</v>
          </cell>
          <cell r="E43">
            <v>40740750</v>
          </cell>
          <cell r="F43">
            <v>6028039.0625000009</v>
          </cell>
          <cell r="G43">
            <v>46768789.0625</v>
          </cell>
          <cell r="H43">
            <v>298765500</v>
          </cell>
        </row>
        <row r="44">
          <cell r="B44">
            <v>39614</v>
          </cell>
          <cell r="D44">
            <v>183</v>
          </cell>
          <cell r="E44">
            <v>40740750</v>
          </cell>
          <cell r="F44">
            <v>5304674.3750000009</v>
          </cell>
          <cell r="G44">
            <v>46045424.375</v>
          </cell>
          <cell r="H44">
            <v>258024750</v>
          </cell>
        </row>
        <row r="45">
          <cell r="B45">
            <v>39797</v>
          </cell>
          <cell r="D45">
            <v>183</v>
          </cell>
          <cell r="E45">
            <v>40740750</v>
          </cell>
          <cell r="F45">
            <v>4581309.6875000009</v>
          </cell>
          <cell r="G45">
            <v>45322059.6875</v>
          </cell>
          <cell r="H45">
            <v>217284000</v>
          </cell>
        </row>
        <row r="46">
          <cell r="B46">
            <v>39979</v>
          </cell>
          <cell r="D46">
            <v>182</v>
          </cell>
          <cell r="E46">
            <v>40740750</v>
          </cell>
          <cell r="F46">
            <v>3836863.3333333335</v>
          </cell>
          <cell r="G46">
            <v>44577613.333333336</v>
          </cell>
          <cell r="H46">
            <v>176543250</v>
          </cell>
        </row>
        <row r="47">
          <cell r="B47">
            <v>40162</v>
          </cell>
          <cell r="D47">
            <v>183</v>
          </cell>
          <cell r="E47">
            <v>40740750</v>
          </cell>
          <cell r="F47">
            <v>3134580.3125</v>
          </cell>
          <cell r="G47">
            <v>43875330.3125</v>
          </cell>
          <cell r="H47">
            <v>135802500</v>
          </cell>
        </row>
        <row r="48">
          <cell r="B48">
            <v>40344</v>
          </cell>
          <cell r="D48">
            <v>182</v>
          </cell>
          <cell r="E48">
            <v>40740750</v>
          </cell>
          <cell r="F48">
            <v>2398039.583333334</v>
          </cell>
          <cell r="G48">
            <v>43138789.583333336</v>
          </cell>
          <cell r="H48">
            <v>95061750</v>
          </cell>
        </row>
        <row r="49">
          <cell r="B49">
            <v>40527</v>
          </cell>
          <cell r="D49">
            <v>183</v>
          </cell>
          <cell r="E49">
            <v>40740750</v>
          </cell>
          <cell r="F49">
            <v>1687850.9375</v>
          </cell>
          <cell r="G49">
            <v>42428600.9375</v>
          </cell>
          <cell r="H49">
            <v>54321000</v>
          </cell>
        </row>
        <row r="50">
          <cell r="B50">
            <v>40709</v>
          </cell>
          <cell r="D50">
            <v>182</v>
          </cell>
          <cell r="E50">
            <v>54321000</v>
          </cell>
          <cell r="F50">
            <v>959215.83333333337</v>
          </cell>
          <cell r="G50">
            <v>55280215.833333336</v>
          </cell>
          <cell r="H50">
            <v>0</v>
          </cell>
        </row>
      </sheetData>
      <sheetData sheetId="23" refreshError="1">
        <row r="32">
          <cell r="B32">
            <v>37893</v>
          </cell>
          <cell r="H32">
            <v>411022981.98000002</v>
          </cell>
        </row>
        <row r="33">
          <cell r="B33">
            <v>37895</v>
          </cell>
          <cell r="H33">
            <v>68342001</v>
          </cell>
        </row>
        <row r="34">
          <cell r="B34">
            <v>37914</v>
          </cell>
          <cell r="H34">
            <v>142864430.93520001</v>
          </cell>
        </row>
        <row r="35">
          <cell r="B35">
            <v>38002</v>
          </cell>
          <cell r="H35">
            <v>165514949.847</v>
          </cell>
        </row>
        <row r="36">
          <cell r="B36">
            <v>38075</v>
          </cell>
          <cell r="D36">
            <v>182</v>
          </cell>
          <cell r="E36">
            <v>0</v>
          </cell>
          <cell r="F36">
            <v>3231793.9796870002</v>
          </cell>
          <cell r="G36">
            <v>3231793.9796870002</v>
          </cell>
          <cell r="H36">
            <v>787744363.7622</v>
          </cell>
        </row>
        <row r="37">
          <cell r="B37">
            <v>38075</v>
          </cell>
          <cell r="D37">
            <v>180</v>
          </cell>
          <cell r="E37">
            <v>0</v>
          </cell>
          <cell r="F37">
            <v>531454.84349999996</v>
          </cell>
          <cell r="G37">
            <v>531454.84349999996</v>
          </cell>
          <cell r="H37">
            <v>787744363.7622</v>
          </cell>
        </row>
        <row r="38">
          <cell r="B38">
            <v>38075</v>
          </cell>
          <cell r="D38">
            <v>161</v>
          </cell>
          <cell r="E38">
            <v>0</v>
          </cell>
          <cell r="F38">
            <v>1006280.5100581333</v>
          </cell>
          <cell r="G38">
            <v>1006280.5100581333</v>
          </cell>
          <cell r="H38">
            <v>787744363.7622</v>
          </cell>
        </row>
        <row r="39">
          <cell r="B39">
            <v>38075</v>
          </cell>
          <cell r="D39">
            <v>73</v>
          </cell>
          <cell r="E39">
            <v>0</v>
          </cell>
          <cell r="F39">
            <v>502172.30988130003</v>
          </cell>
          <cell r="G39">
            <v>502172.30988130003</v>
          </cell>
          <cell r="H39">
            <v>787744363.7622</v>
          </cell>
        </row>
        <row r="40">
          <cell r="B40">
            <v>38104</v>
          </cell>
          <cell r="H40">
            <v>75128476.979400009</v>
          </cell>
        </row>
        <row r="41">
          <cell r="B41">
            <v>38166</v>
          </cell>
          <cell r="D41">
            <v>62</v>
          </cell>
          <cell r="E41">
            <v>0</v>
          </cell>
          <cell r="F41">
            <v>0</v>
          </cell>
          <cell r="G41">
            <v>0</v>
          </cell>
          <cell r="H41">
            <v>862872840.74160004</v>
          </cell>
        </row>
        <row r="42">
          <cell r="B42">
            <v>38166</v>
          </cell>
          <cell r="D42">
            <v>91</v>
          </cell>
          <cell r="E42">
            <v>67713643.920000002</v>
          </cell>
          <cell r="F42">
            <v>208380.90600000002</v>
          </cell>
          <cell r="G42">
            <v>67922024.826000005</v>
          </cell>
          <cell r="H42">
            <v>784100920.29039991</v>
          </cell>
        </row>
        <row r="43">
          <cell r="B43">
            <v>38240</v>
          </cell>
        </row>
        <row r="44">
          <cell r="B44">
            <v>38259</v>
          </cell>
          <cell r="D44">
            <v>93</v>
          </cell>
          <cell r="E44">
            <v>0</v>
          </cell>
          <cell r="F44">
            <v>6263300.58015237</v>
          </cell>
          <cell r="G44">
            <v>6263300.58015237</v>
          </cell>
          <cell r="H44">
            <v>869916005.54500008</v>
          </cell>
        </row>
        <row r="45">
          <cell r="B45">
            <v>38349</v>
          </cell>
          <cell r="D45">
            <v>183</v>
          </cell>
          <cell r="E45">
            <v>66771950.480000004</v>
          </cell>
          <cell r="F45">
            <v>10480313.076803388</v>
          </cell>
          <cell r="G45">
            <v>77252263.55680339</v>
          </cell>
          <cell r="H45">
            <v>803144055.06500006</v>
          </cell>
        </row>
        <row r="46">
          <cell r="B46">
            <v>38531</v>
          </cell>
          <cell r="D46">
            <v>182</v>
          </cell>
          <cell r="E46">
            <v>66771950.480000004</v>
          </cell>
          <cell r="F46">
            <v>9623004.3531038091</v>
          </cell>
          <cell r="G46">
            <v>76394954.833103806</v>
          </cell>
          <cell r="H46">
            <v>736372104.58500004</v>
          </cell>
        </row>
        <row r="47">
          <cell r="B47">
            <v>38714</v>
          </cell>
          <cell r="D47">
            <v>183</v>
          </cell>
          <cell r="E47">
            <v>66771950.480000004</v>
          </cell>
          <cell r="F47">
            <v>8871442.9299877882</v>
          </cell>
          <cell r="G47">
            <v>75643393.409987792</v>
          </cell>
          <cell r="H47">
            <v>669600154.10500002</v>
          </cell>
        </row>
        <row r="48">
          <cell r="B48">
            <v>38896</v>
          </cell>
          <cell r="D48">
            <v>182</v>
          </cell>
          <cell r="E48">
            <v>66771950.480000004</v>
          </cell>
          <cell r="F48">
            <v>8022925.8464347413</v>
          </cell>
          <cell r="G48">
            <v>74794876.326434746</v>
          </cell>
          <cell r="H48">
            <v>602828203.625</v>
          </cell>
        </row>
        <row r="49">
          <cell r="B49">
            <v>39079</v>
          </cell>
          <cell r="D49">
            <v>183</v>
          </cell>
          <cell r="E49">
            <v>66771950.480000004</v>
          </cell>
          <cell r="F49">
            <v>7262572.7831721874</v>
          </cell>
          <cell r="G49">
            <v>74034523.263172194</v>
          </cell>
          <cell r="H49">
            <v>536056253.14499998</v>
          </cell>
        </row>
        <row r="50">
          <cell r="B50">
            <v>39261</v>
          </cell>
          <cell r="D50">
            <v>182</v>
          </cell>
          <cell r="E50">
            <v>66771950.480000004</v>
          </cell>
          <cell r="F50">
            <v>6422847.3397656744</v>
          </cell>
          <cell r="G50">
            <v>73194797.819765672</v>
          </cell>
          <cell r="H50">
            <v>469284302.66499996</v>
          </cell>
        </row>
        <row r="51">
          <cell r="B51">
            <v>39444</v>
          </cell>
          <cell r="D51">
            <v>183</v>
          </cell>
          <cell r="E51">
            <v>66771950.480000004</v>
          </cell>
          <cell r="F51">
            <v>5653702.6363565875</v>
          </cell>
          <cell r="G51">
            <v>72425653.116356596</v>
          </cell>
          <cell r="H51">
            <v>402512352.18499994</v>
          </cell>
        </row>
        <row r="52">
          <cell r="B52">
            <v>39627</v>
          </cell>
          <cell r="D52">
            <v>183</v>
          </cell>
          <cell r="E52">
            <v>66771950.480000004</v>
          </cell>
          <cell r="F52">
            <v>4849267.5629487876</v>
          </cell>
          <cell r="G52">
            <v>71621218.042948797</v>
          </cell>
          <cell r="H52">
            <v>335740401.70499992</v>
          </cell>
        </row>
        <row r="53">
          <cell r="B53">
            <v>39810</v>
          </cell>
          <cell r="D53">
            <v>183</v>
          </cell>
          <cell r="E53">
            <v>66771950.480000004</v>
          </cell>
          <cell r="F53">
            <v>4044832.4895409876</v>
          </cell>
          <cell r="G53">
            <v>70816782.969540998</v>
          </cell>
          <cell r="H53">
            <v>268968451.2249999</v>
          </cell>
        </row>
        <row r="54">
          <cell r="B54">
            <v>39992</v>
          </cell>
          <cell r="D54">
            <v>182</v>
          </cell>
          <cell r="E54">
            <v>66771950.480000004</v>
          </cell>
          <cell r="F54">
            <v>3222690.3264275412</v>
          </cell>
          <cell r="G54">
            <v>69994640.806427538</v>
          </cell>
          <cell r="H54">
            <v>202196500.74499989</v>
          </cell>
        </row>
        <row r="55">
          <cell r="B55">
            <v>40175</v>
          </cell>
          <cell r="D55">
            <v>183</v>
          </cell>
          <cell r="E55">
            <v>66771950.480000004</v>
          </cell>
          <cell r="F55">
            <v>2435962.3427253873</v>
          </cell>
          <cell r="G55">
            <v>69207912.822725385</v>
          </cell>
          <cell r="H55">
            <v>135424550.26499987</v>
          </cell>
        </row>
        <row r="56">
          <cell r="B56">
            <v>40357</v>
          </cell>
          <cell r="D56">
            <v>182</v>
          </cell>
          <cell r="E56">
            <v>66771950.480000004</v>
          </cell>
          <cell r="F56">
            <v>1622611.8197584748</v>
          </cell>
          <cell r="G56">
            <v>68394562.299758479</v>
          </cell>
          <cell r="H56">
            <v>68652599.784999862</v>
          </cell>
        </row>
        <row r="57">
          <cell r="B57">
            <v>40540</v>
          </cell>
          <cell r="D57">
            <v>183</v>
          </cell>
          <cell r="E57">
            <v>66771950.480000004</v>
          </cell>
          <cell r="F57">
            <v>827092.19590978755</v>
          </cell>
          <cell r="G57">
            <v>67599042.675909787</v>
          </cell>
          <cell r="H57">
            <v>1880649.3049998581</v>
          </cell>
        </row>
        <row r="58">
          <cell r="B58">
            <v>40722</v>
          </cell>
          <cell r="D58">
            <v>182</v>
          </cell>
          <cell r="E58">
            <v>1880649.3050000002</v>
          </cell>
          <cell r="F58">
            <v>22533.313089408333</v>
          </cell>
          <cell r="G58">
            <v>1903182.6180894086</v>
          </cell>
          <cell r="H58">
            <v>-1.4202669262886047E-7</v>
          </cell>
        </row>
        <row r="59">
          <cell r="B59">
            <v>40905</v>
          </cell>
          <cell r="D59">
            <v>183</v>
          </cell>
          <cell r="E59">
            <v>0</v>
          </cell>
          <cell r="F59">
            <v>0</v>
          </cell>
          <cell r="G59">
            <v>0</v>
          </cell>
          <cell r="H59">
            <v>-1.4202669262886047E-7</v>
          </cell>
        </row>
        <row r="60">
          <cell r="B60">
            <v>41088</v>
          </cell>
          <cell r="D60">
            <v>183</v>
          </cell>
          <cell r="E60">
            <v>0</v>
          </cell>
          <cell r="F60">
            <v>0</v>
          </cell>
          <cell r="G60">
            <v>0</v>
          </cell>
          <cell r="H60">
            <v>-1.4202669262886047E-7</v>
          </cell>
        </row>
        <row r="61">
          <cell r="B61">
            <v>41271</v>
          </cell>
          <cell r="D61">
            <v>183</v>
          </cell>
          <cell r="E61">
            <v>0</v>
          </cell>
          <cell r="F61">
            <v>0</v>
          </cell>
          <cell r="G61">
            <v>0</v>
          </cell>
          <cell r="H61">
            <v>-1.4202669262886047E-7</v>
          </cell>
        </row>
        <row r="62">
          <cell r="B62">
            <v>41453</v>
          </cell>
          <cell r="D62">
            <v>182</v>
          </cell>
          <cell r="E62">
            <v>0</v>
          </cell>
          <cell r="F62">
            <v>0</v>
          </cell>
          <cell r="G62">
            <v>0</v>
          </cell>
          <cell r="H62">
            <v>-1.4202669262886047E-7</v>
          </cell>
        </row>
      </sheetData>
      <sheetData sheetId="24" refreshError="1">
        <row r="27">
          <cell r="B27" t="str">
            <v xml:space="preserve">Date </v>
          </cell>
          <cell r="C27" t="str">
            <v>% repaid</v>
          </cell>
          <cell r="D27" t="str">
            <v>Days</v>
          </cell>
          <cell r="E27" t="str">
            <v xml:space="preserve">Principal </v>
          </cell>
          <cell r="F27" t="str">
            <v>Interest</v>
          </cell>
          <cell r="G27" t="str">
            <v>Total Payment</v>
          </cell>
          <cell r="H27" t="str">
            <v>O/S Principal</v>
          </cell>
        </row>
        <row r="29">
          <cell r="B29">
            <v>38209</v>
          </cell>
          <cell r="H29">
            <v>4551750000</v>
          </cell>
        </row>
        <row r="30">
          <cell r="B30">
            <v>38240</v>
          </cell>
          <cell r="D30">
            <v>31</v>
          </cell>
          <cell r="F30">
            <v>11446964.470486112</v>
          </cell>
          <cell r="G30">
            <v>11446964.470486112</v>
          </cell>
          <cell r="H30">
            <v>4551750000</v>
          </cell>
        </row>
        <row r="31">
          <cell r="B31">
            <v>38272</v>
          </cell>
          <cell r="D31">
            <v>32</v>
          </cell>
          <cell r="F31">
            <v>12262684.444444446</v>
          </cell>
          <cell r="G31">
            <v>12262684.444444446</v>
          </cell>
          <cell r="H31">
            <v>4551750000</v>
          </cell>
        </row>
        <row r="32">
          <cell r="B32">
            <v>38303</v>
          </cell>
          <cell r="D32">
            <v>31</v>
          </cell>
          <cell r="F32">
            <v>12267668.259166665</v>
          </cell>
          <cell r="G32">
            <v>12267668.259166665</v>
          </cell>
          <cell r="H32">
            <v>4551750000</v>
          </cell>
        </row>
        <row r="33">
          <cell r="B33">
            <v>38397</v>
          </cell>
          <cell r="D33">
            <v>94</v>
          </cell>
          <cell r="F33">
            <v>42123655.347222224</v>
          </cell>
          <cell r="G33">
            <v>42123655.347222224</v>
          </cell>
          <cell r="H33">
            <v>4551750000</v>
          </cell>
        </row>
        <row r="34">
          <cell r="B34">
            <v>38574</v>
          </cell>
          <cell r="D34">
            <v>177</v>
          </cell>
          <cell r="F34">
            <v>79317946.770833343</v>
          </cell>
          <cell r="G34">
            <v>79317946.770833343</v>
          </cell>
          <cell r="H34">
            <v>4551750000</v>
          </cell>
        </row>
        <row r="35">
          <cell r="B35">
            <v>38758</v>
          </cell>
          <cell r="D35">
            <v>184</v>
          </cell>
          <cell r="F35">
            <v>82454814.722222224</v>
          </cell>
          <cell r="G35">
            <v>82454814.722222224</v>
          </cell>
          <cell r="H35">
            <v>4551750000</v>
          </cell>
        </row>
        <row r="36">
          <cell r="B36">
            <v>38939</v>
          </cell>
          <cell r="D36">
            <v>181</v>
          </cell>
          <cell r="F36">
            <v>81110442.743055552</v>
          </cell>
          <cell r="G36">
            <v>81110442.743055552</v>
          </cell>
          <cell r="H36">
            <v>4551750000</v>
          </cell>
        </row>
        <row r="37">
          <cell r="B37">
            <v>39123</v>
          </cell>
          <cell r="D37">
            <v>184</v>
          </cell>
          <cell r="F37">
            <v>82454814.722222224</v>
          </cell>
          <cell r="G37">
            <v>82454814.722222224</v>
          </cell>
          <cell r="H37">
            <v>4551750000</v>
          </cell>
        </row>
        <row r="38">
          <cell r="B38">
            <v>39304</v>
          </cell>
          <cell r="D38">
            <v>181</v>
          </cell>
          <cell r="F38">
            <v>81110442.743055552</v>
          </cell>
          <cell r="G38">
            <v>81110442.743055552</v>
          </cell>
          <cell r="H38">
            <v>4551750000</v>
          </cell>
        </row>
        <row r="39">
          <cell r="B39">
            <v>39488</v>
          </cell>
          <cell r="D39">
            <v>184</v>
          </cell>
          <cell r="F39">
            <v>82454814.722222224</v>
          </cell>
          <cell r="G39">
            <v>82454814.722222224</v>
          </cell>
          <cell r="H39">
            <v>4551750000</v>
          </cell>
        </row>
        <row r="40">
          <cell r="B40">
            <v>39670</v>
          </cell>
          <cell r="D40">
            <v>182</v>
          </cell>
          <cell r="F40">
            <v>81558566.736111104</v>
          </cell>
          <cell r="G40">
            <v>81558566.736111104</v>
          </cell>
          <cell r="H40">
            <v>4551750000</v>
          </cell>
        </row>
        <row r="41">
          <cell r="B41">
            <v>39854</v>
          </cell>
          <cell r="D41">
            <v>184</v>
          </cell>
          <cell r="E41">
            <v>1137937500</v>
          </cell>
          <cell r="F41">
            <v>82454814.722222224</v>
          </cell>
          <cell r="G41">
            <v>1220392314.7222223</v>
          </cell>
          <cell r="H41">
            <v>3413812500</v>
          </cell>
        </row>
        <row r="42">
          <cell r="B42">
            <v>40035</v>
          </cell>
          <cell r="D42">
            <v>181</v>
          </cell>
          <cell r="E42">
            <v>2275875000</v>
          </cell>
          <cell r="F42">
            <v>60832832.057291672</v>
          </cell>
          <cell r="G42">
            <v>2336707832.0572915</v>
          </cell>
          <cell r="H42">
            <v>1137937500</v>
          </cell>
        </row>
        <row r="43">
          <cell r="B43">
            <v>40219</v>
          </cell>
          <cell r="D43">
            <v>184</v>
          </cell>
          <cell r="E43">
            <v>1137937500</v>
          </cell>
          <cell r="F43">
            <v>20613703.680555556</v>
          </cell>
          <cell r="G43">
            <v>1158551203.6805556</v>
          </cell>
          <cell r="H43">
            <v>0</v>
          </cell>
        </row>
      </sheetData>
      <sheetData sheetId="25" refreshError="1">
        <row r="18">
          <cell r="B18" t="str">
            <v xml:space="preserve">Date </v>
          </cell>
          <cell r="C18" t="str">
            <v>% repaid</v>
          </cell>
          <cell r="D18" t="str">
            <v>Days</v>
          </cell>
          <cell r="E18" t="str">
            <v xml:space="preserve">Principal </v>
          </cell>
          <cell r="F18" t="str">
            <v>Interest</v>
          </cell>
          <cell r="G18" t="str">
            <v>Total Payment</v>
          </cell>
          <cell r="H18" t="str">
            <v>O/S Principal</v>
          </cell>
        </row>
        <row r="19">
          <cell r="B19">
            <v>37895</v>
          </cell>
          <cell r="H19">
            <v>400000000</v>
          </cell>
        </row>
        <row r="20">
          <cell r="B20">
            <v>37926</v>
          </cell>
          <cell r="D20">
            <v>31</v>
          </cell>
          <cell r="E20">
            <v>0</v>
          </cell>
          <cell r="F20">
            <v>2587693.1506849313</v>
          </cell>
          <cell r="G20">
            <v>2587693.1506849313</v>
          </cell>
          <cell r="H20">
            <v>400000000</v>
          </cell>
        </row>
        <row r="21">
          <cell r="B21">
            <v>37956</v>
          </cell>
          <cell r="D21">
            <v>30</v>
          </cell>
          <cell r="E21">
            <v>0</v>
          </cell>
          <cell r="F21">
            <v>2504219.1780821919</v>
          </cell>
          <cell r="G21">
            <v>2504219.1780821919</v>
          </cell>
          <cell r="H21">
            <v>400000000</v>
          </cell>
        </row>
        <row r="22">
          <cell r="B22">
            <v>37987</v>
          </cell>
          <cell r="D22">
            <v>31</v>
          </cell>
          <cell r="E22">
            <v>0</v>
          </cell>
          <cell r="F22">
            <v>2587693.1506849313</v>
          </cell>
          <cell r="G22">
            <v>2587693.1506849313</v>
          </cell>
          <cell r="H22">
            <v>400000000</v>
          </cell>
        </row>
        <row r="23">
          <cell r="B23">
            <v>38018</v>
          </cell>
          <cell r="D23">
            <v>31</v>
          </cell>
          <cell r="E23">
            <v>0</v>
          </cell>
          <cell r="F23">
            <v>2587693.1506849313</v>
          </cell>
          <cell r="G23">
            <v>2587693.1506849313</v>
          </cell>
          <cell r="H23">
            <v>400000000</v>
          </cell>
        </row>
        <row r="24">
          <cell r="B24">
            <v>38047</v>
          </cell>
          <cell r="D24">
            <v>29</v>
          </cell>
          <cell r="E24">
            <v>0</v>
          </cell>
          <cell r="F24">
            <v>2420745.2054794519</v>
          </cell>
          <cell r="G24">
            <v>2420745.2054794519</v>
          </cell>
          <cell r="H24">
            <v>400000000</v>
          </cell>
        </row>
        <row r="25">
          <cell r="B25">
            <v>38078</v>
          </cell>
          <cell r="D25">
            <v>31</v>
          </cell>
          <cell r="E25">
            <v>0</v>
          </cell>
          <cell r="F25">
            <v>2425643.8356164386</v>
          </cell>
          <cell r="G25">
            <v>2425643.8356164386</v>
          </cell>
          <cell r="H25">
            <v>400000000</v>
          </cell>
        </row>
        <row r="26">
          <cell r="B26">
            <v>38108</v>
          </cell>
          <cell r="D26">
            <v>30</v>
          </cell>
          <cell r="E26">
            <v>0</v>
          </cell>
          <cell r="F26">
            <v>2294794.5205479451</v>
          </cell>
          <cell r="G26">
            <v>2294794.5205479451</v>
          </cell>
          <cell r="H26">
            <v>400000000</v>
          </cell>
        </row>
        <row r="27">
          <cell r="B27">
            <v>38139</v>
          </cell>
          <cell r="D27">
            <v>31</v>
          </cell>
          <cell r="E27">
            <v>0</v>
          </cell>
          <cell r="F27">
            <v>2371287.6712328768</v>
          </cell>
          <cell r="G27">
            <v>2371287.6712328768</v>
          </cell>
          <cell r="H27">
            <v>400000000</v>
          </cell>
        </row>
        <row r="28">
          <cell r="B28">
            <v>38169</v>
          </cell>
          <cell r="D28">
            <v>30</v>
          </cell>
          <cell r="E28">
            <v>0</v>
          </cell>
          <cell r="F28">
            <v>2136986.3013698631</v>
          </cell>
          <cell r="G28">
            <v>2136986.3013698631</v>
          </cell>
          <cell r="H28">
            <v>400000000</v>
          </cell>
        </row>
        <row r="29">
          <cell r="B29">
            <v>38200</v>
          </cell>
          <cell r="D29">
            <v>31</v>
          </cell>
          <cell r="E29">
            <v>0</v>
          </cell>
          <cell r="F29">
            <v>2208219.1780821919</v>
          </cell>
          <cell r="G29">
            <v>2208219.1780821919</v>
          </cell>
          <cell r="H29">
            <v>400000000</v>
          </cell>
        </row>
        <row r="30">
          <cell r="B30">
            <v>38231</v>
          </cell>
          <cell r="D30">
            <v>31</v>
          </cell>
          <cell r="E30">
            <v>0</v>
          </cell>
          <cell r="F30">
            <v>2208219.1780821919</v>
          </cell>
          <cell r="G30">
            <v>2208219.1780821919</v>
          </cell>
          <cell r="H30">
            <v>400000000</v>
          </cell>
        </row>
        <row r="31">
          <cell r="B31">
            <v>38261</v>
          </cell>
          <cell r="D31">
            <v>30</v>
          </cell>
          <cell r="E31">
            <v>0</v>
          </cell>
          <cell r="F31">
            <v>2136986.3013698631</v>
          </cell>
          <cell r="G31">
            <v>2136986.3013698631</v>
          </cell>
          <cell r="H31">
            <v>400000000</v>
          </cell>
        </row>
        <row r="32">
          <cell r="B32">
            <v>38292</v>
          </cell>
          <cell r="D32">
            <v>31</v>
          </cell>
          <cell r="E32">
            <v>0</v>
          </cell>
          <cell r="F32">
            <v>2208219.1780821919</v>
          </cell>
          <cell r="G32">
            <v>2208219.1780821919</v>
          </cell>
          <cell r="H32">
            <v>400000000</v>
          </cell>
        </row>
        <row r="33">
          <cell r="B33">
            <v>38322</v>
          </cell>
          <cell r="D33">
            <v>30</v>
          </cell>
          <cell r="E33">
            <v>0</v>
          </cell>
          <cell r="F33">
            <v>2136986.3013698631</v>
          </cell>
          <cell r="G33">
            <v>2136986.3013698631</v>
          </cell>
          <cell r="H33">
            <v>400000000</v>
          </cell>
        </row>
        <row r="34">
          <cell r="B34">
            <v>38353</v>
          </cell>
          <cell r="D34">
            <v>31</v>
          </cell>
          <cell r="E34">
            <v>0</v>
          </cell>
          <cell r="F34">
            <v>2208219.1780821919</v>
          </cell>
          <cell r="G34">
            <v>2208219.1780821919</v>
          </cell>
          <cell r="H34">
            <v>400000000</v>
          </cell>
        </row>
        <row r="35">
          <cell r="B35">
            <v>38384</v>
          </cell>
          <cell r="D35">
            <v>31</v>
          </cell>
          <cell r="E35">
            <v>0</v>
          </cell>
          <cell r="F35">
            <v>2208219.1780821919</v>
          </cell>
          <cell r="G35">
            <v>2208219.1780821919</v>
          </cell>
          <cell r="H35">
            <v>400000000</v>
          </cell>
        </row>
        <row r="36">
          <cell r="B36">
            <v>38412</v>
          </cell>
          <cell r="D36">
            <v>28</v>
          </cell>
          <cell r="E36">
            <v>0</v>
          </cell>
          <cell r="F36">
            <v>1994520.5479452056</v>
          </cell>
          <cell r="G36">
            <v>1994520.5479452056</v>
          </cell>
          <cell r="H36">
            <v>400000000</v>
          </cell>
        </row>
        <row r="37">
          <cell r="B37">
            <v>38443</v>
          </cell>
          <cell r="D37">
            <v>31</v>
          </cell>
          <cell r="E37">
            <v>100000000</v>
          </cell>
          <cell r="F37">
            <v>2208219.1780821919</v>
          </cell>
          <cell r="G37">
            <v>102208219.1780822</v>
          </cell>
          <cell r="H37">
            <v>300000000</v>
          </cell>
        </row>
        <row r="38">
          <cell r="B38">
            <v>38473</v>
          </cell>
          <cell r="D38">
            <v>30</v>
          </cell>
          <cell r="E38">
            <v>0</v>
          </cell>
          <cell r="F38">
            <v>1602739.7260273972</v>
          </cell>
          <cell r="G38">
            <v>1602739.7260273972</v>
          </cell>
          <cell r="H38">
            <v>300000000</v>
          </cell>
        </row>
        <row r="39">
          <cell r="B39">
            <v>38504</v>
          </cell>
          <cell r="D39">
            <v>31</v>
          </cell>
          <cell r="E39">
            <v>0</v>
          </cell>
          <cell r="F39">
            <v>1656164.3835616438</v>
          </cell>
          <cell r="G39">
            <v>1656164.3835616438</v>
          </cell>
          <cell r="H39">
            <v>300000000</v>
          </cell>
        </row>
        <row r="40">
          <cell r="B40">
            <v>38534</v>
          </cell>
          <cell r="D40">
            <v>30</v>
          </cell>
          <cell r="E40">
            <v>0</v>
          </cell>
          <cell r="F40">
            <v>1602739.7260273972</v>
          </cell>
          <cell r="G40">
            <v>1602739.7260273972</v>
          </cell>
          <cell r="H40">
            <v>300000000</v>
          </cell>
        </row>
        <row r="41">
          <cell r="B41">
            <v>38565</v>
          </cell>
          <cell r="D41">
            <v>31</v>
          </cell>
          <cell r="E41">
            <v>0</v>
          </cell>
          <cell r="F41">
            <v>1656164.3835616438</v>
          </cell>
          <cell r="G41">
            <v>1656164.3835616438</v>
          </cell>
          <cell r="H41">
            <v>300000000</v>
          </cell>
        </row>
        <row r="42">
          <cell r="B42">
            <v>38596</v>
          </cell>
          <cell r="D42">
            <v>31</v>
          </cell>
          <cell r="E42">
            <v>0</v>
          </cell>
          <cell r="F42">
            <v>1656164.3835616438</v>
          </cell>
          <cell r="G42">
            <v>1656164.3835616438</v>
          </cell>
          <cell r="H42">
            <v>300000000</v>
          </cell>
        </row>
        <row r="43">
          <cell r="B43">
            <v>38626</v>
          </cell>
          <cell r="D43">
            <v>30</v>
          </cell>
          <cell r="E43">
            <v>100000000</v>
          </cell>
          <cell r="F43">
            <v>1602739.7260273972</v>
          </cell>
          <cell r="G43">
            <v>101602739.7260274</v>
          </cell>
          <cell r="H43">
            <v>200000000</v>
          </cell>
        </row>
        <row r="44">
          <cell r="B44">
            <v>38657</v>
          </cell>
          <cell r="D44">
            <v>31</v>
          </cell>
          <cell r="E44">
            <v>0</v>
          </cell>
          <cell r="F44">
            <v>1104109.5890410959</v>
          </cell>
          <cell r="G44">
            <v>1104109.5890410959</v>
          </cell>
          <cell r="H44">
            <v>200000000</v>
          </cell>
        </row>
        <row r="45">
          <cell r="B45">
            <v>38687</v>
          </cell>
          <cell r="D45">
            <v>30</v>
          </cell>
          <cell r="E45">
            <v>0</v>
          </cell>
          <cell r="F45">
            <v>1068493.1506849315</v>
          </cell>
          <cell r="G45">
            <v>1068493.1506849315</v>
          </cell>
          <cell r="H45">
            <v>200000000</v>
          </cell>
        </row>
        <row r="46">
          <cell r="B46">
            <v>38718</v>
          </cell>
          <cell r="D46">
            <v>31</v>
          </cell>
          <cell r="E46">
            <v>0</v>
          </cell>
          <cell r="F46">
            <v>1104109.5890410959</v>
          </cell>
          <cell r="G46">
            <v>1104109.5890410959</v>
          </cell>
          <cell r="H46">
            <v>200000000</v>
          </cell>
        </row>
        <row r="47">
          <cell r="B47">
            <v>38749</v>
          </cell>
          <cell r="D47">
            <v>31</v>
          </cell>
          <cell r="E47">
            <v>0</v>
          </cell>
          <cell r="F47">
            <v>1104109.5890410959</v>
          </cell>
          <cell r="G47">
            <v>1104109.5890410959</v>
          </cell>
          <cell r="H47">
            <v>200000000</v>
          </cell>
        </row>
        <row r="48">
          <cell r="B48">
            <v>38777</v>
          </cell>
          <cell r="D48">
            <v>28</v>
          </cell>
          <cell r="E48">
            <v>0</v>
          </cell>
          <cell r="F48">
            <v>997260.27397260279</v>
          </cell>
          <cell r="G48">
            <v>997260.27397260279</v>
          </cell>
          <cell r="H48">
            <v>200000000</v>
          </cell>
        </row>
        <row r="49">
          <cell r="B49">
            <v>38808</v>
          </cell>
          <cell r="D49">
            <v>31</v>
          </cell>
          <cell r="E49">
            <v>100000000</v>
          </cell>
          <cell r="F49">
            <v>1104109.5890410959</v>
          </cell>
          <cell r="G49">
            <v>101104109.5890411</v>
          </cell>
          <cell r="H49">
            <v>100000000</v>
          </cell>
        </row>
        <row r="50">
          <cell r="B50">
            <v>38838</v>
          </cell>
          <cell r="D50">
            <v>30</v>
          </cell>
          <cell r="E50">
            <v>0</v>
          </cell>
          <cell r="F50">
            <v>534246.57534246577</v>
          </cell>
          <cell r="G50">
            <v>534246.57534246577</v>
          </cell>
          <cell r="H50">
            <v>100000000</v>
          </cell>
        </row>
        <row r="51">
          <cell r="B51">
            <v>38869</v>
          </cell>
          <cell r="D51">
            <v>31</v>
          </cell>
          <cell r="E51">
            <v>0</v>
          </cell>
          <cell r="F51">
            <v>552054.79452054796</v>
          </cell>
          <cell r="G51">
            <v>552054.79452054796</v>
          </cell>
          <cell r="H51">
            <v>100000000</v>
          </cell>
        </row>
        <row r="52">
          <cell r="B52">
            <v>38899</v>
          </cell>
          <cell r="D52">
            <v>30</v>
          </cell>
          <cell r="E52">
            <v>0</v>
          </cell>
          <cell r="F52">
            <v>534246.57534246577</v>
          </cell>
          <cell r="G52">
            <v>534246.57534246577</v>
          </cell>
          <cell r="H52">
            <v>100000000</v>
          </cell>
        </row>
        <row r="53">
          <cell r="B53">
            <v>38930</v>
          </cell>
          <cell r="D53">
            <v>31</v>
          </cell>
          <cell r="E53">
            <v>0</v>
          </cell>
          <cell r="F53">
            <v>552054.79452054796</v>
          </cell>
          <cell r="G53">
            <v>552054.79452054796</v>
          </cell>
          <cell r="H53">
            <v>100000000</v>
          </cell>
        </row>
        <row r="54">
          <cell r="B54">
            <v>38961</v>
          </cell>
          <cell r="D54">
            <v>31</v>
          </cell>
          <cell r="E54">
            <v>0</v>
          </cell>
          <cell r="F54">
            <v>552054.79452054796</v>
          </cell>
          <cell r="G54">
            <v>552054.79452054796</v>
          </cell>
          <cell r="H54">
            <v>100000000</v>
          </cell>
        </row>
        <row r="55">
          <cell r="B55">
            <v>38991</v>
          </cell>
          <cell r="D55">
            <v>30</v>
          </cell>
          <cell r="E55">
            <v>100000000</v>
          </cell>
          <cell r="F55">
            <v>534246.57534246577</v>
          </cell>
          <cell r="G55">
            <v>100534246.57534246</v>
          </cell>
          <cell r="H55">
            <v>0</v>
          </cell>
        </row>
      </sheetData>
      <sheetData sheetId="26"/>
      <sheetData sheetId="27" refreshError="1">
        <row r="16">
          <cell r="B16" t="str">
            <v xml:space="preserve">Date </v>
          </cell>
          <cell r="D16" t="str">
            <v>Days</v>
          </cell>
          <cell r="E16" t="str">
            <v xml:space="preserve">Principal </v>
          </cell>
          <cell r="F16" t="str">
            <v>Interest</v>
          </cell>
          <cell r="G16" t="str">
            <v>Total Payment</v>
          </cell>
          <cell r="H16" t="str">
            <v>O/S Principal</v>
          </cell>
        </row>
        <row r="17">
          <cell r="B17">
            <v>36892</v>
          </cell>
          <cell r="D17">
            <v>3</v>
          </cell>
          <cell r="F17">
            <v>2219178.0821917807</v>
          </cell>
          <cell r="G17">
            <v>2219178.0821917807</v>
          </cell>
          <cell r="H17">
            <v>2000000000</v>
          </cell>
        </row>
        <row r="18">
          <cell r="B18">
            <v>37073</v>
          </cell>
          <cell r="D18">
            <v>181</v>
          </cell>
          <cell r="F18">
            <v>133890410.9589041</v>
          </cell>
          <cell r="G18">
            <v>133890410.9589041</v>
          </cell>
          <cell r="H18">
            <v>2000000000</v>
          </cell>
        </row>
        <row r="19">
          <cell r="B19">
            <v>37257</v>
          </cell>
          <cell r="D19">
            <v>184</v>
          </cell>
          <cell r="F19">
            <v>136109589.04109588</v>
          </cell>
          <cell r="G19">
            <v>136109589.04109588</v>
          </cell>
          <cell r="H19">
            <v>2000000000</v>
          </cell>
        </row>
        <row r="20">
          <cell r="B20">
            <v>37438</v>
          </cell>
          <cell r="D20">
            <v>181</v>
          </cell>
          <cell r="E20">
            <v>0</v>
          </cell>
          <cell r="F20">
            <v>133890410.9589041</v>
          </cell>
          <cell r="G20">
            <v>133890410.9589041</v>
          </cell>
          <cell r="H20">
            <v>2000000000</v>
          </cell>
        </row>
        <row r="21">
          <cell r="B21">
            <v>37622</v>
          </cell>
          <cell r="D21">
            <v>184</v>
          </cell>
          <cell r="E21">
            <v>0</v>
          </cell>
          <cell r="F21">
            <v>136109589.04109588</v>
          </cell>
          <cell r="G21">
            <v>136109589.04109588</v>
          </cell>
          <cell r="H21">
            <v>2000000000</v>
          </cell>
        </row>
        <row r="22">
          <cell r="B22">
            <v>37803</v>
          </cell>
          <cell r="D22">
            <v>181</v>
          </cell>
          <cell r="E22">
            <v>0</v>
          </cell>
          <cell r="F22">
            <v>133890410.9589041</v>
          </cell>
          <cell r="G22">
            <v>133890410.9589041</v>
          </cell>
          <cell r="H22">
            <v>2000000000</v>
          </cell>
        </row>
        <row r="23">
          <cell r="B23">
            <v>37895</v>
          </cell>
          <cell r="C23">
            <v>1.4999999999999999E-2</v>
          </cell>
          <cell r="D23">
            <v>92</v>
          </cell>
          <cell r="E23">
            <v>30000000</v>
          </cell>
          <cell r="G23">
            <v>30000000</v>
          </cell>
          <cell r="H23">
            <v>1970000000</v>
          </cell>
        </row>
        <row r="24">
          <cell r="B24">
            <v>37987</v>
          </cell>
          <cell r="C24">
            <v>1.4999999999999999E-2</v>
          </cell>
          <cell r="D24">
            <v>92</v>
          </cell>
          <cell r="E24">
            <v>30000000</v>
          </cell>
          <cell r="F24">
            <v>132587123.28767124</v>
          </cell>
          <cell r="G24">
            <v>162587123.28767124</v>
          </cell>
          <cell r="H24">
            <v>1940000000</v>
          </cell>
        </row>
        <row r="25">
          <cell r="B25">
            <v>38078</v>
          </cell>
          <cell r="C25">
            <v>0.03</v>
          </cell>
          <cell r="D25">
            <v>91</v>
          </cell>
          <cell r="E25">
            <v>60000000</v>
          </cell>
          <cell r="G25">
            <v>60000000</v>
          </cell>
          <cell r="H25">
            <v>1880000000</v>
          </cell>
        </row>
        <row r="26">
          <cell r="B26">
            <v>38169</v>
          </cell>
          <cell r="C26">
            <v>0.03</v>
          </cell>
          <cell r="D26">
            <v>91</v>
          </cell>
          <cell r="E26">
            <v>60000000</v>
          </cell>
          <cell r="F26">
            <v>125019041.0958904</v>
          </cell>
          <cell r="G26">
            <v>185019041.0958904</v>
          </cell>
          <cell r="H26">
            <v>1820000000</v>
          </cell>
        </row>
        <row r="27">
          <cell r="B27">
            <v>38231</v>
          </cell>
          <cell r="D27">
            <v>62</v>
          </cell>
          <cell r="F27">
            <v>26277808.219178081</v>
          </cell>
          <cell r="G27">
            <v>26277808.219178081</v>
          </cell>
          <cell r="H27">
            <v>1820000000</v>
          </cell>
        </row>
        <row r="28">
          <cell r="B28">
            <v>38245</v>
          </cell>
          <cell r="D28">
            <v>14</v>
          </cell>
          <cell r="F28">
            <v>5933698.6301369863</v>
          </cell>
          <cell r="G28">
            <v>5933698.6301369863</v>
          </cell>
          <cell r="H28">
            <v>1820000000</v>
          </cell>
        </row>
        <row r="29">
          <cell r="B29">
            <v>38261</v>
          </cell>
          <cell r="C29">
            <v>0.03</v>
          </cell>
          <cell r="D29">
            <v>16</v>
          </cell>
          <cell r="E29">
            <v>60000000</v>
          </cell>
          <cell r="F29">
            <v>6781369.8630136987</v>
          </cell>
          <cell r="G29">
            <v>66781369.8630137</v>
          </cell>
          <cell r="H29">
            <v>1760000000</v>
          </cell>
        </row>
        <row r="30">
          <cell r="B30">
            <v>38275</v>
          </cell>
          <cell r="D30">
            <v>14</v>
          </cell>
          <cell r="F30">
            <v>5738082.1917808224</v>
          </cell>
          <cell r="G30">
            <v>5738082.1917808224</v>
          </cell>
          <cell r="H30">
            <v>1760000000</v>
          </cell>
        </row>
        <row r="31">
          <cell r="B31">
            <v>38306</v>
          </cell>
          <cell r="D31">
            <v>31</v>
          </cell>
          <cell r="F31">
            <v>12705753.424657535</v>
          </cell>
          <cell r="G31">
            <v>12705753.424657535</v>
          </cell>
          <cell r="H31">
            <v>1760000000</v>
          </cell>
        </row>
        <row r="32">
          <cell r="B32">
            <v>38336</v>
          </cell>
          <cell r="D32">
            <v>30</v>
          </cell>
          <cell r="F32">
            <v>12295890.410958905</v>
          </cell>
          <cell r="G32">
            <v>12295890.410958905</v>
          </cell>
          <cell r="H32">
            <v>1760000000</v>
          </cell>
        </row>
        <row r="33">
          <cell r="B33">
            <v>38353</v>
          </cell>
          <cell r="C33">
            <v>0.03</v>
          </cell>
          <cell r="D33">
            <v>17</v>
          </cell>
          <cell r="E33">
            <v>60000000</v>
          </cell>
          <cell r="F33">
            <v>6967671.2328767125</v>
          </cell>
          <cell r="G33">
            <v>66967671.232876711</v>
          </cell>
          <cell r="H33">
            <v>1700000000</v>
          </cell>
        </row>
        <row r="34">
          <cell r="B34">
            <v>38367</v>
          </cell>
          <cell r="D34">
            <v>14</v>
          </cell>
          <cell r="F34">
            <v>5542465.7534246575</v>
          </cell>
          <cell r="G34">
            <v>5542465.7534246575</v>
          </cell>
          <cell r="H34">
            <v>1700000000</v>
          </cell>
        </row>
        <row r="35">
          <cell r="B35">
            <v>38398</v>
          </cell>
          <cell r="D35">
            <v>31</v>
          </cell>
          <cell r="F35">
            <v>12272602.739726027</v>
          </cell>
          <cell r="G35">
            <v>12272602.739726027</v>
          </cell>
          <cell r="H35">
            <v>1700000000</v>
          </cell>
        </row>
        <row r="36">
          <cell r="B36">
            <v>38426</v>
          </cell>
          <cell r="D36">
            <v>28</v>
          </cell>
          <cell r="F36">
            <v>11084931.506849315</v>
          </cell>
          <cell r="G36">
            <v>11084931.506849315</v>
          </cell>
          <cell r="H36">
            <v>1700000000</v>
          </cell>
        </row>
        <row r="37">
          <cell r="B37">
            <v>38443</v>
          </cell>
          <cell r="C37">
            <v>3.7499999999999999E-2</v>
          </cell>
          <cell r="D37">
            <v>17</v>
          </cell>
          <cell r="E37">
            <v>75000000</v>
          </cell>
          <cell r="F37">
            <v>6730136.98630137</v>
          </cell>
          <cell r="G37">
            <v>81730136.986301363</v>
          </cell>
          <cell r="H37">
            <v>1625000000</v>
          </cell>
        </row>
        <row r="38">
          <cell r="B38">
            <v>38457</v>
          </cell>
          <cell r="D38">
            <v>14</v>
          </cell>
          <cell r="F38">
            <v>5297945.2054794524</v>
          </cell>
          <cell r="G38">
            <v>5297945.2054794524</v>
          </cell>
          <cell r="H38">
            <v>1625000000</v>
          </cell>
        </row>
        <row r="39">
          <cell r="B39">
            <v>38487</v>
          </cell>
          <cell r="D39">
            <v>30</v>
          </cell>
          <cell r="F39">
            <v>11352739.726027397</v>
          </cell>
          <cell r="G39">
            <v>11352739.726027397</v>
          </cell>
          <cell r="H39">
            <v>1625000000</v>
          </cell>
        </row>
        <row r="40">
          <cell r="B40">
            <v>38518</v>
          </cell>
          <cell r="D40">
            <v>31</v>
          </cell>
          <cell r="F40">
            <v>11731164.383561645</v>
          </cell>
          <cell r="G40">
            <v>11731164.383561645</v>
          </cell>
          <cell r="H40">
            <v>1625000000</v>
          </cell>
        </row>
        <row r="41">
          <cell r="B41">
            <v>38534</v>
          </cell>
          <cell r="C41">
            <v>3.7499999999999999E-2</v>
          </cell>
          <cell r="D41">
            <v>16</v>
          </cell>
          <cell r="E41">
            <v>75000000</v>
          </cell>
          <cell r="F41">
            <v>6054794.5205479451</v>
          </cell>
          <cell r="G41">
            <v>81054794.520547941</v>
          </cell>
          <cell r="H41">
            <v>1550000000</v>
          </cell>
        </row>
        <row r="42">
          <cell r="B42">
            <v>38548</v>
          </cell>
          <cell r="D42">
            <v>14</v>
          </cell>
          <cell r="F42">
            <v>5053424.6575342473</v>
          </cell>
          <cell r="G42">
            <v>5053424.6575342473</v>
          </cell>
          <cell r="H42">
            <v>1550000000</v>
          </cell>
        </row>
        <row r="43">
          <cell r="B43">
            <v>38579</v>
          </cell>
          <cell r="D43">
            <v>31</v>
          </cell>
          <cell r="F43">
            <v>11189726.027397262</v>
          </cell>
          <cell r="G43">
            <v>11189726.027397262</v>
          </cell>
          <cell r="H43">
            <v>1550000000</v>
          </cell>
        </row>
        <row r="44">
          <cell r="B44">
            <v>38610</v>
          </cell>
          <cell r="D44">
            <v>31</v>
          </cell>
          <cell r="F44">
            <v>11189726.027397262</v>
          </cell>
          <cell r="G44">
            <v>11189726.027397262</v>
          </cell>
          <cell r="H44">
            <v>1550000000</v>
          </cell>
        </row>
        <row r="45">
          <cell r="B45">
            <v>38626</v>
          </cell>
          <cell r="C45">
            <v>3.7499999999999999E-2</v>
          </cell>
          <cell r="D45">
            <v>16</v>
          </cell>
          <cell r="E45">
            <v>75000000</v>
          </cell>
          <cell r="F45">
            <v>5775342.4657534249</v>
          </cell>
          <cell r="G45">
            <v>80775342.465753421</v>
          </cell>
          <cell r="H45">
            <v>1475000000</v>
          </cell>
        </row>
        <row r="46">
          <cell r="B46">
            <v>38640</v>
          </cell>
          <cell r="D46">
            <v>14</v>
          </cell>
          <cell r="F46">
            <v>4808904.1095890421</v>
          </cell>
          <cell r="G46">
            <v>4808904.1095890421</v>
          </cell>
          <cell r="H46">
            <v>1475000000</v>
          </cell>
        </row>
        <row r="47">
          <cell r="B47">
            <v>38671</v>
          </cell>
          <cell r="D47">
            <v>31</v>
          </cell>
          <cell r="F47">
            <v>10648287.671232877</v>
          </cell>
          <cell r="G47">
            <v>10648287.671232877</v>
          </cell>
          <cell r="H47">
            <v>1475000000</v>
          </cell>
        </row>
        <row r="48">
          <cell r="B48">
            <v>38701</v>
          </cell>
          <cell r="D48">
            <v>30</v>
          </cell>
          <cell r="F48">
            <v>10304794.520547947</v>
          </cell>
          <cell r="G48">
            <v>10304794.520547947</v>
          </cell>
          <cell r="H48">
            <v>1475000000</v>
          </cell>
        </row>
        <row r="49">
          <cell r="B49">
            <v>38718</v>
          </cell>
          <cell r="C49">
            <v>3.7499999999999999E-2</v>
          </cell>
          <cell r="D49">
            <v>17</v>
          </cell>
          <cell r="E49">
            <v>75000000</v>
          </cell>
          <cell r="F49">
            <v>5839383.5616438361</v>
          </cell>
          <cell r="G49">
            <v>80839383.561643839</v>
          </cell>
          <cell r="H49">
            <v>1400000000</v>
          </cell>
        </row>
        <row r="50">
          <cell r="B50">
            <v>38732</v>
          </cell>
          <cell r="D50">
            <v>14</v>
          </cell>
          <cell r="F50">
            <v>4564383.5616438361</v>
          </cell>
          <cell r="G50">
            <v>4564383.5616438361</v>
          </cell>
          <cell r="H50">
            <v>1400000000</v>
          </cell>
        </row>
        <row r="51">
          <cell r="B51">
            <v>38763</v>
          </cell>
          <cell r="D51">
            <v>31</v>
          </cell>
          <cell r="F51">
            <v>10106849.315068495</v>
          </cell>
          <cell r="G51">
            <v>10106849.315068495</v>
          </cell>
          <cell r="H51">
            <v>1400000000</v>
          </cell>
        </row>
        <row r="52">
          <cell r="B52">
            <v>38791</v>
          </cell>
          <cell r="D52">
            <v>28</v>
          </cell>
          <cell r="F52">
            <v>9128767.1232876722</v>
          </cell>
          <cell r="G52">
            <v>9128767.1232876722</v>
          </cell>
          <cell r="H52">
            <v>1400000000</v>
          </cell>
        </row>
        <row r="53">
          <cell r="B53">
            <v>38808</v>
          </cell>
          <cell r="C53">
            <v>3.7499999999999999E-2</v>
          </cell>
          <cell r="D53">
            <v>17</v>
          </cell>
          <cell r="E53">
            <v>75000000</v>
          </cell>
          <cell r="F53">
            <v>5542465.7534246584</v>
          </cell>
          <cell r="G53">
            <v>80542465.753424659</v>
          </cell>
          <cell r="H53">
            <v>1325000000</v>
          </cell>
        </row>
        <row r="54">
          <cell r="B54">
            <v>38822</v>
          </cell>
          <cell r="D54">
            <v>14</v>
          </cell>
          <cell r="F54">
            <v>4319863.013698631</v>
          </cell>
          <cell r="G54">
            <v>4319863.013698631</v>
          </cell>
          <cell r="H54">
            <v>1325000000</v>
          </cell>
        </row>
        <row r="55">
          <cell r="B55">
            <v>38852</v>
          </cell>
          <cell r="D55">
            <v>30</v>
          </cell>
          <cell r="F55">
            <v>9256849.3150684945</v>
          </cell>
          <cell r="G55">
            <v>9256849.3150684945</v>
          </cell>
          <cell r="H55">
            <v>1325000000</v>
          </cell>
        </row>
        <row r="56">
          <cell r="B56">
            <v>38883</v>
          </cell>
          <cell r="D56">
            <v>31</v>
          </cell>
          <cell r="F56">
            <v>9565410.9589041118</v>
          </cell>
          <cell r="G56">
            <v>9565410.9589041118</v>
          </cell>
          <cell r="H56">
            <v>1325000000</v>
          </cell>
        </row>
        <row r="57">
          <cell r="B57">
            <v>38899</v>
          </cell>
          <cell r="C57">
            <v>3.7499999999999999E-2</v>
          </cell>
          <cell r="D57">
            <v>16</v>
          </cell>
          <cell r="E57">
            <v>75000000</v>
          </cell>
          <cell r="F57">
            <v>4936986.3013698636</v>
          </cell>
          <cell r="G57">
            <v>79936986.301369861</v>
          </cell>
          <cell r="H57">
            <v>1250000000</v>
          </cell>
        </row>
        <row r="58">
          <cell r="B58">
            <v>38913</v>
          </cell>
          <cell r="D58">
            <v>14</v>
          </cell>
          <cell r="F58">
            <v>4075342.4657534254</v>
          </cell>
          <cell r="G58">
            <v>4075342.4657534254</v>
          </cell>
          <cell r="H58">
            <v>1250000000</v>
          </cell>
        </row>
        <row r="59">
          <cell r="B59">
            <v>38944</v>
          </cell>
          <cell r="D59">
            <v>31</v>
          </cell>
          <cell r="F59">
            <v>9023972.6027397271</v>
          </cell>
          <cell r="G59">
            <v>9023972.6027397271</v>
          </cell>
          <cell r="H59">
            <v>1250000000</v>
          </cell>
        </row>
        <row r="60">
          <cell r="B60">
            <v>38975</v>
          </cell>
          <cell r="D60">
            <v>31</v>
          </cell>
          <cell r="F60">
            <v>9023972.6027397271</v>
          </cell>
          <cell r="G60">
            <v>9023972.6027397271</v>
          </cell>
          <cell r="H60">
            <v>1250000000</v>
          </cell>
        </row>
        <row r="61">
          <cell r="B61">
            <v>38991</v>
          </cell>
          <cell r="C61">
            <v>3.7499999999999999E-2</v>
          </cell>
          <cell r="D61">
            <v>16</v>
          </cell>
          <cell r="E61">
            <v>75000000</v>
          </cell>
          <cell r="F61">
            <v>4657534.2465753434</v>
          </cell>
          <cell r="G61">
            <v>79657534.246575341</v>
          </cell>
          <cell r="H61">
            <v>1175000000</v>
          </cell>
        </row>
        <row r="62">
          <cell r="B62">
            <v>39005</v>
          </cell>
          <cell r="D62">
            <v>14</v>
          </cell>
          <cell r="F62">
            <v>3830821.9178082193</v>
          </cell>
          <cell r="G62">
            <v>3830821.9178082193</v>
          </cell>
          <cell r="H62">
            <v>1175000000</v>
          </cell>
        </row>
        <row r="63">
          <cell r="B63">
            <v>39036</v>
          </cell>
          <cell r="D63">
            <v>31</v>
          </cell>
          <cell r="F63">
            <v>8482534.2465753425</v>
          </cell>
          <cell r="G63">
            <v>8482534.2465753425</v>
          </cell>
          <cell r="H63">
            <v>1175000000</v>
          </cell>
        </row>
        <row r="64">
          <cell r="B64">
            <v>39066</v>
          </cell>
          <cell r="D64">
            <v>30</v>
          </cell>
          <cell r="F64">
            <v>8208904.1095890412</v>
          </cell>
          <cell r="G64">
            <v>8208904.1095890412</v>
          </cell>
          <cell r="H64">
            <v>1175000000</v>
          </cell>
        </row>
        <row r="65">
          <cell r="B65">
            <v>39083</v>
          </cell>
          <cell r="C65">
            <v>3.7499999999999999E-2</v>
          </cell>
          <cell r="D65">
            <v>17</v>
          </cell>
          <cell r="E65">
            <v>75000000</v>
          </cell>
          <cell r="F65">
            <v>4651712.3287671236</v>
          </cell>
          <cell r="G65">
            <v>79651712.328767121</v>
          </cell>
          <cell r="H65">
            <v>1100000000</v>
          </cell>
        </row>
        <row r="66">
          <cell r="B66">
            <v>39097</v>
          </cell>
          <cell r="D66">
            <v>14</v>
          </cell>
          <cell r="F66">
            <v>3586301.3698630137</v>
          </cell>
          <cell r="G66">
            <v>3586301.3698630137</v>
          </cell>
          <cell r="H66">
            <v>1100000000</v>
          </cell>
        </row>
        <row r="67">
          <cell r="B67">
            <v>39128</v>
          </cell>
          <cell r="D67">
            <v>31</v>
          </cell>
          <cell r="F67">
            <v>7941095.8904109588</v>
          </cell>
          <cell r="G67">
            <v>7941095.8904109588</v>
          </cell>
          <cell r="H67">
            <v>1100000000</v>
          </cell>
        </row>
        <row r="68">
          <cell r="B68">
            <v>39156</v>
          </cell>
          <cell r="D68">
            <v>28</v>
          </cell>
          <cell r="F68">
            <v>7172602.7397260275</v>
          </cell>
          <cell r="G68">
            <v>7172602.7397260275</v>
          </cell>
          <cell r="H68">
            <v>1100000000</v>
          </cell>
        </row>
        <row r="69">
          <cell r="B69">
            <v>39173</v>
          </cell>
          <cell r="C69">
            <v>3.7499999999999999E-2</v>
          </cell>
          <cell r="D69">
            <v>17</v>
          </cell>
          <cell r="E69">
            <v>75000000</v>
          </cell>
          <cell r="F69">
            <v>4354794.5205479451</v>
          </cell>
          <cell r="G69">
            <v>79354794.520547941</v>
          </cell>
          <cell r="H69">
            <v>1025000000</v>
          </cell>
        </row>
        <row r="70">
          <cell r="B70">
            <v>39187</v>
          </cell>
          <cell r="D70">
            <v>14</v>
          </cell>
          <cell r="F70">
            <v>3341780.8219178081</v>
          </cell>
          <cell r="G70">
            <v>3341780.8219178081</v>
          </cell>
          <cell r="H70">
            <v>1025000000</v>
          </cell>
        </row>
        <row r="71">
          <cell r="B71">
            <v>39217</v>
          </cell>
          <cell r="D71">
            <v>30</v>
          </cell>
          <cell r="F71">
            <v>7160958.9041095888</v>
          </cell>
          <cell r="G71">
            <v>7160958.9041095888</v>
          </cell>
          <cell r="H71">
            <v>1025000000</v>
          </cell>
        </row>
        <row r="72">
          <cell r="B72">
            <v>39248</v>
          </cell>
          <cell r="D72">
            <v>31</v>
          </cell>
          <cell r="F72">
            <v>7399657.5342465751</v>
          </cell>
          <cell r="G72">
            <v>7399657.5342465751</v>
          </cell>
          <cell r="H72">
            <v>1025000000</v>
          </cell>
        </row>
        <row r="73">
          <cell r="B73">
            <v>39264</v>
          </cell>
          <cell r="C73">
            <v>3.7499999999999999E-2</v>
          </cell>
          <cell r="D73">
            <v>16</v>
          </cell>
          <cell r="E73">
            <v>75000000</v>
          </cell>
          <cell r="F73">
            <v>3819178.0821917807</v>
          </cell>
          <cell r="G73">
            <v>78819178.08219178</v>
          </cell>
          <cell r="H73">
            <v>950000000</v>
          </cell>
        </row>
        <row r="74">
          <cell r="B74">
            <v>39278</v>
          </cell>
          <cell r="D74">
            <v>14</v>
          </cell>
          <cell r="F74">
            <v>3097260.2739726026</v>
          </cell>
          <cell r="G74">
            <v>3097260.2739726026</v>
          </cell>
          <cell r="H74">
            <v>950000000</v>
          </cell>
        </row>
        <row r="75">
          <cell r="B75">
            <v>39309</v>
          </cell>
          <cell r="D75">
            <v>31</v>
          </cell>
          <cell r="F75">
            <v>6858219.1780821914</v>
          </cell>
          <cell r="G75">
            <v>6858219.1780821914</v>
          </cell>
          <cell r="H75">
            <v>950000000</v>
          </cell>
        </row>
        <row r="76">
          <cell r="B76">
            <v>39340</v>
          </cell>
          <cell r="D76">
            <v>31</v>
          </cell>
          <cell r="F76">
            <v>6858219.1780821914</v>
          </cell>
          <cell r="G76">
            <v>6858219.1780821914</v>
          </cell>
          <cell r="H76">
            <v>950000000</v>
          </cell>
        </row>
        <row r="77">
          <cell r="B77">
            <v>39356</v>
          </cell>
          <cell r="C77">
            <v>3.7499999999999999E-2</v>
          </cell>
          <cell r="D77">
            <v>16</v>
          </cell>
          <cell r="E77">
            <v>75000000</v>
          </cell>
          <cell r="F77">
            <v>3539726.0273972601</v>
          </cell>
          <cell r="G77">
            <v>78539726.02739726</v>
          </cell>
          <cell r="H77">
            <v>875000000</v>
          </cell>
        </row>
        <row r="78">
          <cell r="B78">
            <v>39370</v>
          </cell>
          <cell r="D78">
            <v>14</v>
          </cell>
          <cell r="F78">
            <v>2852739.7260273974</v>
          </cell>
          <cell r="G78">
            <v>2852739.7260273974</v>
          </cell>
          <cell r="H78">
            <v>875000000</v>
          </cell>
        </row>
        <row r="79">
          <cell r="B79">
            <v>39401</v>
          </cell>
          <cell r="D79">
            <v>31</v>
          </cell>
          <cell r="F79">
            <v>6316780.8219178086</v>
          </cell>
          <cell r="G79">
            <v>6316780.8219178086</v>
          </cell>
          <cell r="H79">
            <v>875000000</v>
          </cell>
        </row>
        <row r="80">
          <cell r="B80">
            <v>39431</v>
          </cell>
          <cell r="D80">
            <v>30</v>
          </cell>
          <cell r="F80">
            <v>6113013.6986301374</v>
          </cell>
          <cell r="G80">
            <v>6113013.6986301374</v>
          </cell>
          <cell r="H80">
            <v>875000000</v>
          </cell>
        </row>
        <row r="81">
          <cell r="B81">
            <v>39448</v>
          </cell>
          <cell r="C81">
            <v>3.7499999999999999E-2</v>
          </cell>
          <cell r="D81">
            <v>17</v>
          </cell>
          <cell r="E81">
            <v>75000000</v>
          </cell>
          <cell r="F81">
            <v>3464041.0958904112</v>
          </cell>
          <cell r="G81">
            <v>78464041.095890418</v>
          </cell>
          <cell r="H81">
            <v>800000000</v>
          </cell>
        </row>
        <row r="82">
          <cell r="B82">
            <v>39462</v>
          </cell>
          <cell r="D82">
            <v>14</v>
          </cell>
          <cell r="F82">
            <v>2608219.1780821919</v>
          </cell>
          <cell r="G82">
            <v>2608219.1780821919</v>
          </cell>
          <cell r="H82">
            <v>800000000</v>
          </cell>
        </row>
        <row r="83">
          <cell r="B83">
            <v>39493</v>
          </cell>
          <cell r="D83">
            <v>31</v>
          </cell>
          <cell r="F83">
            <v>5775342.4657534249</v>
          </cell>
          <cell r="G83">
            <v>5775342.4657534249</v>
          </cell>
          <cell r="H83">
            <v>800000000</v>
          </cell>
        </row>
        <row r="84">
          <cell r="B84">
            <v>39522</v>
          </cell>
          <cell r="D84">
            <v>29</v>
          </cell>
          <cell r="F84">
            <v>5402739.7260273974</v>
          </cell>
          <cell r="G84">
            <v>5402739.7260273974</v>
          </cell>
          <cell r="H84">
            <v>800000000</v>
          </cell>
        </row>
        <row r="85">
          <cell r="B85">
            <v>39539</v>
          </cell>
          <cell r="C85">
            <v>0.05</v>
          </cell>
          <cell r="D85">
            <v>17</v>
          </cell>
          <cell r="E85">
            <v>100000000</v>
          </cell>
          <cell r="F85">
            <v>3167123.2876712331</v>
          </cell>
          <cell r="G85">
            <v>103167123.28767124</v>
          </cell>
          <cell r="H85">
            <v>700000000</v>
          </cell>
        </row>
        <row r="86">
          <cell r="B86">
            <v>39553</v>
          </cell>
          <cell r="D86">
            <v>14</v>
          </cell>
          <cell r="F86">
            <v>2282191.780821918</v>
          </cell>
          <cell r="G86">
            <v>2282191.780821918</v>
          </cell>
          <cell r="H86">
            <v>700000000</v>
          </cell>
        </row>
        <row r="87">
          <cell r="B87">
            <v>39583</v>
          </cell>
          <cell r="D87">
            <v>30</v>
          </cell>
          <cell r="F87">
            <v>4890410.9589041099</v>
          </cell>
          <cell r="G87">
            <v>4890410.9589041099</v>
          </cell>
          <cell r="H87">
            <v>700000000</v>
          </cell>
        </row>
        <row r="88">
          <cell r="B88">
            <v>39614</v>
          </cell>
          <cell r="D88">
            <v>31</v>
          </cell>
          <cell r="F88">
            <v>5053424.6575342473</v>
          </cell>
          <cell r="G88">
            <v>5053424.6575342473</v>
          </cell>
          <cell r="H88">
            <v>700000000</v>
          </cell>
        </row>
        <row r="89">
          <cell r="B89">
            <v>39630</v>
          </cell>
          <cell r="C89">
            <v>0.05</v>
          </cell>
          <cell r="D89">
            <v>16</v>
          </cell>
          <cell r="E89">
            <v>100000000</v>
          </cell>
          <cell r="F89">
            <v>2608219.1780821923</v>
          </cell>
          <cell r="G89">
            <v>102608219.1780822</v>
          </cell>
          <cell r="H89">
            <v>600000000</v>
          </cell>
        </row>
        <row r="90">
          <cell r="B90">
            <v>39644</v>
          </cell>
          <cell r="D90">
            <v>14</v>
          </cell>
          <cell r="F90">
            <v>1956164.3835616438</v>
          </cell>
          <cell r="G90">
            <v>1956164.3835616438</v>
          </cell>
          <cell r="H90">
            <v>600000000</v>
          </cell>
        </row>
        <row r="91">
          <cell r="B91">
            <v>39675</v>
          </cell>
          <cell r="D91">
            <v>31</v>
          </cell>
          <cell r="F91">
            <v>4331506.8493150687</v>
          </cell>
          <cell r="G91">
            <v>4331506.8493150687</v>
          </cell>
          <cell r="H91">
            <v>600000000</v>
          </cell>
        </row>
        <row r="92">
          <cell r="B92">
            <v>39706</v>
          </cell>
          <cell r="D92">
            <v>31</v>
          </cell>
          <cell r="F92">
            <v>4331506.8493150687</v>
          </cell>
          <cell r="G92">
            <v>4331506.8493150687</v>
          </cell>
          <cell r="H92">
            <v>600000000</v>
          </cell>
        </row>
        <row r="93">
          <cell r="B93">
            <v>39722</v>
          </cell>
          <cell r="C93">
            <v>0.05</v>
          </cell>
          <cell r="D93">
            <v>16</v>
          </cell>
          <cell r="E93">
            <v>100000000</v>
          </cell>
          <cell r="F93">
            <v>2235616.4383561644</v>
          </cell>
          <cell r="G93">
            <v>102235616.43835616</v>
          </cell>
          <cell r="H93">
            <v>500000000</v>
          </cell>
        </row>
        <row r="94">
          <cell r="B94">
            <v>39736</v>
          </cell>
          <cell r="D94">
            <v>14</v>
          </cell>
          <cell r="F94">
            <v>1630136.98630137</v>
          </cell>
          <cell r="G94">
            <v>1630136.98630137</v>
          </cell>
          <cell r="H94">
            <v>500000000</v>
          </cell>
        </row>
        <row r="95">
          <cell r="B95">
            <v>39767</v>
          </cell>
          <cell r="D95">
            <v>31</v>
          </cell>
          <cell r="F95">
            <v>3609589.0410958906</v>
          </cell>
          <cell r="G95">
            <v>3609589.0410958906</v>
          </cell>
          <cell r="H95">
            <v>500000000</v>
          </cell>
        </row>
        <row r="96">
          <cell r="B96">
            <v>39797</v>
          </cell>
          <cell r="D96">
            <v>30</v>
          </cell>
          <cell r="F96">
            <v>3493150.6849315069</v>
          </cell>
          <cell r="G96">
            <v>3493150.6849315069</v>
          </cell>
          <cell r="H96">
            <v>500000000</v>
          </cell>
        </row>
        <row r="97">
          <cell r="B97">
            <v>39814</v>
          </cell>
          <cell r="C97">
            <v>0.05</v>
          </cell>
          <cell r="D97">
            <v>17</v>
          </cell>
          <cell r="E97">
            <v>100000000</v>
          </cell>
          <cell r="F97">
            <v>1979452.0547945206</v>
          </cell>
          <cell r="G97">
            <v>101979452.05479452</v>
          </cell>
          <cell r="H97">
            <v>400000000</v>
          </cell>
        </row>
        <row r="98">
          <cell r="B98">
            <v>39828</v>
          </cell>
          <cell r="D98">
            <v>14</v>
          </cell>
          <cell r="F98">
            <v>1304109.5890410959</v>
          </cell>
          <cell r="G98">
            <v>1304109.5890410959</v>
          </cell>
          <cell r="H98">
            <v>400000000</v>
          </cell>
        </row>
        <row r="99">
          <cell r="B99">
            <v>39859</v>
          </cell>
          <cell r="D99">
            <v>31</v>
          </cell>
          <cell r="F99">
            <v>2887671.2328767125</v>
          </cell>
          <cell r="G99">
            <v>2887671.2328767125</v>
          </cell>
          <cell r="H99">
            <v>400000000</v>
          </cell>
        </row>
        <row r="100">
          <cell r="B100">
            <v>39887</v>
          </cell>
          <cell r="D100">
            <v>28</v>
          </cell>
          <cell r="F100">
            <v>2608219.1780821919</v>
          </cell>
          <cell r="G100">
            <v>2608219.1780821919</v>
          </cell>
          <cell r="H100">
            <v>400000000</v>
          </cell>
        </row>
        <row r="101">
          <cell r="B101">
            <v>39904</v>
          </cell>
          <cell r="C101">
            <v>0.05</v>
          </cell>
          <cell r="D101">
            <v>17</v>
          </cell>
          <cell r="E101">
            <v>100000000</v>
          </cell>
          <cell r="F101">
            <v>1583561.6438356165</v>
          </cell>
          <cell r="G101">
            <v>101583561.64383562</v>
          </cell>
          <cell r="H101">
            <v>300000000</v>
          </cell>
        </row>
        <row r="102">
          <cell r="B102">
            <v>39918</v>
          </cell>
          <cell r="D102">
            <v>14</v>
          </cell>
          <cell r="F102">
            <v>978082.19178082189</v>
          </cell>
          <cell r="G102">
            <v>978082.19178082189</v>
          </cell>
          <cell r="H102">
            <v>300000000</v>
          </cell>
        </row>
        <row r="103">
          <cell r="B103">
            <v>39948</v>
          </cell>
          <cell r="D103">
            <v>30</v>
          </cell>
          <cell r="F103">
            <v>2095890.4109589041</v>
          </cell>
          <cell r="G103">
            <v>2095890.4109589041</v>
          </cell>
          <cell r="H103">
            <v>300000000</v>
          </cell>
        </row>
        <row r="104">
          <cell r="B104">
            <v>39979</v>
          </cell>
          <cell r="D104">
            <v>31</v>
          </cell>
          <cell r="F104">
            <v>2165753.4246575343</v>
          </cell>
          <cell r="G104">
            <v>2165753.4246575343</v>
          </cell>
          <cell r="H104">
            <v>300000000</v>
          </cell>
        </row>
        <row r="105">
          <cell r="B105">
            <v>39995</v>
          </cell>
          <cell r="C105">
            <v>0.05</v>
          </cell>
          <cell r="D105">
            <v>16</v>
          </cell>
          <cell r="E105">
            <v>100000000</v>
          </cell>
          <cell r="F105">
            <v>1117808.2191780822</v>
          </cell>
          <cell r="G105">
            <v>101117808.21917808</v>
          </cell>
          <cell r="H105">
            <v>200000000</v>
          </cell>
        </row>
        <row r="106">
          <cell r="B106">
            <v>40009</v>
          </cell>
          <cell r="D106">
            <v>14</v>
          </cell>
          <cell r="F106">
            <v>652054.79452054796</v>
          </cell>
          <cell r="G106">
            <v>652054.79452054796</v>
          </cell>
          <cell r="H106">
            <v>200000000</v>
          </cell>
        </row>
        <row r="107">
          <cell r="B107">
            <v>40040</v>
          </cell>
          <cell r="D107">
            <v>31</v>
          </cell>
          <cell r="F107">
            <v>1443835.6164383562</v>
          </cell>
          <cell r="G107">
            <v>1443835.6164383562</v>
          </cell>
          <cell r="H107">
            <v>200000000</v>
          </cell>
        </row>
        <row r="108">
          <cell r="B108">
            <v>40071</v>
          </cell>
          <cell r="D108">
            <v>31</v>
          </cell>
          <cell r="F108">
            <v>1443835.6164383562</v>
          </cell>
          <cell r="G108">
            <v>1443835.6164383562</v>
          </cell>
          <cell r="H108">
            <v>200000000</v>
          </cell>
        </row>
        <row r="109">
          <cell r="B109">
            <v>40087</v>
          </cell>
          <cell r="C109">
            <v>0.05</v>
          </cell>
          <cell r="D109">
            <v>16</v>
          </cell>
          <cell r="E109">
            <v>100000000</v>
          </cell>
          <cell r="F109">
            <v>745205.47945205483</v>
          </cell>
          <cell r="G109">
            <v>100745205.47945206</v>
          </cell>
          <cell r="H109">
            <v>100000000</v>
          </cell>
        </row>
        <row r="110">
          <cell r="B110">
            <v>40101</v>
          </cell>
          <cell r="D110">
            <v>14</v>
          </cell>
          <cell r="F110">
            <v>326027.39726027398</v>
          </cell>
          <cell r="G110">
            <v>326027.39726027398</v>
          </cell>
          <cell r="H110">
            <v>100000000</v>
          </cell>
        </row>
        <row r="111">
          <cell r="B111">
            <v>40132</v>
          </cell>
          <cell r="D111">
            <v>31</v>
          </cell>
          <cell r="F111">
            <v>721917.80821917811</v>
          </cell>
          <cell r="G111">
            <v>721917.80821917811</v>
          </cell>
          <cell r="H111">
            <v>100000000</v>
          </cell>
        </row>
        <row r="112">
          <cell r="B112">
            <v>40162</v>
          </cell>
          <cell r="D112">
            <v>30</v>
          </cell>
          <cell r="F112">
            <v>698630.1369863014</v>
          </cell>
          <cell r="G112">
            <v>698630.1369863014</v>
          </cell>
          <cell r="H112">
            <v>100000000</v>
          </cell>
        </row>
        <row r="113">
          <cell r="B113">
            <v>40179</v>
          </cell>
          <cell r="C113">
            <v>0.05</v>
          </cell>
          <cell r="D113">
            <v>17</v>
          </cell>
          <cell r="E113">
            <v>100000000</v>
          </cell>
          <cell r="F113">
            <v>395890.41095890413</v>
          </cell>
          <cell r="G113">
            <v>100395890.4109589</v>
          </cell>
          <cell r="H113">
            <v>0</v>
          </cell>
        </row>
      </sheetData>
      <sheetData sheetId="28" refreshError="1">
        <row r="14">
          <cell r="B14" t="str">
            <v xml:space="preserve">Date </v>
          </cell>
          <cell r="D14" t="str">
            <v>Days</v>
          </cell>
          <cell r="E14" t="str">
            <v xml:space="preserve">Principal </v>
          </cell>
          <cell r="F14" t="str">
            <v>Interest</v>
          </cell>
          <cell r="G14" t="str">
            <v>Total Payment</v>
          </cell>
          <cell r="H14" t="str">
            <v>O/S Principal</v>
          </cell>
        </row>
        <row r="15">
          <cell r="B15">
            <v>37389</v>
          </cell>
          <cell r="G15">
            <v>0</v>
          </cell>
          <cell r="H15">
            <v>950000000</v>
          </cell>
        </row>
        <row r="16">
          <cell r="B16">
            <v>37452</v>
          </cell>
          <cell r="D16">
            <v>63</v>
          </cell>
          <cell r="E16">
            <v>0</v>
          </cell>
          <cell r="F16">
            <v>14183630.136986302</v>
          </cell>
          <cell r="G16">
            <v>14183630.136986302</v>
          </cell>
          <cell r="H16">
            <v>950000000</v>
          </cell>
        </row>
        <row r="17">
          <cell r="B17">
            <v>37636</v>
          </cell>
          <cell r="D17">
            <v>184</v>
          </cell>
          <cell r="E17">
            <v>0</v>
          </cell>
          <cell r="F17">
            <v>41425205.479452051</v>
          </cell>
          <cell r="G17">
            <v>41425205.479452051</v>
          </cell>
          <cell r="H17">
            <v>950000000</v>
          </cell>
        </row>
        <row r="18">
          <cell r="B18">
            <v>37817</v>
          </cell>
          <cell r="D18">
            <v>181</v>
          </cell>
          <cell r="E18">
            <v>0</v>
          </cell>
          <cell r="F18">
            <v>40749794.520547941</v>
          </cell>
          <cell r="G18">
            <v>40749794.520547941</v>
          </cell>
          <cell r="H18">
            <v>950000000</v>
          </cell>
        </row>
        <row r="19">
          <cell r="B19">
            <v>38001</v>
          </cell>
          <cell r="D19">
            <v>184</v>
          </cell>
          <cell r="E19">
            <v>0</v>
          </cell>
          <cell r="F19">
            <v>41425205.479452051</v>
          </cell>
          <cell r="G19">
            <v>41425205.479452051</v>
          </cell>
          <cell r="H19">
            <v>950000000</v>
          </cell>
        </row>
        <row r="20">
          <cell r="B20">
            <v>38183</v>
          </cell>
          <cell r="D20">
            <v>182</v>
          </cell>
          <cell r="E20">
            <v>0</v>
          </cell>
          <cell r="F20">
            <v>40974931.506849311</v>
          </cell>
          <cell r="G20">
            <v>40974931.506849311</v>
          </cell>
          <cell r="H20">
            <v>950000000</v>
          </cell>
        </row>
        <row r="21">
          <cell r="B21">
            <v>38367</v>
          </cell>
          <cell r="D21">
            <v>184</v>
          </cell>
          <cell r="E21">
            <v>0</v>
          </cell>
          <cell r="F21">
            <v>41425205.479452051</v>
          </cell>
          <cell r="G21">
            <v>41425205.479452051</v>
          </cell>
          <cell r="H21">
            <v>950000000</v>
          </cell>
        </row>
        <row r="22">
          <cell r="B22">
            <v>38548</v>
          </cell>
          <cell r="D22">
            <v>181</v>
          </cell>
          <cell r="E22">
            <v>0</v>
          </cell>
          <cell r="F22">
            <v>40749794.520547941</v>
          </cell>
          <cell r="G22">
            <v>40749794.520547941</v>
          </cell>
          <cell r="H22">
            <v>950000000</v>
          </cell>
        </row>
        <row r="23">
          <cell r="B23">
            <v>38732</v>
          </cell>
          <cell r="D23">
            <v>184</v>
          </cell>
          <cell r="E23">
            <v>0</v>
          </cell>
          <cell r="F23">
            <v>41425205.479452051</v>
          </cell>
          <cell r="G23">
            <v>41425205.479452051</v>
          </cell>
          <cell r="H23">
            <v>950000000</v>
          </cell>
        </row>
        <row r="24">
          <cell r="B24">
            <v>38913</v>
          </cell>
          <cell r="D24">
            <v>181</v>
          </cell>
          <cell r="E24">
            <v>0</v>
          </cell>
          <cell r="F24">
            <v>40749794.520547941</v>
          </cell>
          <cell r="G24">
            <v>40749794.520547941</v>
          </cell>
          <cell r="H24">
            <v>950000000</v>
          </cell>
        </row>
        <row r="25">
          <cell r="B25">
            <v>39097</v>
          </cell>
          <cell r="D25">
            <v>184</v>
          </cell>
          <cell r="E25">
            <v>0</v>
          </cell>
          <cell r="F25">
            <v>41425205.479452051</v>
          </cell>
          <cell r="G25">
            <v>41425205.479452051</v>
          </cell>
          <cell r="H25">
            <v>950000000</v>
          </cell>
        </row>
        <row r="26">
          <cell r="B26">
            <v>39278</v>
          </cell>
          <cell r="C26">
            <v>0.11600000000000001</v>
          </cell>
          <cell r="D26">
            <v>181</v>
          </cell>
          <cell r="E26">
            <v>110200000</v>
          </cell>
          <cell r="F26">
            <v>40749794.520547941</v>
          </cell>
          <cell r="G26">
            <v>150949794.52054793</v>
          </cell>
          <cell r="H26">
            <v>839800000</v>
          </cell>
        </row>
        <row r="27">
          <cell r="B27">
            <v>39462</v>
          </cell>
          <cell r="C27">
            <v>0.11600000000000001</v>
          </cell>
          <cell r="D27">
            <v>184</v>
          </cell>
          <cell r="E27">
            <v>110200000</v>
          </cell>
          <cell r="F27">
            <v>36619881.643835612</v>
          </cell>
          <cell r="G27">
            <v>146819881.6438356</v>
          </cell>
          <cell r="H27">
            <v>729600000</v>
          </cell>
        </row>
        <row r="28">
          <cell r="B28">
            <v>39644</v>
          </cell>
          <cell r="C28">
            <v>0.11600000000000001</v>
          </cell>
          <cell r="D28">
            <v>182</v>
          </cell>
          <cell r="E28">
            <v>110200000</v>
          </cell>
          <cell r="F28">
            <v>31468747.397260275</v>
          </cell>
          <cell r="G28">
            <v>141668747.39726028</v>
          </cell>
          <cell r="H28">
            <v>619400000</v>
          </cell>
        </row>
        <row r="29">
          <cell r="B29">
            <v>39828</v>
          </cell>
          <cell r="C29">
            <v>0.11600000000000001</v>
          </cell>
          <cell r="D29">
            <v>184</v>
          </cell>
          <cell r="E29">
            <v>110200000</v>
          </cell>
          <cell r="F29">
            <v>27009233.97260274</v>
          </cell>
          <cell r="G29">
            <v>137209233.97260273</v>
          </cell>
          <cell r="H29">
            <v>509200000</v>
          </cell>
        </row>
        <row r="30">
          <cell r="B30">
            <v>40009</v>
          </cell>
          <cell r="C30">
            <v>0.11600000000000001</v>
          </cell>
          <cell r="D30">
            <v>181</v>
          </cell>
          <cell r="E30">
            <v>110200000</v>
          </cell>
          <cell r="F30">
            <v>21841889.863013696</v>
          </cell>
          <cell r="G30">
            <v>132041889.8630137</v>
          </cell>
          <cell r="H30">
            <v>399000000</v>
          </cell>
        </row>
        <row r="31">
          <cell r="B31">
            <v>40193</v>
          </cell>
          <cell r="C31">
            <v>0.11600000000000001</v>
          </cell>
          <cell r="D31">
            <v>184</v>
          </cell>
          <cell r="E31">
            <v>110200000</v>
          </cell>
          <cell r="F31">
            <v>17398586.301369864</v>
          </cell>
          <cell r="G31">
            <v>127598586.30136986</v>
          </cell>
          <cell r="H31">
            <v>288800000</v>
          </cell>
        </row>
        <row r="32">
          <cell r="B32">
            <v>40374</v>
          </cell>
          <cell r="C32">
            <v>0.11600000000000001</v>
          </cell>
          <cell r="D32">
            <v>181</v>
          </cell>
          <cell r="E32">
            <v>110200000</v>
          </cell>
          <cell r="F32">
            <v>12387937.534246575</v>
          </cell>
          <cell r="G32">
            <v>122587937.53424658</v>
          </cell>
          <cell r="H32">
            <v>178600000</v>
          </cell>
        </row>
        <row r="33">
          <cell r="B33">
            <v>40558</v>
          </cell>
          <cell r="C33">
            <v>0.11600000000000001</v>
          </cell>
          <cell r="D33">
            <v>184</v>
          </cell>
          <cell r="E33">
            <v>110200000</v>
          </cell>
          <cell r="F33">
            <v>7787938.6301369863</v>
          </cell>
          <cell r="G33">
            <v>117987938.63013698</v>
          </cell>
          <cell r="H33">
            <v>68400000</v>
          </cell>
        </row>
        <row r="34">
          <cell r="B34">
            <v>40739</v>
          </cell>
          <cell r="C34">
            <v>7.1999999999999995E-2</v>
          </cell>
          <cell r="D34">
            <v>181</v>
          </cell>
          <cell r="E34">
            <v>68400000</v>
          </cell>
          <cell r="F34">
            <v>2933985.2054794519</v>
          </cell>
          <cell r="G34">
            <v>71333985.205479458</v>
          </cell>
          <cell r="H34">
            <v>0</v>
          </cell>
        </row>
      </sheetData>
      <sheetData sheetId="29" refreshError="1">
        <row r="13">
          <cell r="B13" t="str">
            <v xml:space="preserve">Date </v>
          </cell>
          <cell r="D13" t="str">
            <v>Days</v>
          </cell>
          <cell r="E13" t="str">
            <v xml:space="preserve">Principal </v>
          </cell>
          <cell r="F13" t="str">
            <v>Interest</v>
          </cell>
          <cell r="G13" t="str">
            <v>Total Payment</v>
          </cell>
          <cell r="H13" t="str">
            <v>O/S Principal</v>
          </cell>
        </row>
        <row r="14">
          <cell r="B14">
            <v>37043</v>
          </cell>
          <cell r="D14">
            <v>0</v>
          </cell>
          <cell r="F14">
            <v>0</v>
          </cell>
          <cell r="G14">
            <v>0</v>
          </cell>
          <cell r="H14">
            <v>600000000</v>
          </cell>
        </row>
        <row r="15">
          <cell r="B15">
            <v>37226</v>
          </cell>
          <cell r="D15">
            <v>183</v>
          </cell>
          <cell r="F15">
            <v>31736712.328767125</v>
          </cell>
          <cell r="G15">
            <v>31736712.328767125</v>
          </cell>
          <cell r="H15">
            <v>600000000</v>
          </cell>
        </row>
        <row r="16">
          <cell r="B16">
            <v>37408</v>
          </cell>
          <cell r="D16">
            <v>182</v>
          </cell>
          <cell r="F16">
            <v>31563287.671232875</v>
          </cell>
          <cell r="G16">
            <v>31563287.671232875</v>
          </cell>
          <cell r="H16">
            <v>600000000</v>
          </cell>
        </row>
        <row r="17">
          <cell r="B17">
            <v>37591</v>
          </cell>
          <cell r="D17">
            <v>183</v>
          </cell>
          <cell r="F17">
            <v>31736712.328767125</v>
          </cell>
          <cell r="G17">
            <v>31736712.328767125</v>
          </cell>
          <cell r="H17">
            <v>600000000</v>
          </cell>
        </row>
        <row r="18">
          <cell r="B18">
            <v>37773</v>
          </cell>
          <cell r="D18">
            <v>182</v>
          </cell>
          <cell r="F18">
            <v>31563287.671232875</v>
          </cell>
          <cell r="G18">
            <v>31563287.671232875</v>
          </cell>
          <cell r="H18">
            <v>600000000</v>
          </cell>
        </row>
        <row r="19">
          <cell r="B19">
            <v>37956</v>
          </cell>
          <cell r="D19">
            <v>183</v>
          </cell>
          <cell r="F19">
            <v>31736712.328767125</v>
          </cell>
          <cell r="G19">
            <v>31736712.328767125</v>
          </cell>
          <cell r="H19">
            <v>600000000</v>
          </cell>
        </row>
        <row r="20">
          <cell r="B20">
            <v>38139</v>
          </cell>
          <cell r="D20">
            <v>183</v>
          </cell>
          <cell r="F20">
            <v>31736712.328767125</v>
          </cell>
          <cell r="G20">
            <v>31736712.328767125</v>
          </cell>
          <cell r="H20">
            <v>600000000</v>
          </cell>
        </row>
        <row r="21">
          <cell r="B21">
            <v>38322</v>
          </cell>
          <cell r="D21">
            <v>183</v>
          </cell>
          <cell r="E21">
            <v>150000000</v>
          </cell>
          <cell r="F21">
            <v>31736712.328767125</v>
          </cell>
          <cell r="G21">
            <v>181736712.32876712</v>
          </cell>
          <cell r="H21">
            <v>450000000</v>
          </cell>
        </row>
        <row r="22">
          <cell r="B22">
            <v>38504</v>
          </cell>
          <cell r="D22">
            <v>182</v>
          </cell>
          <cell r="E22">
            <v>150000000</v>
          </cell>
          <cell r="F22">
            <v>23672465.753424659</v>
          </cell>
          <cell r="G22">
            <v>173672465.75342464</v>
          </cell>
          <cell r="H22">
            <v>300000000</v>
          </cell>
        </row>
        <row r="23">
          <cell r="B23">
            <v>38687</v>
          </cell>
          <cell r="D23">
            <v>183</v>
          </cell>
          <cell r="E23">
            <v>150000000</v>
          </cell>
          <cell r="F23">
            <v>15868356.164383562</v>
          </cell>
          <cell r="G23">
            <v>165868356.16438356</v>
          </cell>
          <cell r="H23">
            <v>150000000</v>
          </cell>
        </row>
        <row r="24">
          <cell r="B24">
            <v>38869</v>
          </cell>
          <cell r="D24">
            <v>182</v>
          </cell>
          <cell r="E24">
            <v>150000000</v>
          </cell>
          <cell r="F24">
            <v>7890821.9178082189</v>
          </cell>
          <cell r="G24">
            <v>157890821.9178082</v>
          </cell>
          <cell r="H24">
            <v>0</v>
          </cell>
        </row>
        <row r="39">
          <cell r="B39" t="str">
            <v xml:space="preserve">Date </v>
          </cell>
          <cell r="D39" t="str">
            <v>Days</v>
          </cell>
          <cell r="E39" t="str">
            <v xml:space="preserve">Principal </v>
          </cell>
          <cell r="F39" t="str">
            <v>Interest</v>
          </cell>
          <cell r="G39" t="str">
            <v>Total Payment</v>
          </cell>
          <cell r="H39" t="str">
            <v>O/S Principal</v>
          </cell>
        </row>
        <row r="40">
          <cell r="B40">
            <v>37043</v>
          </cell>
          <cell r="D40">
            <v>0</v>
          </cell>
          <cell r="F40">
            <v>0</v>
          </cell>
          <cell r="G40">
            <v>0</v>
          </cell>
          <cell r="H40">
            <v>900000000</v>
          </cell>
        </row>
        <row r="41">
          <cell r="B41">
            <v>37226</v>
          </cell>
          <cell r="D41">
            <v>183</v>
          </cell>
          <cell r="F41">
            <v>49184383.561643839</v>
          </cell>
          <cell r="G41">
            <v>49184383.561643839</v>
          </cell>
          <cell r="H41">
            <v>900000000</v>
          </cell>
        </row>
        <row r="42">
          <cell r="B42">
            <v>37408</v>
          </cell>
          <cell r="D42">
            <v>182</v>
          </cell>
          <cell r="F42">
            <v>48915616.438356161</v>
          </cell>
          <cell r="G42">
            <v>48915616.438356161</v>
          </cell>
          <cell r="H42">
            <v>900000000</v>
          </cell>
        </row>
        <row r="43">
          <cell r="B43">
            <v>37591</v>
          </cell>
          <cell r="D43">
            <v>183</v>
          </cell>
          <cell r="F43">
            <v>49184383.561643839</v>
          </cell>
          <cell r="G43">
            <v>49184383.561643839</v>
          </cell>
          <cell r="H43">
            <v>900000000</v>
          </cell>
        </row>
        <row r="44">
          <cell r="B44">
            <v>37773</v>
          </cell>
          <cell r="D44">
            <v>182</v>
          </cell>
          <cell r="F44">
            <v>48915616.438356161</v>
          </cell>
          <cell r="G44">
            <v>48915616.438356161</v>
          </cell>
          <cell r="H44">
            <v>900000000</v>
          </cell>
        </row>
        <row r="45">
          <cell r="B45">
            <v>37956</v>
          </cell>
          <cell r="D45">
            <v>183</v>
          </cell>
          <cell r="F45">
            <v>49184383.561643839</v>
          </cell>
          <cell r="G45">
            <v>49184383.561643839</v>
          </cell>
          <cell r="H45">
            <v>900000000</v>
          </cell>
        </row>
        <row r="46">
          <cell r="B46">
            <v>38139</v>
          </cell>
          <cell r="D46">
            <v>183</v>
          </cell>
          <cell r="F46">
            <v>49184383.561643839</v>
          </cell>
          <cell r="G46">
            <v>49184383.561643839</v>
          </cell>
          <cell r="H46">
            <v>900000000</v>
          </cell>
        </row>
        <row r="47">
          <cell r="B47">
            <v>38322</v>
          </cell>
          <cell r="D47">
            <v>183</v>
          </cell>
          <cell r="F47">
            <v>49184383.561643839</v>
          </cell>
          <cell r="G47">
            <v>49184383.561643839</v>
          </cell>
          <cell r="H47">
            <v>900000000</v>
          </cell>
        </row>
        <row r="48">
          <cell r="B48">
            <v>38504</v>
          </cell>
          <cell r="D48">
            <v>182</v>
          </cell>
          <cell r="F48">
            <v>48915616.438356161</v>
          </cell>
          <cell r="G48">
            <v>48915616.438356161</v>
          </cell>
          <cell r="H48">
            <v>900000000</v>
          </cell>
        </row>
        <row r="49">
          <cell r="B49">
            <v>38687</v>
          </cell>
          <cell r="D49">
            <v>183</v>
          </cell>
          <cell r="F49">
            <v>49184383.561643839</v>
          </cell>
          <cell r="G49">
            <v>49184383.561643839</v>
          </cell>
          <cell r="H49">
            <v>900000000</v>
          </cell>
        </row>
        <row r="50">
          <cell r="B50">
            <v>38869</v>
          </cell>
          <cell r="D50">
            <v>182</v>
          </cell>
          <cell r="F50">
            <v>48915616.438356161</v>
          </cell>
          <cell r="G50">
            <v>48915616.438356161</v>
          </cell>
          <cell r="H50">
            <v>900000000</v>
          </cell>
        </row>
        <row r="51">
          <cell r="B51">
            <v>39052</v>
          </cell>
          <cell r="D51">
            <v>183</v>
          </cell>
          <cell r="E51">
            <v>150000000</v>
          </cell>
          <cell r="F51">
            <v>49184383.561643839</v>
          </cell>
          <cell r="G51">
            <v>199184383.56164384</v>
          </cell>
          <cell r="H51">
            <v>750000000</v>
          </cell>
        </row>
        <row r="52">
          <cell r="B52">
            <v>39234</v>
          </cell>
          <cell r="D52">
            <v>182</v>
          </cell>
          <cell r="E52">
            <v>150000000</v>
          </cell>
          <cell r="F52">
            <v>40763013.698630139</v>
          </cell>
          <cell r="G52">
            <v>190763013.69863015</v>
          </cell>
          <cell r="H52">
            <v>600000000</v>
          </cell>
        </row>
        <row r="53">
          <cell r="B53">
            <v>39417</v>
          </cell>
          <cell r="D53">
            <v>183</v>
          </cell>
          <cell r="E53">
            <v>150000000</v>
          </cell>
          <cell r="F53">
            <v>32789589.04109589</v>
          </cell>
          <cell r="G53">
            <v>182789589.04109588</v>
          </cell>
          <cell r="H53">
            <v>450000000</v>
          </cell>
        </row>
        <row r="54">
          <cell r="B54">
            <v>39600</v>
          </cell>
          <cell r="D54">
            <v>183</v>
          </cell>
          <cell r="E54">
            <v>150000000</v>
          </cell>
          <cell r="F54">
            <v>24592191.780821919</v>
          </cell>
          <cell r="G54">
            <v>174592191.78082192</v>
          </cell>
          <cell r="H54">
            <v>300000000</v>
          </cell>
        </row>
        <row r="55">
          <cell r="B55">
            <v>39783</v>
          </cell>
          <cell r="D55">
            <v>183</v>
          </cell>
          <cell r="E55">
            <v>150000000</v>
          </cell>
          <cell r="F55">
            <v>16394794.520547945</v>
          </cell>
          <cell r="G55">
            <v>166394794.52054796</v>
          </cell>
          <cell r="H55">
            <v>150000000</v>
          </cell>
        </row>
        <row r="56">
          <cell r="B56">
            <v>39965</v>
          </cell>
          <cell r="D56">
            <v>182</v>
          </cell>
          <cell r="E56">
            <v>150000000</v>
          </cell>
          <cell r="F56">
            <v>8152602.7397260275</v>
          </cell>
          <cell r="G56">
            <v>158152602.73972604</v>
          </cell>
          <cell r="H56">
            <v>0</v>
          </cell>
        </row>
        <row r="71">
          <cell r="B71" t="str">
            <v xml:space="preserve">Date </v>
          </cell>
          <cell r="D71" t="str">
            <v>Days</v>
          </cell>
          <cell r="E71" t="str">
            <v xml:space="preserve">Principal </v>
          </cell>
          <cell r="F71" t="str">
            <v>Interest</v>
          </cell>
          <cell r="G71" t="str">
            <v>Total Payment</v>
          </cell>
          <cell r="H71" t="str">
            <v>O/S Principal</v>
          </cell>
        </row>
        <row r="72">
          <cell r="B72">
            <v>37043</v>
          </cell>
          <cell r="D72">
            <v>0</v>
          </cell>
          <cell r="F72">
            <v>0</v>
          </cell>
          <cell r="G72">
            <v>0</v>
          </cell>
          <cell r="H72">
            <v>600000000</v>
          </cell>
        </row>
        <row r="73">
          <cell r="B73">
            <v>37226</v>
          </cell>
          <cell r="D73">
            <v>183</v>
          </cell>
          <cell r="F73">
            <v>34444109.589041099</v>
          </cell>
          <cell r="G73">
            <v>34444109.589041099</v>
          </cell>
          <cell r="H73">
            <v>600000000</v>
          </cell>
        </row>
        <row r="74">
          <cell r="B74">
            <v>37408</v>
          </cell>
          <cell r="D74">
            <v>182</v>
          </cell>
          <cell r="F74">
            <v>34255890.410958901</v>
          </cell>
          <cell r="G74">
            <v>34255890.410958901</v>
          </cell>
          <cell r="H74">
            <v>600000000</v>
          </cell>
        </row>
        <row r="75">
          <cell r="B75">
            <v>37591</v>
          </cell>
          <cell r="D75">
            <v>183</v>
          </cell>
          <cell r="F75">
            <v>34444109.589041099</v>
          </cell>
          <cell r="G75">
            <v>34444109.589041099</v>
          </cell>
          <cell r="H75">
            <v>600000000</v>
          </cell>
        </row>
        <row r="76">
          <cell r="B76">
            <v>37773</v>
          </cell>
          <cell r="D76">
            <v>182</v>
          </cell>
          <cell r="F76">
            <v>34255890.410958901</v>
          </cell>
          <cell r="G76">
            <v>34255890.410958901</v>
          </cell>
          <cell r="H76">
            <v>600000000</v>
          </cell>
        </row>
        <row r="77">
          <cell r="B77">
            <v>37956</v>
          </cell>
          <cell r="D77">
            <v>183</v>
          </cell>
          <cell r="F77">
            <v>34444109.589041099</v>
          </cell>
          <cell r="G77">
            <v>34444109.589041099</v>
          </cell>
          <cell r="H77">
            <v>600000000</v>
          </cell>
        </row>
        <row r="78">
          <cell r="B78">
            <v>38139</v>
          </cell>
          <cell r="D78">
            <v>183</v>
          </cell>
          <cell r="F78">
            <v>34444109.589041099</v>
          </cell>
          <cell r="G78">
            <v>34444109.589041099</v>
          </cell>
          <cell r="H78">
            <v>600000000</v>
          </cell>
        </row>
        <row r="79">
          <cell r="B79">
            <v>38322</v>
          </cell>
          <cell r="D79">
            <v>183</v>
          </cell>
          <cell r="F79">
            <v>34444109.589041099</v>
          </cell>
          <cell r="G79">
            <v>34444109.589041099</v>
          </cell>
          <cell r="H79">
            <v>600000000</v>
          </cell>
        </row>
        <row r="80">
          <cell r="B80">
            <v>38504</v>
          </cell>
          <cell r="D80">
            <v>182</v>
          </cell>
          <cell r="F80">
            <v>34255890.410958901</v>
          </cell>
          <cell r="G80">
            <v>34255890.410958901</v>
          </cell>
          <cell r="H80">
            <v>600000000</v>
          </cell>
        </row>
        <row r="81">
          <cell r="B81">
            <v>38687</v>
          </cell>
          <cell r="D81">
            <v>183</v>
          </cell>
          <cell r="F81">
            <v>34444109.589041099</v>
          </cell>
          <cell r="G81">
            <v>34444109.589041099</v>
          </cell>
          <cell r="H81">
            <v>600000000</v>
          </cell>
        </row>
        <row r="82">
          <cell r="B82">
            <v>38869</v>
          </cell>
          <cell r="D82">
            <v>182</v>
          </cell>
          <cell r="F82">
            <v>34255890.410958901</v>
          </cell>
          <cell r="G82">
            <v>34255890.410958901</v>
          </cell>
          <cell r="H82">
            <v>600000000</v>
          </cell>
        </row>
        <row r="83">
          <cell r="B83">
            <v>39052</v>
          </cell>
          <cell r="D83">
            <v>183</v>
          </cell>
          <cell r="F83">
            <v>34444109.589041099</v>
          </cell>
          <cell r="G83">
            <v>34444109.589041099</v>
          </cell>
          <cell r="H83">
            <v>600000000</v>
          </cell>
        </row>
        <row r="84">
          <cell r="B84">
            <v>39234</v>
          </cell>
          <cell r="D84">
            <v>182</v>
          </cell>
          <cell r="F84">
            <v>34255890.410958901</v>
          </cell>
          <cell r="G84">
            <v>34255890.410958901</v>
          </cell>
          <cell r="H84">
            <v>600000000</v>
          </cell>
        </row>
        <row r="85">
          <cell r="B85">
            <v>39417</v>
          </cell>
          <cell r="D85">
            <v>183</v>
          </cell>
          <cell r="F85">
            <v>34444109.589041099</v>
          </cell>
          <cell r="G85">
            <v>34444109.589041099</v>
          </cell>
          <cell r="H85">
            <v>600000000</v>
          </cell>
        </row>
        <row r="86">
          <cell r="B86">
            <v>39600</v>
          </cell>
          <cell r="D86">
            <v>183</v>
          </cell>
          <cell r="F86">
            <v>34444109.589041099</v>
          </cell>
          <cell r="G86">
            <v>34444109.589041099</v>
          </cell>
          <cell r="H86">
            <v>600000000</v>
          </cell>
        </row>
        <row r="87">
          <cell r="B87">
            <v>39783</v>
          </cell>
          <cell r="D87">
            <v>183</v>
          </cell>
          <cell r="F87">
            <v>34444109.589041099</v>
          </cell>
          <cell r="G87">
            <v>34444109.589041099</v>
          </cell>
          <cell r="H87">
            <v>600000000</v>
          </cell>
        </row>
        <row r="88">
          <cell r="B88">
            <v>39965</v>
          </cell>
          <cell r="D88">
            <v>182</v>
          </cell>
          <cell r="F88">
            <v>34255890.410958901</v>
          </cell>
          <cell r="G88">
            <v>34255890.410958901</v>
          </cell>
          <cell r="H88">
            <v>600000000</v>
          </cell>
        </row>
        <row r="89">
          <cell r="B89">
            <v>40148</v>
          </cell>
          <cell r="D89">
            <v>183</v>
          </cell>
          <cell r="E89">
            <v>150000000</v>
          </cell>
          <cell r="F89">
            <v>34444109.589041099</v>
          </cell>
          <cell r="G89">
            <v>184444109.58904111</v>
          </cell>
          <cell r="H89">
            <v>450000000</v>
          </cell>
        </row>
        <row r="90">
          <cell r="B90">
            <v>40330</v>
          </cell>
          <cell r="D90">
            <v>182</v>
          </cell>
          <cell r="E90">
            <v>150000000</v>
          </cell>
          <cell r="F90">
            <v>25691917.80821918</v>
          </cell>
          <cell r="G90">
            <v>175691917.80821919</v>
          </cell>
          <cell r="H90">
            <v>300000000</v>
          </cell>
        </row>
        <row r="91">
          <cell r="B91">
            <v>40513</v>
          </cell>
          <cell r="D91">
            <v>183</v>
          </cell>
          <cell r="E91">
            <v>150000000</v>
          </cell>
          <cell r="F91">
            <v>17222054.794520549</v>
          </cell>
          <cell r="G91">
            <v>167222054.79452056</v>
          </cell>
          <cell r="H91">
            <v>150000000</v>
          </cell>
        </row>
        <row r="92">
          <cell r="B92">
            <v>40695</v>
          </cell>
          <cell r="D92">
            <v>182</v>
          </cell>
          <cell r="E92">
            <v>150000000</v>
          </cell>
          <cell r="F92">
            <v>8563972.6027397253</v>
          </cell>
          <cell r="G92">
            <v>158563972.60273972</v>
          </cell>
          <cell r="H92">
            <v>0</v>
          </cell>
        </row>
      </sheetData>
      <sheetData sheetId="30" refreshError="1">
        <row r="20">
          <cell r="B20" t="str">
            <v xml:space="preserve">Date </v>
          </cell>
          <cell r="C20" t="str">
            <v>% repaid</v>
          </cell>
          <cell r="D20" t="str">
            <v>Days</v>
          </cell>
          <cell r="E20" t="str">
            <v xml:space="preserve">Principal </v>
          </cell>
          <cell r="F20" t="str">
            <v>Interest 15%</v>
          </cell>
          <cell r="G20" t="str">
            <v>Total Payment</v>
          </cell>
          <cell r="H20" t="str">
            <v>O/S Principal</v>
          </cell>
        </row>
        <row r="21">
          <cell r="B21">
            <v>36251</v>
          </cell>
          <cell r="D21">
            <v>1</v>
          </cell>
          <cell r="E21" t="str">
            <v>-</v>
          </cell>
          <cell r="F21">
            <v>410958.90410958906</v>
          </cell>
        </row>
        <row r="22">
          <cell r="B22">
            <v>36342</v>
          </cell>
          <cell r="D22">
            <v>91</v>
          </cell>
          <cell r="E22" t="str">
            <v>-</v>
          </cell>
          <cell r="F22">
            <v>37397260.273972601</v>
          </cell>
        </row>
        <row r="23">
          <cell r="B23">
            <v>36434</v>
          </cell>
          <cell r="D23">
            <v>92</v>
          </cell>
          <cell r="E23" t="str">
            <v>-</v>
          </cell>
          <cell r="F23">
            <v>38013698.630136982</v>
          </cell>
        </row>
        <row r="24">
          <cell r="B24">
            <v>36526</v>
          </cell>
          <cell r="D24">
            <v>92</v>
          </cell>
          <cell r="E24" t="str">
            <v>-</v>
          </cell>
          <cell r="F24">
            <v>47260273.97260274</v>
          </cell>
        </row>
        <row r="25">
          <cell r="B25">
            <v>36617</v>
          </cell>
          <cell r="D25">
            <v>91</v>
          </cell>
          <cell r="E25" t="str">
            <v>-</v>
          </cell>
          <cell r="F25">
            <v>46746575.342465751</v>
          </cell>
        </row>
        <row r="26">
          <cell r="B26" t="str">
            <v xml:space="preserve">Payment of Addition Interest @ 0.5% p.a. </v>
          </cell>
        </row>
        <row r="27">
          <cell r="B27">
            <v>36708</v>
          </cell>
          <cell r="D27">
            <v>91</v>
          </cell>
          <cell r="E27" t="str">
            <v>-</v>
          </cell>
          <cell r="F27">
            <v>46746575.342465751</v>
          </cell>
        </row>
        <row r="28">
          <cell r="B28">
            <v>36800</v>
          </cell>
          <cell r="D28">
            <v>92</v>
          </cell>
          <cell r="E28" t="str">
            <v>-</v>
          </cell>
          <cell r="F28">
            <v>47260273.97260274</v>
          </cell>
        </row>
        <row r="29">
          <cell r="B29">
            <v>36892</v>
          </cell>
          <cell r="D29">
            <v>92</v>
          </cell>
          <cell r="E29">
            <v>0</v>
          </cell>
          <cell r="F29">
            <v>47260273.97260274</v>
          </cell>
          <cell r="G29">
            <v>47260273.97260274</v>
          </cell>
          <cell r="H29">
            <v>1250000000</v>
          </cell>
        </row>
        <row r="30">
          <cell r="B30">
            <v>36982</v>
          </cell>
          <cell r="D30">
            <v>90</v>
          </cell>
          <cell r="E30">
            <v>0</v>
          </cell>
          <cell r="F30">
            <v>46232876.712328769</v>
          </cell>
          <cell r="G30">
            <v>46232876.712328769</v>
          </cell>
          <cell r="H30">
            <v>1250000000</v>
          </cell>
        </row>
        <row r="31">
          <cell r="B31">
            <v>37073</v>
          </cell>
          <cell r="D31">
            <v>91</v>
          </cell>
          <cell r="E31">
            <v>0</v>
          </cell>
          <cell r="F31">
            <v>46746575.342465751</v>
          </cell>
          <cell r="G31">
            <v>46746575.342465751</v>
          </cell>
          <cell r="H31">
            <v>1250000000</v>
          </cell>
        </row>
        <row r="32">
          <cell r="B32">
            <v>37165</v>
          </cell>
          <cell r="D32">
            <v>92</v>
          </cell>
          <cell r="E32">
            <v>0</v>
          </cell>
          <cell r="F32">
            <v>47260273.97260274</v>
          </cell>
          <cell r="G32">
            <v>47260273.97260274</v>
          </cell>
          <cell r="H32">
            <v>1250000000</v>
          </cell>
        </row>
        <row r="33">
          <cell r="B33">
            <v>37257</v>
          </cell>
          <cell r="D33">
            <v>92</v>
          </cell>
          <cell r="E33">
            <v>0</v>
          </cell>
          <cell r="F33">
            <v>47260273.97260274</v>
          </cell>
          <cell r="G33">
            <v>47260273.97260274</v>
          </cell>
          <cell r="H33">
            <v>1250000000</v>
          </cell>
        </row>
        <row r="34">
          <cell r="B34">
            <v>37347</v>
          </cell>
          <cell r="D34">
            <v>90</v>
          </cell>
          <cell r="E34">
            <v>0</v>
          </cell>
          <cell r="F34">
            <v>46232876.712328769</v>
          </cell>
          <cell r="G34">
            <v>46232876.712328769</v>
          </cell>
          <cell r="H34">
            <v>1250000000</v>
          </cell>
        </row>
        <row r="35">
          <cell r="B35">
            <v>37438</v>
          </cell>
          <cell r="D35">
            <v>91</v>
          </cell>
          <cell r="E35">
            <v>0</v>
          </cell>
          <cell r="F35">
            <v>46746575.342465751</v>
          </cell>
          <cell r="G35">
            <v>46746575.342465751</v>
          </cell>
          <cell r="H35">
            <v>1250000000</v>
          </cell>
        </row>
        <row r="36">
          <cell r="B36">
            <v>37530</v>
          </cell>
          <cell r="D36">
            <v>92</v>
          </cell>
          <cell r="E36">
            <v>44642857.142857142</v>
          </cell>
          <cell r="F36">
            <v>47260273.97260274</v>
          </cell>
          <cell r="G36">
            <v>91903131.115459889</v>
          </cell>
          <cell r="H36">
            <v>1205357142.8571429</v>
          </cell>
        </row>
        <row r="37">
          <cell r="B37">
            <v>37622</v>
          </cell>
          <cell r="D37">
            <v>92</v>
          </cell>
          <cell r="E37">
            <v>44642857.142857142</v>
          </cell>
          <cell r="F37">
            <v>45572407.045009784</v>
          </cell>
          <cell r="G37">
            <v>90215264.187866926</v>
          </cell>
          <cell r="H37">
            <v>1160714285.7142859</v>
          </cell>
        </row>
        <row r="38">
          <cell r="B38">
            <v>37712</v>
          </cell>
          <cell r="D38">
            <v>90</v>
          </cell>
          <cell r="E38">
            <v>44642857.142857142</v>
          </cell>
          <cell r="F38">
            <v>42930528.37573386</v>
          </cell>
          <cell r="G38">
            <v>87573385.518591002</v>
          </cell>
          <cell r="H38">
            <v>1116071428.5714288</v>
          </cell>
        </row>
        <row r="39">
          <cell r="B39">
            <v>37803</v>
          </cell>
          <cell r="D39">
            <v>91</v>
          </cell>
          <cell r="E39">
            <v>44642857.142857142</v>
          </cell>
          <cell r="F39">
            <v>41738013.698630139</v>
          </cell>
          <cell r="G39">
            <v>86380870.841487288</v>
          </cell>
          <cell r="H39">
            <v>1071428571.4285716</v>
          </cell>
        </row>
        <row r="40">
          <cell r="B40">
            <v>37895</v>
          </cell>
          <cell r="D40">
            <v>92</v>
          </cell>
          <cell r="E40">
            <v>44642857.142857142</v>
          </cell>
          <cell r="F40">
            <v>40508806.262230925</v>
          </cell>
          <cell r="G40">
            <v>85151663.405088067</v>
          </cell>
          <cell r="H40">
            <v>1026785714.2857144</v>
          </cell>
        </row>
        <row r="41">
          <cell r="B41">
            <v>37987</v>
          </cell>
          <cell r="D41">
            <v>92</v>
          </cell>
          <cell r="E41">
            <v>44642857.142857142</v>
          </cell>
          <cell r="F41">
            <v>32350782.778864972</v>
          </cell>
          <cell r="G41">
            <v>76993639.921722114</v>
          </cell>
          <cell r="H41">
            <v>982142857.14285719</v>
          </cell>
        </row>
        <row r="42">
          <cell r="B42">
            <v>38078</v>
          </cell>
          <cell r="D42">
            <v>91</v>
          </cell>
          <cell r="E42">
            <v>44642857.142857142</v>
          </cell>
          <cell r="F42">
            <v>30607876.712328766</v>
          </cell>
          <cell r="G42">
            <v>75250733.855185911</v>
          </cell>
          <cell r="H42">
            <v>937500000</v>
          </cell>
        </row>
        <row r="43">
          <cell r="B43">
            <v>38169</v>
          </cell>
          <cell r="D43">
            <v>91</v>
          </cell>
          <cell r="E43">
            <v>44642857.142857142</v>
          </cell>
          <cell r="F43">
            <v>29216609.589041095</v>
          </cell>
          <cell r="G43">
            <v>73859466.731898233</v>
          </cell>
          <cell r="H43">
            <v>892857142.85714281</v>
          </cell>
        </row>
        <row r="44">
          <cell r="B44">
            <v>38261</v>
          </cell>
          <cell r="D44">
            <v>92</v>
          </cell>
          <cell r="E44">
            <v>44642857.142857142</v>
          </cell>
          <cell r="F44">
            <v>21379647.749510761</v>
          </cell>
          <cell r="G44">
            <v>66022504.892367899</v>
          </cell>
          <cell r="H44">
            <v>848214285.71428561</v>
          </cell>
        </row>
        <row r="45">
          <cell r="B45">
            <v>38353</v>
          </cell>
          <cell r="D45">
            <v>92</v>
          </cell>
          <cell r="E45">
            <v>44642857.142857142</v>
          </cell>
          <cell r="F45">
            <v>20310665.362035222</v>
          </cell>
          <cell r="G45">
            <v>64953522.504892364</v>
          </cell>
          <cell r="H45">
            <v>803571428.57142842</v>
          </cell>
        </row>
        <row r="46">
          <cell r="B46">
            <v>38443</v>
          </cell>
          <cell r="D46">
            <v>90</v>
          </cell>
          <cell r="E46">
            <v>44642857.142857142</v>
          </cell>
          <cell r="F46">
            <v>18823385.518590994</v>
          </cell>
          <cell r="G46">
            <v>63466242.661448136</v>
          </cell>
          <cell r="H46">
            <v>758928571.42857122</v>
          </cell>
        </row>
        <row r="47">
          <cell r="B47">
            <v>38534</v>
          </cell>
          <cell r="D47">
            <v>91</v>
          </cell>
          <cell r="E47">
            <v>44642857.142857142</v>
          </cell>
          <cell r="F47">
            <v>17975171.232876707</v>
          </cell>
          <cell r="G47">
            <v>62618028.375733852</v>
          </cell>
          <cell r="H47">
            <v>714285714.28571403</v>
          </cell>
        </row>
        <row r="48">
          <cell r="B48">
            <v>38626</v>
          </cell>
          <cell r="D48">
            <v>92</v>
          </cell>
          <cell r="E48">
            <v>44642857.142857142</v>
          </cell>
          <cell r="F48">
            <v>17103718.199608605</v>
          </cell>
          <cell r="G48">
            <v>61746575.342465743</v>
          </cell>
          <cell r="H48">
            <v>669642857.14285684</v>
          </cell>
        </row>
        <row r="49">
          <cell r="B49">
            <v>38718</v>
          </cell>
          <cell r="D49">
            <v>92</v>
          </cell>
          <cell r="E49">
            <v>44642857.142857142</v>
          </cell>
          <cell r="F49">
            <v>16034735.812133064</v>
          </cell>
          <cell r="G49">
            <v>60677592.954990208</v>
          </cell>
          <cell r="H49">
            <v>624999999.99999964</v>
          </cell>
        </row>
        <row r="50">
          <cell r="B50">
            <v>38808</v>
          </cell>
          <cell r="D50">
            <v>90</v>
          </cell>
          <cell r="E50">
            <v>44642857.142857142</v>
          </cell>
          <cell r="F50">
            <v>14640410.958904102</v>
          </cell>
          <cell r="G50">
            <v>59283268.101761244</v>
          </cell>
          <cell r="H50">
            <v>580357142.85714245</v>
          </cell>
        </row>
        <row r="51">
          <cell r="B51">
            <v>38899</v>
          </cell>
          <cell r="D51">
            <v>91</v>
          </cell>
          <cell r="E51">
            <v>44642857.142857142</v>
          </cell>
          <cell r="F51">
            <v>13745719.178082181</v>
          </cell>
          <cell r="G51">
            <v>58388576.320939325</v>
          </cell>
          <cell r="H51">
            <v>535714285.71428531</v>
          </cell>
        </row>
        <row r="52">
          <cell r="B52">
            <v>38991</v>
          </cell>
          <cell r="D52">
            <v>92</v>
          </cell>
          <cell r="E52">
            <v>44642857.142857142</v>
          </cell>
          <cell r="F52">
            <v>12827788.649706449</v>
          </cell>
          <cell r="G52">
            <v>57470645.792563587</v>
          </cell>
          <cell r="H52">
            <v>491071428.57142818</v>
          </cell>
        </row>
        <row r="53">
          <cell r="B53">
            <v>39083</v>
          </cell>
          <cell r="D53">
            <v>92</v>
          </cell>
          <cell r="E53">
            <v>44642857.142857142</v>
          </cell>
          <cell r="F53">
            <v>11758806.26223091</v>
          </cell>
          <cell r="G53">
            <v>56401663.405088052</v>
          </cell>
          <cell r="H53">
            <v>446428571.42857105</v>
          </cell>
        </row>
        <row r="54">
          <cell r="B54">
            <v>39173</v>
          </cell>
          <cell r="D54">
            <v>90</v>
          </cell>
          <cell r="E54">
            <v>44642857.142857142</v>
          </cell>
          <cell r="F54">
            <v>10457436.399217211</v>
          </cell>
          <cell r="G54">
            <v>55100293.542074353</v>
          </cell>
          <cell r="H54">
            <v>401785714.28571391</v>
          </cell>
        </row>
        <row r="55">
          <cell r="B55">
            <v>39264</v>
          </cell>
          <cell r="D55">
            <v>91</v>
          </cell>
          <cell r="E55">
            <v>44642857.142857142</v>
          </cell>
          <cell r="F55">
            <v>9516267.1232876629</v>
          </cell>
          <cell r="G55">
            <v>54159124.266144805</v>
          </cell>
          <cell r="H55">
            <v>357142857.14285678</v>
          </cell>
        </row>
        <row r="56">
          <cell r="B56">
            <v>39356</v>
          </cell>
          <cell r="D56">
            <v>92</v>
          </cell>
          <cell r="E56">
            <v>44642857.142857142</v>
          </cell>
          <cell r="F56">
            <v>8551859.0998042971</v>
          </cell>
          <cell r="G56">
            <v>53194716.242661439</v>
          </cell>
          <cell r="H56">
            <v>312499999.99999964</v>
          </cell>
        </row>
        <row r="57">
          <cell r="B57">
            <v>39448</v>
          </cell>
          <cell r="D57">
            <v>92</v>
          </cell>
          <cell r="E57">
            <v>44642857.142857142</v>
          </cell>
          <cell r="F57">
            <v>7482876.712328759</v>
          </cell>
          <cell r="G57">
            <v>52125733.855185904</v>
          </cell>
          <cell r="H57">
            <v>267857142.85714251</v>
          </cell>
        </row>
        <row r="58">
          <cell r="B58">
            <v>39539</v>
          </cell>
          <cell r="D58">
            <v>91</v>
          </cell>
          <cell r="E58">
            <v>44642857.142857142</v>
          </cell>
          <cell r="F58">
            <v>6344178.0821917728</v>
          </cell>
          <cell r="G58">
            <v>50987035.225048915</v>
          </cell>
          <cell r="H58">
            <v>223214285.71428537</v>
          </cell>
        </row>
        <row r="59">
          <cell r="B59">
            <v>39630</v>
          </cell>
          <cell r="D59">
            <v>91</v>
          </cell>
          <cell r="E59">
            <v>44642857.142857142</v>
          </cell>
          <cell r="F59">
            <v>5286815.0684931427</v>
          </cell>
          <cell r="G59">
            <v>49929672.211350285</v>
          </cell>
          <cell r="H59">
            <v>178571428.57142824</v>
          </cell>
        </row>
        <row r="60">
          <cell r="B60">
            <v>39722</v>
          </cell>
          <cell r="D60">
            <v>92</v>
          </cell>
          <cell r="E60">
            <v>44642857.142857142</v>
          </cell>
          <cell r="F60">
            <v>4275929.5499021448</v>
          </cell>
          <cell r="G60">
            <v>48918786.69275929</v>
          </cell>
          <cell r="H60">
            <v>133928571.42857111</v>
          </cell>
        </row>
        <row r="61">
          <cell r="B61">
            <v>39814</v>
          </cell>
          <cell r="D61">
            <v>92</v>
          </cell>
          <cell r="E61">
            <v>44642857.142857142</v>
          </cell>
          <cell r="F61">
            <v>3206947.1624266068</v>
          </cell>
          <cell r="G61">
            <v>47849804.305283748</v>
          </cell>
          <cell r="H61">
            <v>89285714.285713971</v>
          </cell>
        </row>
        <row r="62">
          <cell r="B62">
            <v>39904</v>
          </cell>
          <cell r="D62">
            <v>90</v>
          </cell>
          <cell r="E62">
            <v>44642857.142857142</v>
          </cell>
          <cell r="F62">
            <v>2091487.2798434366</v>
          </cell>
          <cell r="G62">
            <v>46734344.422700576</v>
          </cell>
          <cell r="H62">
            <v>44642857.142856829</v>
          </cell>
        </row>
        <row r="63">
          <cell r="B63">
            <v>39995</v>
          </cell>
          <cell r="D63">
            <v>91</v>
          </cell>
          <cell r="E63">
            <v>44642857.142857142</v>
          </cell>
          <cell r="F63">
            <v>1057363.0136986226</v>
          </cell>
          <cell r="G63">
            <v>45700220.156555764</v>
          </cell>
          <cell r="H63">
            <v>-3.1292438507080078E-7</v>
          </cell>
        </row>
      </sheetData>
      <sheetData sheetId="31" refreshError="1">
        <row r="14">
          <cell r="B14" t="str">
            <v xml:space="preserve">Date </v>
          </cell>
          <cell r="C14" t="str">
            <v>% repaid</v>
          </cell>
          <cell r="D14" t="str">
            <v>Days</v>
          </cell>
          <cell r="E14" t="str">
            <v xml:space="preserve">Principal </v>
          </cell>
          <cell r="F14" t="str">
            <v>Interest</v>
          </cell>
          <cell r="G14" t="str">
            <v>Total Payment</v>
          </cell>
          <cell r="H14" t="str">
            <v>O/S Principal</v>
          </cell>
        </row>
        <row r="15">
          <cell r="B15">
            <v>36708</v>
          </cell>
          <cell r="D15">
            <v>19</v>
          </cell>
          <cell r="F15">
            <v>3643835.6164383562</v>
          </cell>
          <cell r="G15">
            <v>3643835.6164383562</v>
          </cell>
          <cell r="H15">
            <v>500000000</v>
          </cell>
        </row>
        <row r="16">
          <cell r="B16">
            <v>36800</v>
          </cell>
          <cell r="D16">
            <v>92</v>
          </cell>
          <cell r="F16">
            <v>17643835.616438355</v>
          </cell>
          <cell r="G16">
            <v>17643835.616438355</v>
          </cell>
          <cell r="H16">
            <v>500000000</v>
          </cell>
        </row>
        <row r="17">
          <cell r="B17">
            <v>36800</v>
          </cell>
          <cell r="D17">
            <v>37</v>
          </cell>
          <cell r="F17">
            <v>3547945.2054794519</v>
          </cell>
          <cell r="G17">
            <v>3547945.2054794519</v>
          </cell>
          <cell r="H17">
            <v>250000000</v>
          </cell>
        </row>
        <row r="18">
          <cell r="B18">
            <v>36892</v>
          </cell>
          <cell r="D18">
            <v>92</v>
          </cell>
          <cell r="F18">
            <v>26465753.424657539</v>
          </cell>
          <cell r="G18">
            <v>26465753.424657539</v>
          </cell>
          <cell r="H18">
            <v>750000000</v>
          </cell>
        </row>
        <row r="19">
          <cell r="B19">
            <v>36982</v>
          </cell>
          <cell r="D19">
            <v>90</v>
          </cell>
          <cell r="F19">
            <v>25890410.958904114</v>
          </cell>
          <cell r="G19">
            <v>25890410.958904114</v>
          </cell>
          <cell r="H19">
            <v>750000000</v>
          </cell>
        </row>
        <row r="20">
          <cell r="B20">
            <v>37073</v>
          </cell>
          <cell r="D20">
            <v>91</v>
          </cell>
          <cell r="F20">
            <v>26178082.191780828</v>
          </cell>
          <cell r="G20">
            <v>26178082.191780828</v>
          </cell>
          <cell r="H20">
            <v>750000000</v>
          </cell>
        </row>
        <row r="21">
          <cell r="B21">
            <v>37165</v>
          </cell>
          <cell r="D21">
            <v>92</v>
          </cell>
          <cell r="F21">
            <v>26465753.424657539</v>
          </cell>
          <cell r="G21">
            <v>26465753.424657539</v>
          </cell>
          <cell r="H21">
            <v>750000000</v>
          </cell>
        </row>
        <row r="22">
          <cell r="B22">
            <v>37257</v>
          </cell>
          <cell r="D22">
            <v>92</v>
          </cell>
          <cell r="F22">
            <v>26465753.424657539</v>
          </cell>
          <cell r="G22">
            <v>26465753.424657539</v>
          </cell>
          <cell r="H22">
            <v>750000000</v>
          </cell>
        </row>
        <row r="23">
          <cell r="B23">
            <v>37347</v>
          </cell>
          <cell r="D23">
            <v>90</v>
          </cell>
          <cell r="F23">
            <v>25890410.958904114</v>
          </cell>
          <cell r="G23">
            <v>25890410.958904114</v>
          </cell>
          <cell r="H23">
            <v>750000000</v>
          </cell>
        </row>
        <row r="24">
          <cell r="B24">
            <v>37438</v>
          </cell>
          <cell r="D24">
            <v>91</v>
          </cell>
          <cell r="F24">
            <v>26178082.191780828</v>
          </cell>
          <cell r="G24">
            <v>26178082.191780828</v>
          </cell>
          <cell r="H24">
            <v>750000000</v>
          </cell>
        </row>
        <row r="25">
          <cell r="B25">
            <v>37530</v>
          </cell>
          <cell r="D25">
            <v>92</v>
          </cell>
          <cell r="E25">
            <v>26785714.285714287</v>
          </cell>
          <cell r="F25">
            <v>26465753.424657539</v>
          </cell>
          <cell r="G25">
            <v>53251467.710371822</v>
          </cell>
          <cell r="H25">
            <v>723214285.71428573</v>
          </cell>
        </row>
        <row r="26">
          <cell r="B26">
            <v>37622</v>
          </cell>
          <cell r="D26">
            <v>92</v>
          </cell>
          <cell r="E26">
            <v>26785714.285714287</v>
          </cell>
          <cell r="F26">
            <v>25520547.945205484</v>
          </cell>
          <cell r="G26">
            <v>52306262.230919771</v>
          </cell>
          <cell r="H26">
            <v>696428571.42857146</v>
          </cell>
        </row>
        <row r="27">
          <cell r="B27">
            <v>37712</v>
          </cell>
          <cell r="D27">
            <v>90</v>
          </cell>
          <cell r="E27">
            <v>26785714.285714287</v>
          </cell>
          <cell r="F27">
            <v>24041095.890410963</v>
          </cell>
          <cell r="G27">
            <v>50826810.176125251</v>
          </cell>
          <cell r="H27">
            <v>669642857.14285719</v>
          </cell>
        </row>
        <row r="28">
          <cell r="B28">
            <v>37803</v>
          </cell>
          <cell r="D28">
            <v>91</v>
          </cell>
          <cell r="E28">
            <v>26785714.285714287</v>
          </cell>
          <cell r="F28">
            <v>23373287.671232879</v>
          </cell>
          <cell r="G28">
            <v>50159001.956947163</v>
          </cell>
          <cell r="H28">
            <v>642857142.85714293</v>
          </cell>
        </row>
        <row r="29">
          <cell r="B29">
            <v>37895</v>
          </cell>
          <cell r="D29">
            <v>92</v>
          </cell>
          <cell r="E29">
            <v>26785714.285714287</v>
          </cell>
          <cell r="F29">
            <v>22684931.506849319</v>
          </cell>
          <cell r="G29">
            <v>49470645.792563602</v>
          </cell>
          <cell r="H29">
            <v>616071428.57142866</v>
          </cell>
        </row>
        <row r="30">
          <cell r="B30">
            <v>37987</v>
          </cell>
          <cell r="D30">
            <v>92</v>
          </cell>
          <cell r="E30">
            <v>26785714.285714287</v>
          </cell>
          <cell r="F30">
            <v>19410469.667318985</v>
          </cell>
          <cell r="G30">
            <v>46196183.953033268</v>
          </cell>
          <cell r="H30">
            <v>589285714.28571439</v>
          </cell>
        </row>
        <row r="31">
          <cell r="B31">
            <v>38078</v>
          </cell>
          <cell r="D31">
            <v>91</v>
          </cell>
          <cell r="E31">
            <v>26785714.285714287</v>
          </cell>
          <cell r="F31">
            <v>18364726.027397264</v>
          </cell>
          <cell r="G31">
            <v>45150440.313111551</v>
          </cell>
          <cell r="H31">
            <v>562500000.00000012</v>
          </cell>
        </row>
        <row r="32">
          <cell r="B32">
            <v>38169</v>
          </cell>
          <cell r="D32">
            <v>91</v>
          </cell>
          <cell r="E32">
            <v>26785714.285714287</v>
          </cell>
          <cell r="F32">
            <v>17529965.753424659</v>
          </cell>
          <cell r="G32">
            <v>44315680.039138943</v>
          </cell>
          <cell r="H32">
            <v>535714285.71428585</v>
          </cell>
        </row>
        <row r="33">
          <cell r="B33">
            <v>38261</v>
          </cell>
          <cell r="D33">
            <v>92</v>
          </cell>
          <cell r="E33">
            <v>26785714.285714287</v>
          </cell>
          <cell r="F33">
            <v>12827788.649706462</v>
          </cell>
          <cell r="G33">
            <v>39613502.935420752</v>
          </cell>
          <cell r="H33">
            <v>508928571.42857158</v>
          </cell>
        </row>
        <row r="34">
          <cell r="B34">
            <v>38353</v>
          </cell>
          <cell r="D34">
            <v>92</v>
          </cell>
          <cell r="E34">
            <v>26785714.285714287</v>
          </cell>
          <cell r="F34">
            <v>12186399.217221137</v>
          </cell>
          <cell r="G34">
            <v>38972113.502935424</v>
          </cell>
          <cell r="H34">
            <v>482142857.14285731</v>
          </cell>
        </row>
        <row r="35">
          <cell r="B35">
            <v>38443</v>
          </cell>
          <cell r="D35">
            <v>90</v>
          </cell>
          <cell r="E35">
            <v>26785714.285714287</v>
          </cell>
          <cell r="F35">
            <v>11294031.311154604</v>
          </cell>
          <cell r="G35">
            <v>38079745.596868888</v>
          </cell>
          <cell r="H35">
            <v>455357142.85714304</v>
          </cell>
        </row>
        <row r="36">
          <cell r="B36">
            <v>38534</v>
          </cell>
          <cell r="D36">
            <v>91</v>
          </cell>
          <cell r="E36">
            <v>26785714.285714287</v>
          </cell>
          <cell r="F36">
            <v>10785102.739726031</v>
          </cell>
          <cell r="G36">
            <v>37570817.02544032</v>
          </cell>
          <cell r="H36">
            <v>428571428.57142878</v>
          </cell>
        </row>
        <row r="37">
          <cell r="B37">
            <v>38626</v>
          </cell>
          <cell r="D37">
            <v>92</v>
          </cell>
          <cell r="E37">
            <v>26785714.285714287</v>
          </cell>
          <cell r="F37">
            <v>10262230.919765171</v>
          </cell>
          <cell r="G37">
            <v>37047945.205479458</v>
          </cell>
          <cell r="H37">
            <v>401785714.28571451</v>
          </cell>
        </row>
        <row r="38">
          <cell r="B38">
            <v>38718</v>
          </cell>
          <cell r="D38">
            <v>92</v>
          </cell>
          <cell r="E38">
            <v>26785714.285714287</v>
          </cell>
          <cell r="F38">
            <v>9620841.4872798491</v>
          </cell>
          <cell r="G38">
            <v>36406555.772994138</v>
          </cell>
          <cell r="H38">
            <v>375000000.00000024</v>
          </cell>
        </row>
        <row r="39">
          <cell r="B39">
            <v>38808</v>
          </cell>
          <cell r="D39">
            <v>90</v>
          </cell>
          <cell r="E39">
            <v>26785714.285714287</v>
          </cell>
          <cell r="F39">
            <v>8784246.5753424708</v>
          </cell>
          <cell r="G39">
            <v>35569960.86105676</v>
          </cell>
          <cell r="H39">
            <v>348214285.71428597</v>
          </cell>
        </row>
        <row r="40">
          <cell r="B40">
            <v>38899</v>
          </cell>
          <cell r="D40">
            <v>91</v>
          </cell>
          <cell r="E40">
            <v>26785714.285714287</v>
          </cell>
          <cell r="F40">
            <v>8247431.5068493215</v>
          </cell>
          <cell r="G40">
            <v>35033145.79256361</v>
          </cell>
          <cell r="H40">
            <v>321428571.4285717</v>
          </cell>
        </row>
        <row r="41">
          <cell r="B41">
            <v>38991</v>
          </cell>
          <cell r="D41">
            <v>92</v>
          </cell>
          <cell r="E41">
            <v>26785714.285714287</v>
          </cell>
          <cell r="F41">
            <v>7696673.1898238827</v>
          </cell>
          <cell r="G41">
            <v>34482387.475538172</v>
          </cell>
          <cell r="H41">
            <v>294642857.14285743</v>
          </cell>
        </row>
        <row r="42">
          <cell r="B42">
            <v>39083</v>
          </cell>
          <cell r="D42">
            <v>92</v>
          </cell>
          <cell r="E42">
            <v>26785714.285714287</v>
          </cell>
          <cell r="F42">
            <v>7055283.7573385593</v>
          </cell>
          <cell r="G42">
            <v>33840998.043052845</v>
          </cell>
          <cell r="H42">
            <v>267857142.85714313</v>
          </cell>
        </row>
        <row r="43">
          <cell r="B43">
            <v>39173</v>
          </cell>
          <cell r="D43">
            <v>90</v>
          </cell>
          <cell r="E43">
            <v>26785714.285714287</v>
          </cell>
          <cell r="F43">
            <v>6274461.8395303385</v>
          </cell>
          <cell r="G43">
            <v>33060176.125244625</v>
          </cell>
          <cell r="H43">
            <v>241071428.57142884</v>
          </cell>
        </row>
        <row r="44">
          <cell r="B44">
            <v>39264</v>
          </cell>
          <cell r="D44">
            <v>91</v>
          </cell>
          <cell r="E44">
            <v>26785714.285714287</v>
          </cell>
          <cell r="F44">
            <v>5709760.2739726091</v>
          </cell>
          <cell r="G44">
            <v>32495474.559686895</v>
          </cell>
          <cell r="H44">
            <v>214285714.28571454</v>
          </cell>
        </row>
        <row r="45">
          <cell r="B45">
            <v>39356</v>
          </cell>
          <cell r="D45">
            <v>92</v>
          </cell>
          <cell r="E45">
            <v>26785714.285714287</v>
          </cell>
          <cell r="F45">
            <v>5131115.4598825891</v>
          </cell>
          <cell r="G45">
            <v>31916829.745596878</v>
          </cell>
          <cell r="H45">
            <v>187500000.00000024</v>
          </cell>
        </row>
        <row r="46">
          <cell r="B46">
            <v>39448</v>
          </cell>
          <cell r="D46">
            <v>92</v>
          </cell>
          <cell r="E46">
            <v>26785714.285714287</v>
          </cell>
          <cell r="F46">
            <v>4489726.0273972666</v>
          </cell>
          <cell r="G46">
            <v>31275440.313111555</v>
          </cell>
          <cell r="H46">
            <v>160714285.71428594</v>
          </cell>
        </row>
        <row r="47">
          <cell r="B47">
            <v>39539</v>
          </cell>
          <cell r="D47">
            <v>91</v>
          </cell>
          <cell r="E47">
            <v>26785714.285714287</v>
          </cell>
          <cell r="F47">
            <v>3806506.8493150738</v>
          </cell>
          <cell r="G47">
            <v>30592221.135029361</v>
          </cell>
          <cell r="H47">
            <v>133928571.42857166</v>
          </cell>
        </row>
        <row r="48">
          <cell r="B48">
            <v>39630</v>
          </cell>
          <cell r="D48">
            <v>91</v>
          </cell>
          <cell r="E48">
            <v>26785714.285714287</v>
          </cell>
          <cell r="F48">
            <v>3172089.0410958957</v>
          </cell>
          <cell r="G48">
            <v>29957803.326810181</v>
          </cell>
          <cell r="H48">
            <v>107142857.14285737</v>
          </cell>
        </row>
        <row r="49">
          <cell r="B49">
            <v>39722</v>
          </cell>
          <cell r="D49">
            <v>92</v>
          </cell>
          <cell r="E49">
            <v>26785714.285714287</v>
          </cell>
          <cell r="F49">
            <v>2565557.7299412973</v>
          </cell>
          <cell r="G49">
            <v>29351272.015655585</v>
          </cell>
          <cell r="H49">
            <v>80357142.857143089</v>
          </cell>
        </row>
        <row r="50">
          <cell r="B50">
            <v>39814</v>
          </cell>
          <cell r="D50">
            <v>92</v>
          </cell>
          <cell r="E50">
            <v>26785714.285714287</v>
          </cell>
          <cell r="F50">
            <v>1924168.2974559742</v>
          </cell>
          <cell r="G50">
            <v>28709882.583170261</v>
          </cell>
          <cell r="H50">
            <v>53571428.571428806</v>
          </cell>
        </row>
        <row r="51">
          <cell r="B51">
            <v>39904</v>
          </cell>
          <cell r="D51">
            <v>90</v>
          </cell>
          <cell r="E51">
            <v>26785714.285714287</v>
          </cell>
          <cell r="F51">
            <v>1254892.3679060719</v>
          </cell>
          <cell r="G51">
            <v>28040606.653620359</v>
          </cell>
          <cell r="H51">
            <v>26785714.285714518</v>
          </cell>
        </row>
        <row r="52">
          <cell r="B52">
            <v>39995</v>
          </cell>
          <cell r="D52">
            <v>91</v>
          </cell>
          <cell r="E52">
            <v>26785714.285714287</v>
          </cell>
          <cell r="F52">
            <v>634417.80821918359</v>
          </cell>
          <cell r="G52">
            <v>27420132.093933471</v>
          </cell>
          <cell r="H52">
            <v>2.3096799850463867E-7</v>
          </cell>
        </row>
      </sheetData>
      <sheetData sheetId="32" refreshError="1"/>
      <sheetData sheetId="33" refreshError="1">
        <row r="15">
          <cell r="B15" t="str">
            <v xml:space="preserve">Date </v>
          </cell>
          <cell r="C15" t="str">
            <v>% repaid</v>
          </cell>
          <cell r="D15" t="str">
            <v>Days</v>
          </cell>
          <cell r="E15" t="str">
            <v>Principal Repayment</v>
          </cell>
          <cell r="F15" t="str">
            <v>Interest</v>
          </cell>
          <cell r="G15" t="str">
            <v>Total Payment</v>
          </cell>
          <cell r="H15" t="str">
            <v>O/S Principal</v>
          </cell>
        </row>
        <row r="16">
          <cell r="B16">
            <v>37460</v>
          </cell>
          <cell r="E16">
            <v>0</v>
          </cell>
          <cell r="G16">
            <v>0</v>
          </cell>
          <cell r="H16">
            <v>3000000000</v>
          </cell>
        </row>
        <row r="17">
          <cell r="B17">
            <v>37544</v>
          </cell>
          <cell r="D17">
            <v>84</v>
          </cell>
          <cell r="E17">
            <v>0</v>
          </cell>
          <cell r="F17">
            <v>75945205.479452059</v>
          </cell>
          <cell r="G17">
            <v>75945205.479452059</v>
          </cell>
          <cell r="H17">
            <v>3000000000</v>
          </cell>
        </row>
        <row r="18">
          <cell r="B18">
            <v>37636</v>
          </cell>
          <cell r="D18">
            <v>92</v>
          </cell>
          <cell r="E18">
            <v>0</v>
          </cell>
          <cell r="F18">
            <v>83178082.19178082</v>
          </cell>
          <cell r="G18">
            <v>83178082.19178082</v>
          </cell>
          <cell r="H18">
            <v>3000000000</v>
          </cell>
        </row>
        <row r="19">
          <cell r="B19">
            <v>37726</v>
          </cell>
          <cell r="D19">
            <v>90</v>
          </cell>
          <cell r="E19">
            <v>0</v>
          </cell>
          <cell r="F19">
            <v>81369863.013698637</v>
          </cell>
          <cell r="G19">
            <v>81369863.013698637</v>
          </cell>
          <cell r="H19">
            <v>3000000000</v>
          </cell>
        </row>
        <row r="20">
          <cell r="B20">
            <v>37817</v>
          </cell>
          <cell r="D20">
            <v>91</v>
          </cell>
          <cell r="E20">
            <v>0</v>
          </cell>
          <cell r="F20">
            <v>82273972.602739722</v>
          </cell>
          <cell r="G20">
            <v>82273972.602739722</v>
          </cell>
          <cell r="H20">
            <v>3000000000</v>
          </cell>
        </row>
        <row r="21">
          <cell r="B21">
            <v>37909</v>
          </cell>
          <cell r="D21">
            <v>92</v>
          </cell>
          <cell r="E21">
            <v>0</v>
          </cell>
          <cell r="F21">
            <v>81287671.232876718</v>
          </cell>
          <cell r="G21">
            <v>81287671.232876718</v>
          </cell>
          <cell r="H21">
            <v>3000000000</v>
          </cell>
        </row>
        <row r="22">
          <cell r="B22">
            <v>38001</v>
          </cell>
          <cell r="D22">
            <v>92</v>
          </cell>
          <cell r="E22">
            <v>0</v>
          </cell>
          <cell r="F22">
            <v>81287671.232876718</v>
          </cell>
          <cell r="G22">
            <v>81287671.232876718</v>
          </cell>
          <cell r="H22">
            <v>3000000000</v>
          </cell>
        </row>
        <row r="23">
          <cell r="B23">
            <v>38092</v>
          </cell>
          <cell r="D23">
            <v>91</v>
          </cell>
          <cell r="E23">
            <v>0</v>
          </cell>
          <cell r="F23">
            <v>80404109.589041099</v>
          </cell>
          <cell r="G23">
            <v>80404109.589041099</v>
          </cell>
          <cell r="H23">
            <v>3000000000</v>
          </cell>
        </row>
        <row r="24">
          <cell r="B24">
            <v>38183</v>
          </cell>
          <cell r="D24">
            <v>91</v>
          </cell>
          <cell r="E24">
            <v>0</v>
          </cell>
          <cell r="F24">
            <v>78534246.575342461</v>
          </cell>
          <cell r="G24">
            <v>78534246.575342461</v>
          </cell>
          <cell r="H24">
            <v>3000000000</v>
          </cell>
        </row>
        <row r="25">
          <cell r="B25">
            <v>38231</v>
          </cell>
          <cell r="D25">
            <v>48</v>
          </cell>
          <cell r="F25">
            <v>33534246.575342473</v>
          </cell>
          <cell r="G25">
            <v>33534246.575342473</v>
          </cell>
          <cell r="H25">
            <v>3000000000</v>
          </cell>
        </row>
        <row r="26">
          <cell r="B26">
            <v>38245</v>
          </cell>
          <cell r="D26">
            <v>14</v>
          </cell>
          <cell r="F26">
            <v>9780821.9178082198</v>
          </cell>
          <cell r="G26">
            <v>9780821.9178082198</v>
          </cell>
          <cell r="H26">
            <v>3000000000</v>
          </cell>
        </row>
        <row r="27">
          <cell r="B27">
            <v>38275</v>
          </cell>
          <cell r="D27">
            <v>30</v>
          </cell>
          <cell r="E27">
            <v>0</v>
          </cell>
          <cell r="F27">
            <v>20958904.109589044</v>
          </cell>
          <cell r="G27">
            <v>20958904.109589044</v>
          </cell>
          <cell r="H27">
            <v>3000000000</v>
          </cell>
        </row>
        <row r="28">
          <cell r="B28">
            <v>38306</v>
          </cell>
          <cell r="D28">
            <v>31</v>
          </cell>
          <cell r="F28">
            <v>21657534.246575344</v>
          </cell>
          <cell r="G28">
            <v>21657534.246575344</v>
          </cell>
          <cell r="H28">
            <v>3000000000</v>
          </cell>
        </row>
        <row r="29">
          <cell r="B29">
            <v>38336</v>
          </cell>
          <cell r="D29">
            <v>30</v>
          </cell>
          <cell r="F29">
            <v>20958904.109589044</v>
          </cell>
          <cell r="G29">
            <v>20958904.109589044</v>
          </cell>
          <cell r="H29">
            <v>3000000000</v>
          </cell>
        </row>
        <row r="30">
          <cell r="B30">
            <v>38367</v>
          </cell>
          <cell r="D30">
            <v>31</v>
          </cell>
          <cell r="F30">
            <v>21657534.246575344</v>
          </cell>
          <cell r="G30">
            <v>21657534.246575344</v>
          </cell>
          <cell r="H30">
            <v>3000000000</v>
          </cell>
        </row>
        <row r="31">
          <cell r="B31">
            <v>38398</v>
          </cell>
          <cell r="D31">
            <v>31</v>
          </cell>
          <cell r="F31">
            <v>21657534.246575344</v>
          </cell>
          <cell r="G31">
            <v>21657534.246575344</v>
          </cell>
          <cell r="H31">
            <v>3000000000</v>
          </cell>
        </row>
        <row r="32">
          <cell r="B32">
            <v>38426</v>
          </cell>
          <cell r="D32">
            <v>28</v>
          </cell>
          <cell r="F32">
            <v>19561643.83561644</v>
          </cell>
          <cell r="G32">
            <v>19561643.83561644</v>
          </cell>
          <cell r="H32">
            <v>3000000000</v>
          </cell>
        </row>
        <row r="33">
          <cell r="B33">
            <v>38457</v>
          </cell>
          <cell r="D33">
            <v>31</v>
          </cell>
          <cell r="F33">
            <v>21657534.246575344</v>
          </cell>
          <cell r="G33">
            <v>21657534.246575344</v>
          </cell>
          <cell r="H33">
            <v>3000000000</v>
          </cell>
        </row>
        <row r="34">
          <cell r="B34">
            <v>38487</v>
          </cell>
          <cell r="D34">
            <v>30</v>
          </cell>
          <cell r="F34">
            <v>20958904.109589044</v>
          </cell>
          <cell r="G34">
            <v>20958904.109589044</v>
          </cell>
          <cell r="H34">
            <v>3000000000</v>
          </cell>
        </row>
        <row r="35">
          <cell r="B35">
            <v>38518</v>
          </cell>
          <cell r="D35">
            <v>31</v>
          </cell>
          <cell r="F35">
            <v>21657534.246575344</v>
          </cell>
          <cell r="G35">
            <v>21657534.246575344</v>
          </cell>
          <cell r="H35">
            <v>3000000000</v>
          </cell>
        </row>
        <row r="36">
          <cell r="B36">
            <v>38548</v>
          </cell>
          <cell r="D36">
            <v>30</v>
          </cell>
          <cell r="E36">
            <v>0</v>
          </cell>
          <cell r="F36">
            <v>20958904.109589044</v>
          </cell>
          <cell r="G36">
            <v>20958904.109589044</v>
          </cell>
          <cell r="H36">
            <v>3000000000</v>
          </cell>
        </row>
        <row r="37">
          <cell r="B37">
            <v>38579</v>
          </cell>
          <cell r="D37">
            <v>31</v>
          </cell>
          <cell r="F37">
            <v>21657534.246575344</v>
          </cell>
          <cell r="G37">
            <v>21657534.246575344</v>
          </cell>
          <cell r="H37">
            <v>3000000000</v>
          </cell>
        </row>
        <row r="38">
          <cell r="B38">
            <v>38610</v>
          </cell>
          <cell r="D38">
            <v>31</v>
          </cell>
          <cell r="F38">
            <v>21657534.246575344</v>
          </cell>
          <cell r="G38">
            <v>21657534.246575344</v>
          </cell>
          <cell r="H38">
            <v>3000000000</v>
          </cell>
        </row>
        <row r="39">
          <cell r="B39">
            <v>38640</v>
          </cell>
          <cell r="D39">
            <v>30</v>
          </cell>
          <cell r="E39">
            <v>0</v>
          </cell>
          <cell r="F39">
            <v>20958904.109589044</v>
          </cell>
          <cell r="G39">
            <v>20958904.109589044</v>
          </cell>
          <cell r="H39">
            <v>3000000000</v>
          </cell>
        </row>
        <row r="40">
          <cell r="B40">
            <v>38671</v>
          </cell>
          <cell r="D40">
            <v>31</v>
          </cell>
          <cell r="F40">
            <v>21657534.246575344</v>
          </cell>
          <cell r="G40">
            <v>21657534.246575344</v>
          </cell>
          <cell r="H40">
            <v>3000000000</v>
          </cell>
        </row>
        <row r="41">
          <cell r="B41">
            <v>38701</v>
          </cell>
          <cell r="D41">
            <v>30</v>
          </cell>
          <cell r="F41">
            <v>20958904.109589044</v>
          </cell>
          <cell r="G41">
            <v>20958904.109589044</v>
          </cell>
          <cell r="H41">
            <v>3000000000</v>
          </cell>
        </row>
        <row r="42">
          <cell r="B42">
            <v>38732</v>
          </cell>
          <cell r="D42">
            <v>31</v>
          </cell>
          <cell r="E42">
            <v>0</v>
          </cell>
          <cell r="F42">
            <v>21657534.246575344</v>
          </cell>
          <cell r="G42">
            <v>21657534.246575344</v>
          </cell>
          <cell r="H42">
            <v>3000000000</v>
          </cell>
        </row>
        <row r="43">
          <cell r="B43">
            <v>38763</v>
          </cell>
          <cell r="D43">
            <v>31</v>
          </cell>
          <cell r="F43">
            <v>21657534.246575344</v>
          </cell>
          <cell r="G43">
            <v>21657534.246575344</v>
          </cell>
          <cell r="H43">
            <v>3000000000</v>
          </cell>
        </row>
        <row r="44">
          <cell r="B44">
            <v>38791</v>
          </cell>
          <cell r="D44">
            <v>28</v>
          </cell>
          <cell r="F44">
            <v>19561643.83561644</v>
          </cell>
          <cell r="G44">
            <v>19561643.83561644</v>
          </cell>
          <cell r="H44">
            <v>3000000000</v>
          </cell>
        </row>
        <row r="45">
          <cell r="B45">
            <v>38822</v>
          </cell>
          <cell r="D45">
            <v>31</v>
          </cell>
          <cell r="E45">
            <v>0</v>
          </cell>
          <cell r="F45">
            <v>21657534.246575344</v>
          </cell>
          <cell r="G45">
            <v>21657534.246575344</v>
          </cell>
          <cell r="H45">
            <v>3000000000</v>
          </cell>
        </row>
        <row r="46">
          <cell r="B46">
            <v>38852</v>
          </cell>
          <cell r="D46">
            <v>30</v>
          </cell>
          <cell r="F46">
            <v>20958904.109589044</v>
          </cell>
          <cell r="G46">
            <v>20958904.109589044</v>
          </cell>
          <cell r="H46">
            <v>3000000000</v>
          </cell>
        </row>
        <row r="47">
          <cell r="B47">
            <v>38883</v>
          </cell>
          <cell r="D47">
            <v>31</v>
          </cell>
          <cell r="F47">
            <v>21657534.246575344</v>
          </cell>
          <cell r="G47">
            <v>21657534.246575344</v>
          </cell>
          <cell r="H47">
            <v>3000000000</v>
          </cell>
        </row>
        <row r="48">
          <cell r="B48">
            <v>38913</v>
          </cell>
          <cell r="D48">
            <v>30</v>
          </cell>
          <cell r="E48">
            <v>0</v>
          </cell>
          <cell r="F48">
            <v>20958904.109589044</v>
          </cell>
          <cell r="G48">
            <v>20958904.109589044</v>
          </cell>
          <cell r="H48">
            <v>3000000000</v>
          </cell>
        </row>
        <row r="49">
          <cell r="B49">
            <v>38944</v>
          </cell>
          <cell r="D49">
            <v>31</v>
          </cell>
          <cell r="F49">
            <v>21657534.246575344</v>
          </cell>
          <cell r="G49">
            <v>21657534.246575344</v>
          </cell>
          <cell r="H49">
            <v>3000000000</v>
          </cell>
        </row>
        <row r="50">
          <cell r="B50">
            <v>38975</v>
          </cell>
          <cell r="D50">
            <v>31</v>
          </cell>
          <cell r="F50">
            <v>21657534.246575344</v>
          </cell>
          <cell r="G50">
            <v>21657534.246575344</v>
          </cell>
          <cell r="H50">
            <v>3000000000</v>
          </cell>
        </row>
        <row r="51">
          <cell r="B51">
            <v>39005</v>
          </cell>
          <cell r="C51">
            <v>0.05</v>
          </cell>
          <cell r="D51">
            <v>30</v>
          </cell>
          <cell r="E51">
            <v>150000000</v>
          </cell>
          <cell r="F51">
            <v>20958904.109589044</v>
          </cell>
          <cell r="G51">
            <v>170958904.10958904</v>
          </cell>
          <cell r="H51">
            <v>2850000000</v>
          </cell>
        </row>
        <row r="52">
          <cell r="B52">
            <v>39036</v>
          </cell>
          <cell r="D52">
            <v>31</v>
          </cell>
          <cell r="F52">
            <v>20574657.534246579</v>
          </cell>
          <cell r="G52">
            <v>20574657.534246579</v>
          </cell>
          <cell r="H52">
            <v>2850000000</v>
          </cell>
        </row>
        <row r="53">
          <cell r="B53">
            <v>39066</v>
          </cell>
          <cell r="D53">
            <v>30</v>
          </cell>
          <cell r="F53">
            <v>19910958.904109593</v>
          </cell>
          <cell r="G53">
            <v>19910958.904109593</v>
          </cell>
          <cell r="H53">
            <v>2850000000</v>
          </cell>
        </row>
        <row r="54">
          <cell r="B54">
            <v>39097</v>
          </cell>
          <cell r="C54">
            <v>0.05</v>
          </cell>
          <cell r="D54">
            <v>31</v>
          </cell>
          <cell r="E54">
            <v>150000000</v>
          </cell>
          <cell r="F54">
            <v>20574657.534246579</v>
          </cell>
          <cell r="G54">
            <v>170574657.53424656</v>
          </cell>
          <cell r="H54">
            <v>2700000000</v>
          </cell>
        </row>
        <row r="55">
          <cell r="B55">
            <v>39128</v>
          </cell>
          <cell r="D55">
            <v>31</v>
          </cell>
          <cell r="F55">
            <v>19491780.82191781</v>
          </cell>
          <cell r="G55">
            <v>19491780.82191781</v>
          </cell>
          <cell r="H55">
            <v>2700000000</v>
          </cell>
        </row>
        <row r="56">
          <cell r="B56">
            <v>39156</v>
          </cell>
          <cell r="D56">
            <v>28</v>
          </cell>
          <cell r="F56">
            <v>17605479.452054799</v>
          </cell>
          <cell r="G56">
            <v>17605479.452054799</v>
          </cell>
          <cell r="H56">
            <v>2700000000</v>
          </cell>
        </row>
        <row r="57">
          <cell r="B57">
            <v>39187</v>
          </cell>
          <cell r="C57">
            <v>7.4999999999999997E-2</v>
          </cell>
          <cell r="D57">
            <v>31</v>
          </cell>
          <cell r="E57">
            <v>225000000</v>
          </cell>
          <cell r="F57">
            <v>19491780.82191781</v>
          </cell>
          <cell r="G57">
            <v>244491780.8219178</v>
          </cell>
          <cell r="H57">
            <v>2475000000</v>
          </cell>
        </row>
        <row r="58">
          <cell r="B58">
            <v>39217</v>
          </cell>
          <cell r="D58">
            <v>30</v>
          </cell>
          <cell r="F58">
            <v>17291095.89041096</v>
          </cell>
          <cell r="G58">
            <v>17291095.89041096</v>
          </cell>
          <cell r="H58">
            <v>2475000000</v>
          </cell>
        </row>
        <row r="59">
          <cell r="B59">
            <v>39248</v>
          </cell>
          <cell r="D59">
            <v>31</v>
          </cell>
          <cell r="F59">
            <v>17867465.753424659</v>
          </cell>
          <cell r="G59">
            <v>17867465.753424659</v>
          </cell>
          <cell r="H59">
            <v>2475000000</v>
          </cell>
        </row>
        <row r="60">
          <cell r="B60">
            <v>39278</v>
          </cell>
          <cell r="C60">
            <v>7.4999999999999997E-2</v>
          </cell>
          <cell r="D60">
            <v>30</v>
          </cell>
          <cell r="E60">
            <v>225000000</v>
          </cell>
          <cell r="F60">
            <v>17291095.89041096</v>
          </cell>
          <cell r="G60">
            <v>242291095.89041096</v>
          </cell>
          <cell r="H60">
            <v>2250000000</v>
          </cell>
        </row>
        <row r="61">
          <cell r="B61">
            <v>39309</v>
          </cell>
          <cell r="D61">
            <v>31</v>
          </cell>
          <cell r="F61">
            <v>16243150.684931507</v>
          </cell>
          <cell r="G61">
            <v>16243150.684931507</v>
          </cell>
          <cell r="H61">
            <v>2250000000</v>
          </cell>
        </row>
        <row r="62">
          <cell r="B62">
            <v>39340</v>
          </cell>
          <cell r="D62">
            <v>31</v>
          </cell>
          <cell r="F62">
            <v>16243150.684931507</v>
          </cell>
          <cell r="G62">
            <v>16243150.684931507</v>
          </cell>
          <cell r="H62">
            <v>2250000000</v>
          </cell>
        </row>
        <row r="63">
          <cell r="B63">
            <v>39370</v>
          </cell>
          <cell r="C63">
            <v>7.4999999999999997E-2</v>
          </cell>
          <cell r="D63">
            <v>30</v>
          </cell>
          <cell r="E63">
            <v>225000000</v>
          </cell>
          <cell r="F63">
            <v>15719178.08219178</v>
          </cell>
          <cell r="G63">
            <v>240719178.08219177</v>
          </cell>
          <cell r="H63">
            <v>2025000000</v>
          </cell>
        </row>
        <row r="64">
          <cell r="B64">
            <v>39401</v>
          </cell>
          <cell r="D64">
            <v>31</v>
          </cell>
          <cell r="F64">
            <v>14618835.616438355</v>
          </cell>
          <cell r="G64">
            <v>14618835.616438355</v>
          </cell>
          <cell r="H64">
            <v>2025000000</v>
          </cell>
        </row>
        <row r="65">
          <cell r="B65">
            <v>39431</v>
          </cell>
          <cell r="D65">
            <v>30</v>
          </cell>
          <cell r="F65">
            <v>14147260.273972603</v>
          </cell>
          <cell r="G65">
            <v>14147260.273972603</v>
          </cell>
          <cell r="H65">
            <v>2025000000</v>
          </cell>
        </row>
        <row r="66">
          <cell r="B66">
            <v>39462</v>
          </cell>
          <cell r="C66">
            <v>7.4999999999999997E-2</v>
          </cell>
          <cell r="D66">
            <v>31</v>
          </cell>
          <cell r="E66">
            <v>225000000</v>
          </cell>
          <cell r="F66">
            <v>14618835.616438355</v>
          </cell>
          <cell r="G66">
            <v>239618835.61643836</v>
          </cell>
          <cell r="H66">
            <v>1800000000</v>
          </cell>
        </row>
        <row r="67">
          <cell r="B67">
            <v>39493</v>
          </cell>
          <cell r="D67">
            <v>31</v>
          </cell>
          <cell r="F67">
            <v>12994520.547945205</v>
          </cell>
          <cell r="G67">
            <v>12994520.547945205</v>
          </cell>
          <cell r="H67">
            <v>1800000000</v>
          </cell>
        </row>
        <row r="68">
          <cell r="B68">
            <v>39522</v>
          </cell>
          <cell r="D68">
            <v>29</v>
          </cell>
          <cell r="F68">
            <v>12156164.383561645</v>
          </cell>
          <cell r="G68">
            <v>12156164.383561645</v>
          </cell>
          <cell r="H68">
            <v>1800000000</v>
          </cell>
        </row>
        <row r="69">
          <cell r="B69">
            <v>39553</v>
          </cell>
          <cell r="C69">
            <v>0.1</v>
          </cell>
          <cell r="D69">
            <v>31</v>
          </cell>
          <cell r="E69">
            <v>300000000</v>
          </cell>
          <cell r="F69">
            <v>12994520.547945205</v>
          </cell>
          <cell r="G69">
            <v>312994520.5479452</v>
          </cell>
          <cell r="H69">
            <v>1500000000</v>
          </cell>
        </row>
        <row r="70">
          <cell r="B70">
            <v>39583</v>
          </cell>
          <cell r="D70">
            <v>30</v>
          </cell>
          <cell r="F70">
            <v>10479452.054794522</v>
          </cell>
          <cell r="G70">
            <v>10479452.054794522</v>
          </cell>
          <cell r="H70">
            <v>1500000000</v>
          </cell>
        </row>
        <row r="71">
          <cell r="B71">
            <v>39614</v>
          </cell>
          <cell r="D71">
            <v>31</v>
          </cell>
          <cell r="F71">
            <v>10828767.123287672</v>
          </cell>
          <cell r="G71">
            <v>10828767.123287672</v>
          </cell>
          <cell r="H71">
            <v>1500000000</v>
          </cell>
        </row>
        <row r="72">
          <cell r="B72">
            <v>39644</v>
          </cell>
          <cell r="C72">
            <v>0.1</v>
          </cell>
          <cell r="D72">
            <v>30</v>
          </cell>
          <cell r="E72">
            <v>300000000</v>
          </cell>
          <cell r="F72">
            <v>10479452.054794522</v>
          </cell>
          <cell r="G72">
            <v>310479452.05479455</v>
          </cell>
          <cell r="H72">
            <v>1200000000</v>
          </cell>
        </row>
        <row r="73">
          <cell r="B73">
            <v>39675</v>
          </cell>
          <cell r="D73">
            <v>31</v>
          </cell>
          <cell r="F73">
            <v>8663013.6986301374</v>
          </cell>
          <cell r="G73">
            <v>8663013.6986301374</v>
          </cell>
          <cell r="H73">
            <v>1200000000</v>
          </cell>
        </row>
        <row r="74">
          <cell r="B74">
            <v>39706</v>
          </cell>
          <cell r="D74">
            <v>31</v>
          </cell>
          <cell r="F74">
            <v>8663013.6986301374</v>
          </cell>
          <cell r="G74">
            <v>8663013.6986301374</v>
          </cell>
          <cell r="H74">
            <v>1200000000</v>
          </cell>
        </row>
        <row r="75">
          <cell r="B75">
            <v>39736</v>
          </cell>
          <cell r="C75">
            <v>0.1</v>
          </cell>
          <cell r="D75">
            <v>30</v>
          </cell>
          <cell r="E75">
            <v>300000000</v>
          </cell>
          <cell r="F75">
            <v>8383561.6438356163</v>
          </cell>
          <cell r="G75">
            <v>308383561.6438356</v>
          </cell>
          <cell r="H75">
            <v>900000000</v>
          </cell>
        </row>
        <row r="76">
          <cell r="B76">
            <v>39767</v>
          </cell>
          <cell r="D76">
            <v>31</v>
          </cell>
          <cell r="F76">
            <v>6497260.2739726026</v>
          </cell>
          <cell r="G76">
            <v>6497260.2739726026</v>
          </cell>
          <cell r="H76">
            <v>900000000</v>
          </cell>
        </row>
        <row r="77">
          <cell r="B77">
            <v>39797</v>
          </cell>
          <cell r="D77">
            <v>30</v>
          </cell>
          <cell r="F77">
            <v>6287671.2328767125</v>
          </cell>
          <cell r="G77">
            <v>6287671.2328767125</v>
          </cell>
          <cell r="H77">
            <v>900000000</v>
          </cell>
        </row>
        <row r="78">
          <cell r="B78">
            <v>39828</v>
          </cell>
          <cell r="C78">
            <v>0.1</v>
          </cell>
          <cell r="D78">
            <v>31</v>
          </cell>
          <cell r="E78">
            <v>300000000</v>
          </cell>
          <cell r="F78">
            <v>6497260.2739726026</v>
          </cell>
          <cell r="G78">
            <v>306497260.27397263</v>
          </cell>
          <cell r="H78">
            <v>600000000</v>
          </cell>
        </row>
        <row r="79">
          <cell r="B79">
            <v>39859</v>
          </cell>
          <cell r="D79">
            <v>31</v>
          </cell>
          <cell r="F79">
            <v>4331506.8493150687</v>
          </cell>
          <cell r="G79">
            <v>4331506.8493150687</v>
          </cell>
          <cell r="H79">
            <v>600000000</v>
          </cell>
        </row>
        <row r="80">
          <cell r="B80">
            <v>39887</v>
          </cell>
          <cell r="D80">
            <v>28</v>
          </cell>
          <cell r="F80">
            <v>3912328.7671232875</v>
          </cell>
          <cell r="G80">
            <v>3912328.7671232875</v>
          </cell>
          <cell r="H80">
            <v>600000000</v>
          </cell>
        </row>
        <row r="81">
          <cell r="B81">
            <v>39918</v>
          </cell>
          <cell r="C81">
            <v>0.1</v>
          </cell>
          <cell r="D81">
            <v>31</v>
          </cell>
          <cell r="E81">
            <v>300000000</v>
          </cell>
          <cell r="F81">
            <v>4331506.8493150687</v>
          </cell>
          <cell r="G81">
            <v>304331506.84931505</v>
          </cell>
          <cell r="H81">
            <v>300000000</v>
          </cell>
        </row>
        <row r="82">
          <cell r="B82">
            <v>39948</v>
          </cell>
          <cell r="D82">
            <v>30</v>
          </cell>
          <cell r="F82">
            <v>2095890.4109589041</v>
          </cell>
          <cell r="G82">
            <v>2095890.4109589041</v>
          </cell>
          <cell r="H82">
            <v>300000000</v>
          </cell>
        </row>
        <row r="83">
          <cell r="B83">
            <v>39979</v>
          </cell>
          <cell r="D83">
            <v>31</v>
          </cell>
          <cell r="F83">
            <v>2165753.4246575343</v>
          </cell>
          <cell r="G83">
            <v>2165753.4246575343</v>
          </cell>
          <cell r="H83">
            <v>300000000</v>
          </cell>
        </row>
        <row r="84">
          <cell r="B84">
            <v>40009</v>
          </cell>
          <cell r="C84">
            <v>0.1</v>
          </cell>
          <cell r="D84">
            <v>30</v>
          </cell>
          <cell r="E84">
            <v>300000000</v>
          </cell>
          <cell r="F84">
            <v>2095890.4109589041</v>
          </cell>
          <cell r="G84">
            <v>302095890.41095889</v>
          </cell>
          <cell r="H84">
            <v>0</v>
          </cell>
        </row>
      </sheetData>
      <sheetData sheetId="34" refreshError="1">
        <row r="18">
          <cell r="B18" t="str">
            <v xml:space="preserve">Date </v>
          </cell>
          <cell r="C18" t="str">
            <v>% repaid</v>
          </cell>
          <cell r="D18" t="str">
            <v>Days</v>
          </cell>
          <cell r="E18" t="str">
            <v xml:space="preserve">Principal </v>
          </cell>
          <cell r="F18" t="str">
            <v>Interest</v>
          </cell>
          <cell r="G18" t="str">
            <v>Hedge Cost</v>
          </cell>
          <cell r="H18" t="str">
            <v>Total Payment</v>
          </cell>
          <cell r="I18" t="str">
            <v>O/S Principal</v>
          </cell>
        </row>
        <row r="19">
          <cell r="B19">
            <v>37706</v>
          </cell>
          <cell r="I19">
            <v>687900000</v>
          </cell>
        </row>
        <row r="20">
          <cell r="B20">
            <v>37760</v>
          </cell>
          <cell r="D20">
            <v>54</v>
          </cell>
        </row>
        <row r="21">
          <cell r="B21">
            <v>37890</v>
          </cell>
          <cell r="D21">
            <v>130</v>
          </cell>
          <cell r="F21">
            <v>15043272.666666668</v>
          </cell>
          <cell r="G21">
            <v>2744061.3698630137</v>
          </cell>
          <cell r="H21">
            <v>17787334.036529683</v>
          </cell>
          <cell r="I21">
            <v>687900000</v>
          </cell>
        </row>
        <row r="22">
          <cell r="B22">
            <v>38071</v>
          </cell>
          <cell r="D22">
            <v>181</v>
          </cell>
          <cell r="F22">
            <v>14280447.5</v>
          </cell>
          <cell r="G22">
            <v>3841685.9178082184</v>
          </cell>
          <cell r="H22">
            <v>18122133.41780822</v>
          </cell>
          <cell r="I22">
            <v>687900000</v>
          </cell>
        </row>
        <row r="23">
          <cell r="B23">
            <v>38257</v>
          </cell>
          <cell r="D23">
            <v>186</v>
          </cell>
          <cell r="F23">
            <v>14777060.624999998</v>
          </cell>
          <cell r="G23">
            <v>3905010.4109589043</v>
          </cell>
          <cell r="H23">
            <v>18682071.035958901</v>
          </cell>
          <cell r="I23">
            <v>687900000</v>
          </cell>
        </row>
        <row r="24">
          <cell r="B24">
            <v>38438</v>
          </cell>
          <cell r="D24">
            <v>181</v>
          </cell>
          <cell r="F24">
            <v>17896601.249999996</v>
          </cell>
          <cell r="G24">
            <v>3820577.7534246575</v>
          </cell>
          <cell r="H24">
            <v>21717179.003424652</v>
          </cell>
          <cell r="I24">
            <v>687900000</v>
          </cell>
        </row>
        <row r="25">
          <cell r="B25">
            <v>38622</v>
          </cell>
          <cell r="D25">
            <v>184</v>
          </cell>
          <cell r="F25">
            <v>14709420</v>
          </cell>
          <cell r="G25">
            <v>3883902.2465753425</v>
          </cell>
          <cell r="H25">
            <v>18593322.246575341</v>
          </cell>
          <cell r="I25">
            <v>687900000</v>
          </cell>
        </row>
        <row r="26">
          <cell r="B26">
            <v>38803</v>
          </cell>
          <cell r="D26">
            <v>181</v>
          </cell>
          <cell r="E26">
            <v>687900000</v>
          </cell>
          <cell r="F26">
            <v>14469592.5</v>
          </cell>
          <cell r="G26">
            <v>3820577.7534246575</v>
          </cell>
          <cell r="H26">
            <v>706190170.25342464</v>
          </cell>
          <cell r="I26">
            <v>0</v>
          </cell>
        </row>
      </sheetData>
      <sheetData sheetId="35" refreshError="1">
        <row r="20">
          <cell r="B20" t="str">
            <v xml:space="preserve">Date </v>
          </cell>
          <cell r="C20" t="str">
            <v>% repaid</v>
          </cell>
          <cell r="D20" t="str">
            <v>Days</v>
          </cell>
          <cell r="E20" t="str">
            <v xml:space="preserve">Principal </v>
          </cell>
          <cell r="F20" t="str">
            <v>Interest plus Hedge</v>
          </cell>
          <cell r="G20" t="str">
            <v>Total Payment</v>
          </cell>
          <cell r="H20" t="str">
            <v>O/S Principal</v>
          </cell>
        </row>
        <row r="21">
          <cell r="B21">
            <v>37942</v>
          </cell>
          <cell r="H21">
            <v>1163345400</v>
          </cell>
        </row>
        <row r="22">
          <cell r="B22">
            <v>38124</v>
          </cell>
          <cell r="D22">
            <v>182</v>
          </cell>
          <cell r="E22">
            <v>1163345400</v>
          </cell>
          <cell r="F22">
            <v>36196934.352657534</v>
          </cell>
          <cell r="G22">
            <v>1199542334.3526576</v>
          </cell>
          <cell r="H22">
            <v>1210284600</v>
          </cell>
        </row>
        <row r="23">
          <cell r="B23">
            <v>38308</v>
          </cell>
          <cell r="D23">
            <v>184</v>
          </cell>
          <cell r="E23">
            <v>1210284600</v>
          </cell>
          <cell r="F23">
            <v>40393920.905333325</v>
          </cell>
          <cell r="G23">
            <v>1250678520.9053333</v>
          </cell>
          <cell r="H23">
            <v>0</v>
          </cell>
        </row>
      </sheetData>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F-M01-01"/>
      <sheetName val="Rates jan 06"/>
      <sheetName val="P2P"/>
      <sheetName val="average life"/>
      <sheetName val="Debt Summary"/>
      <sheetName val="Repayment"/>
      <sheetName val="Repayments - source"/>
      <sheetName val="BTVL- FCCB"/>
      <sheetName val="BTVL-IDBI - Rs. 150 Crs"/>
      <sheetName val="BTVL - Bank Am"/>
      <sheetName val="HSBC PCFC"/>
      <sheetName val="Bank Am - Rs. 100 Crs (2)"/>
      <sheetName val="BCL-HDFC"/>
      <sheetName val="BCL-HDFC Bank 50Crs"/>
      <sheetName val="BCL-EKN"/>
      <sheetName val="BCL-EKN (2)"/>
      <sheetName val="BCL-EKN (3)"/>
      <sheetName val="BCL-NIB"/>
      <sheetName val="BCL-FMO"/>
      <sheetName val="BCL-DEG"/>
      <sheetName val="BCL-Hermes"/>
      <sheetName val="BCL-Finnvera"/>
      <sheetName val="BCL-Refinance"/>
      <sheetName val="BCL-IDBI bank"/>
      <sheetName val="BCL- Citibank Rs. 900 Mn"/>
      <sheetName val="BML-IDFC 13.50%"/>
      <sheetName val="BML-IDFC-8.65%"/>
      <sheetName val="BML-IFC"/>
      <sheetName val="Infotel-IDFC-10.7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12">
          <cell r="A12" t="str">
            <v>Due dates</v>
          </cell>
          <cell r="B12" t="str">
            <v>No. of Days</v>
          </cell>
          <cell r="C12" t="str">
            <v xml:space="preserve">Principal </v>
          </cell>
          <cell r="D12" t="str">
            <v>Interest</v>
          </cell>
          <cell r="F12" t="str">
            <v>Total Payment</v>
          </cell>
          <cell r="G12" t="str">
            <v>O/S Principal</v>
          </cell>
        </row>
        <row r="13">
          <cell r="A13">
            <v>38447</v>
          </cell>
          <cell r="G13">
            <v>1500000000</v>
          </cell>
        </row>
        <row r="14">
          <cell r="A14">
            <v>38472</v>
          </cell>
          <cell r="B14">
            <v>26</v>
          </cell>
          <cell r="C14">
            <v>0</v>
          </cell>
          <cell r="D14">
            <v>7105479.4520547949</v>
          </cell>
          <cell r="E14">
            <v>7.1054794520547953</v>
          </cell>
          <cell r="F14">
            <v>7105479.4520547949</v>
          </cell>
          <cell r="G14">
            <v>1500000000</v>
          </cell>
        </row>
        <row r="15">
          <cell r="A15">
            <v>38503</v>
          </cell>
          <cell r="B15">
            <v>31</v>
          </cell>
          <cell r="C15">
            <v>0</v>
          </cell>
          <cell r="D15">
            <v>8471917.8082191776</v>
          </cell>
          <cell r="E15">
            <v>8.4719178082191782</v>
          </cell>
          <cell r="F15">
            <v>8471917.8082191776</v>
          </cell>
          <cell r="G15">
            <v>1500000000</v>
          </cell>
        </row>
        <row r="16">
          <cell r="A16">
            <v>38533</v>
          </cell>
          <cell r="B16">
            <v>30</v>
          </cell>
          <cell r="C16">
            <v>0</v>
          </cell>
          <cell r="D16">
            <v>8198630.1369863013</v>
          </cell>
          <cell r="E16">
            <v>8.1986301369863011</v>
          </cell>
          <cell r="F16">
            <v>8198630.1369863013</v>
          </cell>
          <cell r="G16">
            <v>1500000000</v>
          </cell>
        </row>
        <row r="17">
          <cell r="A17">
            <v>38564</v>
          </cell>
          <cell r="B17">
            <v>31</v>
          </cell>
          <cell r="C17">
            <v>0</v>
          </cell>
          <cell r="D17">
            <v>8471917.8082191776</v>
          </cell>
          <cell r="E17">
            <v>8.4719178082191782</v>
          </cell>
          <cell r="F17">
            <v>8471917.8082191776</v>
          </cell>
          <cell r="G17">
            <v>1500000000</v>
          </cell>
        </row>
        <row r="18">
          <cell r="A18">
            <v>38595</v>
          </cell>
          <cell r="B18">
            <v>31</v>
          </cell>
          <cell r="C18">
            <v>0</v>
          </cell>
          <cell r="D18">
            <v>8471917.8082191776</v>
          </cell>
          <cell r="E18">
            <v>8.4719178082191782</v>
          </cell>
          <cell r="F18">
            <v>8471917.8082191776</v>
          </cell>
          <cell r="G18">
            <v>1500000000</v>
          </cell>
        </row>
        <row r="19">
          <cell r="A19">
            <v>38625</v>
          </cell>
          <cell r="B19">
            <v>30</v>
          </cell>
          <cell r="C19">
            <v>0</v>
          </cell>
          <cell r="D19">
            <v>8198630.1369863013</v>
          </cell>
          <cell r="E19">
            <v>8.1986301369863011</v>
          </cell>
          <cell r="F19">
            <v>8198630.1369863013</v>
          </cell>
          <cell r="G19">
            <v>1500000000</v>
          </cell>
        </row>
        <row r="20">
          <cell r="A20">
            <v>38656</v>
          </cell>
          <cell r="B20">
            <v>31</v>
          </cell>
          <cell r="C20">
            <v>0</v>
          </cell>
          <cell r="D20">
            <v>8471917.8082191776</v>
          </cell>
          <cell r="E20">
            <v>8.4719178082191782</v>
          </cell>
          <cell r="F20">
            <v>8471917.8082191776</v>
          </cell>
          <cell r="G20">
            <v>1500000000</v>
          </cell>
        </row>
        <row r="21">
          <cell r="A21">
            <v>38686</v>
          </cell>
          <cell r="B21">
            <v>30</v>
          </cell>
          <cell r="C21">
            <v>0</v>
          </cell>
          <cell r="D21">
            <v>8198630.1369863013</v>
          </cell>
          <cell r="E21">
            <v>8.1986301369863011</v>
          </cell>
          <cell r="F21">
            <v>8198630.1369863013</v>
          </cell>
          <cell r="G21">
            <v>1500000000</v>
          </cell>
        </row>
        <row r="22">
          <cell r="A22">
            <v>38717</v>
          </cell>
          <cell r="B22">
            <v>31</v>
          </cell>
          <cell r="C22">
            <v>0</v>
          </cell>
          <cell r="D22">
            <v>8471917.8082191776</v>
          </cell>
          <cell r="E22">
            <v>8.4719178082191782</v>
          </cell>
          <cell r="F22">
            <v>8471917.8082191776</v>
          </cell>
          <cell r="G22">
            <v>1500000000</v>
          </cell>
        </row>
        <row r="23">
          <cell r="A23">
            <v>38722</v>
          </cell>
          <cell r="B23">
            <v>5</v>
          </cell>
          <cell r="C23">
            <v>0</v>
          </cell>
          <cell r="D23">
            <v>1366438.3561643835</v>
          </cell>
          <cell r="E23">
            <v>1.3664383561643834</v>
          </cell>
          <cell r="F23">
            <v>1366438.3561643835</v>
          </cell>
          <cell r="G23">
            <v>1500000000</v>
          </cell>
        </row>
        <row r="24">
          <cell r="A24">
            <v>38748</v>
          </cell>
          <cell r="B24">
            <v>26</v>
          </cell>
          <cell r="C24">
            <v>0</v>
          </cell>
          <cell r="D24">
            <v>7479452.054794522</v>
          </cell>
          <cell r="E24">
            <v>7.479452054794522</v>
          </cell>
          <cell r="F24">
            <v>7479452.054794522</v>
          </cell>
          <cell r="G24">
            <v>1500000000</v>
          </cell>
        </row>
        <row r="25">
          <cell r="A25">
            <v>38776</v>
          </cell>
          <cell r="B25">
            <v>28</v>
          </cell>
          <cell r="C25">
            <v>0</v>
          </cell>
          <cell r="D25">
            <v>8054794.5205479469</v>
          </cell>
          <cell r="E25">
            <v>8.0547945205479472</v>
          </cell>
          <cell r="F25">
            <v>8054794.5205479469</v>
          </cell>
          <cell r="G25">
            <v>1500000000</v>
          </cell>
        </row>
        <row r="26">
          <cell r="A26">
            <v>38807</v>
          </cell>
          <cell r="B26">
            <v>31</v>
          </cell>
          <cell r="C26">
            <v>0</v>
          </cell>
          <cell r="D26">
            <v>8917808.2191780843</v>
          </cell>
          <cell r="E26">
            <v>8.9178082191780845</v>
          </cell>
          <cell r="F26">
            <v>8917808.2191780843</v>
          </cell>
          <cell r="G26">
            <v>1500000000</v>
          </cell>
        </row>
        <row r="27">
          <cell r="A27">
            <v>38837</v>
          </cell>
          <cell r="B27">
            <v>30</v>
          </cell>
          <cell r="C27">
            <v>0</v>
          </cell>
          <cell r="D27">
            <v>8630136.9863013718</v>
          </cell>
          <cell r="E27">
            <v>8.6301369863013715</v>
          </cell>
          <cell r="F27">
            <v>8630136.9863013718</v>
          </cell>
          <cell r="G27">
            <v>1500000000</v>
          </cell>
        </row>
        <row r="28">
          <cell r="A28">
            <v>38868</v>
          </cell>
          <cell r="B28">
            <v>31</v>
          </cell>
          <cell r="C28">
            <v>0</v>
          </cell>
          <cell r="D28">
            <v>8917808.2191780843</v>
          </cell>
          <cell r="E28">
            <v>8.9178082191780845</v>
          </cell>
          <cell r="F28">
            <v>8917808.2191780843</v>
          </cell>
          <cell r="G28">
            <v>1500000000</v>
          </cell>
        </row>
        <row r="29">
          <cell r="A29">
            <v>38898</v>
          </cell>
          <cell r="B29">
            <v>30</v>
          </cell>
          <cell r="C29">
            <v>0</v>
          </cell>
          <cell r="D29">
            <v>8630136.9863013718</v>
          </cell>
          <cell r="E29">
            <v>8.6301369863013715</v>
          </cell>
          <cell r="F29">
            <v>8630136.9863013718</v>
          </cell>
          <cell r="G29">
            <v>1500000000</v>
          </cell>
        </row>
        <row r="30">
          <cell r="A30">
            <v>38903</v>
          </cell>
          <cell r="B30">
            <v>5</v>
          </cell>
          <cell r="C30">
            <v>750000000</v>
          </cell>
          <cell r="D30">
            <v>1438356.1643835618</v>
          </cell>
          <cell r="E30">
            <v>1.4383561643835618</v>
          </cell>
          <cell r="F30">
            <v>751438356.16438353</v>
          </cell>
          <cell r="G30">
            <v>750000000</v>
          </cell>
        </row>
        <row r="31">
          <cell r="A31">
            <v>38929</v>
          </cell>
          <cell r="B31">
            <v>26</v>
          </cell>
          <cell r="C31">
            <v>0</v>
          </cell>
          <cell r="D31">
            <v>3739726.027397261</v>
          </cell>
          <cell r="E31">
            <v>3.739726027397261</v>
          </cell>
          <cell r="F31">
            <v>3739726.027397261</v>
          </cell>
          <cell r="G31">
            <v>750000000</v>
          </cell>
        </row>
        <row r="32">
          <cell r="A32">
            <v>38960</v>
          </cell>
          <cell r="B32">
            <v>31</v>
          </cell>
          <cell r="C32">
            <v>0</v>
          </cell>
          <cell r="D32">
            <v>4458904.1095890421</v>
          </cell>
          <cell r="E32">
            <v>4.4589041095890423</v>
          </cell>
          <cell r="F32">
            <v>4458904.1095890421</v>
          </cell>
          <cell r="G32">
            <v>750000000</v>
          </cell>
        </row>
        <row r="33">
          <cell r="A33">
            <v>38990</v>
          </cell>
          <cell r="B33">
            <v>30</v>
          </cell>
          <cell r="C33">
            <v>0</v>
          </cell>
          <cell r="D33">
            <v>4315068.4931506859</v>
          </cell>
          <cell r="E33">
            <v>4.3150684931506857</v>
          </cell>
          <cell r="F33">
            <v>4315068.4931506859</v>
          </cell>
          <cell r="G33">
            <v>750000000</v>
          </cell>
        </row>
        <row r="34">
          <cell r="A34">
            <v>38995</v>
          </cell>
          <cell r="B34">
            <v>5</v>
          </cell>
          <cell r="C34">
            <v>750000000</v>
          </cell>
          <cell r="D34">
            <v>719178.08219178091</v>
          </cell>
          <cell r="E34">
            <v>0.71917808219178092</v>
          </cell>
          <cell r="F34">
            <v>750719178.08219182</v>
          </cell>
          <cell r="G34">
            <v>0</v>
          </cell>
        </row>
      </sheetData>
      <sheetData sheetId="9" refreshError="1">
        <row r="10">
          <cell r="A10" t="str">
            <v>Due dates</v>
          </cell>
          <cell r="B10" t="str">
            <v>No. of Days</v>
          </cell>
          <cell r="C10" t="str">
            <v xml:space="preserve">Principal </v>
          </cell>
          <cell r="D10" t="str">
            <v>Interest</v>
          </cell>
          <cell r="F10" t="str">
            <v>Total Payment</v>
          </cell>
          <cell r="G10" t="str">
            <v>O/S Principal</v>
          </cell>
        </row>
        <row r="11">
          <cell r="A11">
            <v>38649</v>
          </cell>
          <cell r="G11">
            <v>1000000000</v>
          </cell>
        </row>
        <row r="12">
          <cell r="A12">
            <v>38656</v>
          </cell>
          <cell r="B12">
            <v>8</v>
          </cell>
          <cell r="C12">
            <v>0</v>
          </cell>
          <cell r="D12">
            <v>1315068.493150685</v>
          </cell>
          <cell r="E12">
            <v>1.3150684931506851</v>
          </cell>
          <cell r="F12">
            <v>1315068.493150685</v>
          </cell>
          <cell r="G12">
            <v>1000000000</v>
          </cell>
        </row>
        <row r="13">
          <cell r="A13">
            <v>38686</v>
          </cell>
          <cell r="B13">
            <v>30</v>
          </cell>
          <cell r="C13">
            <v>0</v>
          </cell>
          <cell r="D13">
            <v>4931506.8493150687</v>
          </cell>
          <cell r="E13">
            <v>4.9315068493150687</v>
          </cell>
          <cell r="F13">
            <v>4931506.8493150687</v>
          </cell>
          <cell r="G13">
            <v>1000000000</v>
          </cell>
        </row>
        <row r="14">
          <cell r="A14">
            <v>38717</v>
          </cell>
          <cell r="B14">
            <v>31</v>
          </cell>
          <cell r="C14">
            <v>0</v>
          </cell>
          <cell r="D14">
            <v>5095890.4109589038</v>
          </cell>
          <cell r="E14">
            <v>5.095890410958904</v>
          </cell>
          <cell r="F14">
            <v>5095890.4109589038</v>
          </cell>
          <cell r="G14">
            <v>1000000000</v>
          </cell>
        </row>
        <row r="15">
          <cell r="A15">
            <v>38748</v>
          </cell>
          <cell r="B15">
            <v>31</v>
          </cell>
          <cell r="C15">
            <v>0</v>
          </cell>
          <cell r="D15">
            <v>5095890.4109589038</v>
          </cell>
          <cell r="E15">
            <v>5.095890410958904</v>
          </cell>
          <cell r="F15">
            <v>5095890.4109589038</v>
          </cell>
          <cell r="G15">
            <v>1000000000</v>
          </cell>
        </row>
        <row r="16">
          <cell r="A16">
            <v>38776</v>
          </cell>
          <cell r="B16">
            <v>28</v>
          </cell>
          <cell r="C16">
            <v>0</v>
          </cell>
          <cell r="D16">
            <v>4602739.7260273974</v>
          </cell>
          <cell r="E16">
            <v>4.602739726027397</v>
          </cell>
          <cell r="F16">
            <v>4602739.7260273974</v>
          </cell>
          <cell r="G16">
            <v>1000000000</v>
          </cell>
        </row>
        <row r="17">
          <cell r="A17">
            <v>38807</v>
          </cell>
          <cell r="B17">
            <v>31</v>
          </cell>
          <cell r="C17">
            <v>0</v>
          </cell>
          <cell r="D17">
            <v>5095890.4109589038</v>
          </cell>
          <cell r="E17">
            <v>5.095890410958904</v>
          </cell>
          <cell r="F17">
            <v>5095890.4109589038</v>
          </cell>
          <cell r="G17">
            <v>1000000000</v>
          </cell>
        </row>
        <row r="18">
          <cell r="A18">
            <v>38837</v>
          </cell>
          <cell r="B18">
            <v>30</v>
          </cell>
          <cell r="C18">
            <v>0</v>
          </cell>
          <cell r="D18">
            <v>4931506.8493150687</v>
          </cell>
          <cell r="E18">
            <v>4.9315068493150687</v>
          </cell>
          <cell r="F18">
            <v>4931506.8493150687</v>
          </cell>
          <cell r="G18">
            <v>1000000000</v>
          </cell>
        </row>
        <row r="19">
          <cell r="A19">
            <v>38868</v>
          </cell>
          <cell r="B19">
            <v>31</v>
          </cell>
          <cell r="C19">
            <v>0</v>
          </cell>
          <cell r="D19">
            <v>5095890.4109589038</v>
          </cell>
          <cell r="E19">
            <v>5.095890410958904</v>
          </cell>
          <cell r="F19">
            <v>5095890.4109589038</v>
          </cell>
          <cell r="G19">
            <v>1000000000</v>
          </cell>
        </row>
        <row r="20">
          <cell r="A20">
            <v>38898</v>
          </cell>
          <cell r="B20">
            <v>30</v>
          </cell>
          <cell r="C20">
            <v>0</v>
          </cell>
          <cell r="D20">
            <v>4931506.8493150687</v>
          </cell>
          <cell r="E20">
            <v>4.9315068493150687</v>
          </cell>
          <cell r="F20">
            <v>4931506.8493150687</v>
          </cell>
          <cell r="G20">
            <v>1000000000</v>
          </cell>
        </row>
        <row r="21">
          <cell r="A21">
            <v>38917</v>
          </cell>
          <cell r="B21">
            <v>19</v>
          </cell>
          <cell r="C21">
            <v>1000000000</v>
          </cell>
          <cell r="D21">
            <v>3123287.6712328768</v>
          </cell>
          <cell r="E21">
            <v>3.1232876712328768</v>
          </cell>
          <cell r="F21">
            <v>1003123287.6712328</v>
          </cell>
          <cell r="G21">
            <v>0</v>
          </cell>
        </row>
      </sheetData>
      <sheetData sheetId="10" refreshError="1"/>
      <sheetData sheetId="11" refreshError="1">
        <row r="10">
          <cell r="A10" t="str">
            <v>Due dates</v>
          </cell>
          <cell r="B10" t="str">
            <v>No. of Days</v>
          </cell>
          <cell r="C10" t="str">
            <v xml:space="preserve">Principal </v>
          </cell>
          <cell r="D10" t="str">
            <v>Interest</v>
          </cell>
          <cell r="F10" t="str">
            <v>Total Payment</v>
          </cell>
          <cell r="G10" t="str">
            <v>O/S Principal</v>
          </cell>
        </row>
        <row r="11">
          <cell r="A11">
            <v>38726</v>
          </cell>
          <cell r="G11">
            <v>1000000000</v>
          </cell>
        </row>
        <row r="12">
          <cell r="A12">
            <v>38748</v>
          </cell>
          <cell r="B12">
            <v>23</v>
          </cell>
          <cell r="C12">
            <v>0</v>
          </cell>
          <cell r="D12">
            <v>4392054.7945205476</v>
          </cell>
          <cell r="E12">
            <v>4.3920547945205479</v>
          </cell>
          <cell r="F12">
            <v>4392054.7945205476</v>
          </cell>
          <cell r="G12">
            <v>1000000000</v>
          </cell>
        </row>
        <row r="13">
          <cell r="A13">
            <v>38776</v>
          </cell>
          <cell r="B13">
            <v>28</v>
          </cell>
          <cell r="C13">
            <v>0</v>
          </cell>
          <cell r="D13">
            <v>5346849.3150684936</v>
          </cell>
          <cell r="E13">
            <v>5.3468493150684937</v>
          </cell>
          <cell r="F13">
            <v>5346849.3150684936</v>
          </cell>
          <cell r="G13">
            <v>1000000000</v>
          </cell>
        </row>
        <row r="14">
          <cell r="A14">
            <v>38807</v>
          </cell>
          <cell r="B14">
            <v>31</v>
          </cell>
          <cell r="C14">
            <v>0</v>
          </cell>
          <cell r="D14">
            <v>5919726.0273972601</v>
          </cell>
          <cell r="E14">
            <v>5.9197260273972603</v>
          </cell>
          <cell r="F14">
            <v>5919726.0273972601</v>
          </cell>
          <cell r="G14">
            <v>1000000000</v>
          </cell>
        </row>
        <row r="15">
          <cell r="A15">
            <v>38837</v>
          </cell>
          <cell r="B15">
            <v>30</v>
          </cell>
          <cell r="C15">
            <v>0</v>
          </cell>
          <cell r="D15">
            <v>5728767.1232876712</v>
          </cell>
          <cell r="E15">
            <v>5.7287671232876711</v>
          </cell>
          <cell r="F15">
            <v>5728767.1232876712</v>
          </cell>
          <cell r="G15">
            <v>1000000000</v>
          </cell>
        </row>
        <row r="16">
          <cell r="A16">
            <v>38868</v>
          </cell>
          <cell r="B16">
            <v>31</v>
          </cell>
          <cell r="C16">
            <v>0</v>
          </cell>
          <cell r="D16">
            <v>5919726.0273972601</v>
          </cell>
          <cell r="E16">
            <v>5.9197260273972603</v>
          </cell>
          <cell r="F16">
            <v>5919726.0273972601</v>
          </cell>
          <cell r="G16">
            <v>1000000000</v>
          </cell>
        </row>
        <row r="17">
          <cell r="A17">
            <v>38898</v>
          </cell>
          <cell r="B17">
            <v>30</v>
          </cell>
          <cell r="C17">
            <v>0</v>
          </cell>
          <cell r="D17">
            <v>5728767.1232876712</v>
          </cell>
          <cell r="E17">
            <v>5.7287671232876711</v>
          </cell>
          <cell r="F17">
            <v>5728767.1232876712</v>
          </cell>
          <cell r="G17">
            <v>1000000000</v>
          </cell>
        </row>
        <row r="18">
          <cell r="A18">
            <v>38929</v>
          </cell>
          <cell r="B18">
            <v>31</v>
          </cell>
          <cell r="C18">
            <v>0</v>
          </cell>
          <cell r="D18">
            <v>5919726.0273972601</v>
          </cell>
          <cell r="E18">
            <v>5.9197260273972603</v>
          </cell>
          <cell r="F18">
            <v>5919726.0273972601</v>
          </cell>
          <cell r="G18">
            <v>1000000000</v>
          </cell>
        </row>
        <row r="19">
          <cell r="A19">
            <v>38960</v>
          </cell>
          <cell r="B19">
            <v>31</v>
          </cell>
          <cell r="C19">
            <v>0</v>
          </cell>
          <cell r="D19">
            <v>5919726.0273972601</v>
          </cell>
          <cell r="E19">
            <v>5.9197260273972603</v>
          </cell>
          <cell r="F19">
            <v>5919726.0273972601</v>
          </cell>
          <cell r="G19">
            <v>1000000000</v>
          </cell>
        </row>
        <row r="20">
          <cell r="A20">
            <v>38990</v>
          </cell>
          <cell r="B20">
            <v>30</v>
          </cell>
          <cell r="C20">
            <v>0</v>
          </cell>
          <cell r="D20">
            <v>5728767.1232876712</v>
          </cell>
          <cell r="E20">
            <v>5.7287671232876711</v>
          </cell>
          <cell r="F20">
            <v>5728767.1232876712</v>
          </cell>
          <cell r="G20">
            <v>1000000000</v>
          </cell>
        </row>
        <row r="21">
          <cell r="A21">
            <v>39021</v>
          </cell>
          <cell r="B21">
            <v>31</v>
          </cell>
          <cell r="C21">
            <v>0</v>
          </cell>
          <cell r="D21">
            <v>5919726.0273972601</v>
          </cell>
          <cell r="E21">
            <v>5.9197260273972603</v>
          </cell>
          <cell r="F21">
            <v>5919726.0273972601</v>
          </cell>
          <cell r="G21">
            <v>1000000000</v>
          </cell>
        </row>
        <row r="22">
          <cell r="A22">
            <v>39051</v>
          </cell>
          <cell r="B22">
            <v>30</v>
          </cell>
          <cell r="C22">
            <v>0</v>
          </cell>
          <cell r="D22">
            <v>5728767.1232876712</v>
          </cell>
          <cell r="E22">
            <v>5.7287671232876711</v>
          </cell>
          <cell r="F22">
            <v>5728767.1232876712</v>
          </cell>
          <cell r="G22">
            <v>1000000000</v>
          </cell>
        </row>
        <row r="23">
          <cell r="A23">
            <v>39082</v>
          </cell>
          <cell r="B23">
            <v>31</v>
          </cell>
          <cell r="C23">
            <v>0</v>
          </cell>
          <cell r="D23">
            <v>5919726.0273972601</v>
          </cell>
          <cell r="E23">
            <v>5.9197260273972603</v>
          </cell>
          <cell r="F23">
            <v>5919726.0273972601</v>
          </cell>
          <cell r="G23">
            <v>1000000000</v>
          </cell>
        </row>
        <row r="24">
          <cell r="A24">
            <v>39087</v>
          </cell>
          <cell r="B24">
            <v>4</v>
          </cell>
          <cell r="C24">
            <v>1000000000</v>
          </cell>
          <cell r="D24">
            <v>763835.61643835611</v>
          </cell>
          <cell r="E24">
            <v>0.76383561643835607</v>
          </cell>
          <cell r="F24">
            <v>1000763835.6164384</v>
          </cell>
          <cell r="G24">
            <v>0</v>
          </cell>
        </row>
      </sheetData>
      <sheetData sheetId="12" refreshError="1"/>
      <sheetData sheetId="13" refreshError="1"/>
      <sheetData sheetId="14" refreshError="1"/>
      <sheetData sheetId="15" refreshError="1"/>
      <sheetData sheetId="16" refreshError="1">
        <row r="42">
          <cell r="B42" t="str">
            <v xml:space="preserve">Date </v>
          </cell>
          <cell r="C42" t="str">
            <v>% repaid</v>
          </cell>
          <cell r="D42" t="str">
            <v>Days</v>
          </cell>
          <cell r="E42" t="str">
            <v xml:space="preserve">Principal </v>
          </cell>
          <cell r="F42" t="str">
            <v>Interest</v>
          </cell>
          <cell r="G42" t="str">
            <v>Total Payment</v>
          </cell>
          <cell r="H42" t="str">
            <v>O/S Principal</v>
          </cell>
        </row>
        <row r="44">
          <cell r="B44">
            <v>38301</v>
          </cell>
          <cell r="D44">
            <v>181</v>
          </cell>
          <cell r="H44">
            <v>275054781.30599999</v>
          </cell>
        </row>
        <row r="45">
          <cell r="B45">
            <v>38321</v>
          </cell>
          <cell r="D45">
            <v>161</v>
          </cell>
          <cell r="H45">
            <v>838100281.59200001</v>
          </cell>
        </row>
        <row r="46">
          <cell r="B46">
            <v>38482</v>
          </cell>
          <cell r="E46">
            <v>0</v>
          </cell>
          <cell r="F46">
            <v>11179604.291153066</v>
          </cell>
          <cell r="G46">
            <v>11179604.291153066</v>
          </cell>
          <cell r="H46">
            <v>838100281.59200001</v>
          </cell>
        </row>
        <row r="47">
          <cell r="B47">
            <v>38503</v>
          </cell>
          <cell r="D47">
            <v>21</v>
          </cell>
          <cell r="E47">
            <v>41905014.079599999</v>
          </cell>
          <cell r="F47">
            <v>1674085.4785164585</v>
          </cell>
          <cell r="G47">
            <v>43579099.558116458</v>
          </cell>
          <cell r="H47">
            <v>796195267.51240015</v>
          </cell>
        </row>
        <row r="48">
          <cell r="B48">
            <v>38686</v>
          </cell>
          <cell r="D48">
            <v>183</v>
          </cell>
          <cell r="E48">
            <v>41905014.079599999</v>
          </cell>
          <cell r="F48">
            <v>16092536.88821055</v>
          </cell>
          <cell r="G48">
            <v>57997550.967810549</v>
          </cell>
          <cell r="H48">
            <v>758424241.9591248</v>
          </cell>
        </row>
        <row r="49">
          <cell r="B49">
            <v>38867</v>
          </cell>
          <cell r="D49">
            <v>181</v>
          </cell>
          <cell r="E49">
            <v>42327673.446450002</v>
          </cell>
          <cell r="F49">
            <v>18506930.41811455</v>
          </cell>
          <cell r="G49">
            <v>60834603.864564553</v>
          </cell>
          <cell r="H49">
            <v>716096568.51267481</v>
          </cell>
        </row>
        <row r="50">
          <cell r="B50">
            <v>39051</v>
          </cell>
          <cell r="D50">
            <v>184</v>
          </cell>
          <cell r="E50">
            <v>42520007.203275003</v>
          </cell>
          <cell r="F50">
            <v>17768470.947778486</v>
          </cell>
          <cell r="G50">
            <v>60288478.151053488</v>
          </cell>
          <cell r="H50">
            <v>673576561.30939984</v>
          </cell>
        </row>
        <row r="51">
          <cell r="B51">
            <v>39232</v>
          </cell>
          <cell r="D51">
            <v>181</v>
          </cell>
          <cell r="E51">
            <v>43453182.097500004</v>
          </cell>
          <cell r="F51">
            <v>16450604.816101821</v>
          </cell>
          <cell r="G51">
            <v>59903786.913601823</v>
          </cell>
          <cell r="H51">
            <v>630123379.21189988</v>
          </cell>
        </row>
        <row r="52">
          <cell r="B52">
            <v>39416</v>
          </cell>
          <cell r="D52">
            <v>184</v>
          </cell>
          <cell r="E52">
            <v>43453182.097500004</v>
          </cell>
          <cell r="F52">
            <v>15678062.600981019</v>
          </cell>
          <cell r="G52">
            <v>59131244.698481023</v>
          </cell>
          <cell r="H52">
            <v>586670197.11439991</v>
          </cell>
        </row>
        <row r="53">
          <cell r="B53">
            <v>39598</v>
          </cell>
          <cell r="D53">
            <v>182</v>
          </cell>
          <cell r="E53">
            <v>41905014.079599999</v>
          </cell>
          <cell r="F53">
            <v>14473805.618586823</v>
          </cell>
          <cell r="G53">
            <v>56378819.698186822</v>
          </cell>
          <cell r="H53">
            <v>544765183.03479993</v>
          </cell>
        </row>
        <row r="54">
          <cell r="B54">
            <v>39782</v>
          </cell>
          <cell r="D54">
            <v>184</v>
          </cell>
          <cell r="E54">
            <v>41905014.079599999</v>
          </cell>
          <cell r="F54">
            <v>13587654.254183549</v>
          </cell>
          <cell r="G54">
            <v>55492668.333783552</v>
          </cell>
          <cell r="H54">
            <v>502860168.95519996</v>
          </cell>
        </row>
        <row r="55">
          <cell r="B55">
            <v>39963</v>
          </cell>
          <cell r="D55">
            <v>181</v>
          </cell>
          <cell r="E55">
            <v>41905014.079599999</v>
          </cell>
          <cell r="F55">
            <v>12337953.612076368</v>
          </cell>
          <cell r="G55">
            <v>54242967.691676363</v>
          </cell>
          <cell r="H55">
            <v>460955154.87559998</v>
          </cell>
        </row>
        <row r="56">
          <cell r="B56">
            <v>40147</v>
          </cell>
          <cell r="D56">
            <v>184</v>
          </cell>
          <cell r="E56">
            <v>41905014.079599999</v>
          </cell>
          <cell r="F56">
            <v>11497245.907386081</v>
          </cell>
          <cell r="G56">
            <v>53402259.986986078</v>
          </cell>
          <cell r="H56">
            <v>419050140.796</v>
          </cell>
        </row>
        <row r="57">
          <cell r="B57">
            <v>40328</v>
          </cell>
          <cell r="D57">
            <v>181</v>
          </cell>
          <cell r="E57">
            <v>41905014.079599999</v>
          </cell>
          <cell r="F57">
            <v>10281628.010063641</v>
          </cell>
          <cell r="G57">
            <v>52186642.08966364</v>
          </cell>
          <cell r="H57">
            <v>377145126.71640003</v>
          </cell>
        </row>
        <row r="58">
          <cell r="B58">
            <v>40512</v>
          </cell>
          <cell r="D58">
            <v>184</v>
          </cell>
          <cell r="E58">
            <v>41905014.079599999</v>
          </cell>
          <cell r="F58">
            <v>9406837.5605886132</v>
          </cell>
          <cell r="G58">
            <v>51311851.640188612</v>
          </cell>
          <cell r="H58">
            <v>335240112.63680005</v>
          </cell>
        </row>
        <row r="59">
          <cell r="B59">
            <v>40693</v>
          </cell>
          <cell r="D59">
            <v>181</v>
          </cell>
          <cell r="E59">
            <v>41905014.079599999</v>
          </cell>
          <cell r="F59">
            <v>8225302.4080509124</v>
          </cell>
          <cell r="G59">
            <v>50130316.487650909</v>
          </cell>
          <cell r="H59">
            <v>293335098.55720007</v>
          </cell>
        </row>
        <row r="60">
          <cell r="B60">
            <v>40877</v>
          </cell>
          <cell r="D60">
            <v>184</v>
          </cell>
          <cell r="E60">
            <v>41905014.079599999</v>
          </cell>
          <cell r="F60">
            <v>7316429.2137911431</v>
          </cell>
          <cell r="G60">
            <v>49221443.293391138</v>
          </cell>
          <cell r="H60">
            <v>251430084.47760007</v>
          </cell>
        </row>
        <row r="61">
          <cell r="B61">
            <v>41059</v>
          </cell>
          <cell r="D61">
            <v>182</v>
          </cell>
          <cell r="E61">
            <v>41905014.079599999</v>
          </cell>
          <cell r="F61">
            <v>6203059.5508229267</v>
          </cell>
          <cell r="G61">
            <v>48108073.630422927</v>
          </cell>
          <cell r="H61">
            <v>209525070.39800006</v>
          </cell>
        </row>
        <row r="62">
          <cell r="B62">
            <v>41243</v>
          </cell>
          <cell r="D62">
            <v>184</v>
          </cell>
          <cell r="E62">
            <v>41905014.079599999</v>
          </cell>
          <cell r="F62">
            <v>5226020.8669936759</v>
          </cell>
          <cell r="G62">
            <v>47131034.946593672</v>
          </cell>
          <cell r="H62">
            <v>167620056.31840006</v>
          </cell>
        </row>
        <row r="63">
          <cell r="B63">
            <v>41424</v>
          </cell>
          <cell r="D63">
            <v>181</v>
          </cell>
          <cell r="E63">
            <v>41905014.079599999</v>
          </cell>
          <cell r="F63">
            <v>4112651.2040254581</v>
          </cell>
          <cell r="G63">
            <v>46017665.283625454</v>
          </cell>
          <cell r="H63">
            <v>125715042.23880005</v>
          </cell>
        </row>
        <row r="64">
          <cell r="B64">
            <v>41608</v>
          </cell>
          <cell r="D64">
            <v>184</v>
          </cell>
          <cell r="E64">
            <v>41905014.079599999</v>
          </cell>
          <cell r="F64">
            <v>3135612.5201962069</v>
          </cell>
          <cell r="G64">
            <v>45040626.599796206</v>
          </cell>
          <cell r="H64">
            <v>83810028.159200042</v>
          </cell>
        </row>
        <row r="65">
          <cell r="B65">
            <v>41789</v>
          </cell>
          <cell r="D65">
            <v>181</v>
          </cell>
          <cell r="E65">
            <v>41905014.079599999</v>
          </cell>
          <cell r="F65">
            <v>2056325.6020127314</v>
          </cell>
          <cell r="G65">
            <v>43961339.68161273</v>
          </cell>
          <cell r="H65">
            <v>41905014.079600044</v>
          </cell>
        </row>
        <row r="66">
          <cell r="B66">
            <v>41973</v>
          </cell>
          <cell r="D66">
            <v>184</v>
          </cell>
          <cell r="E66">
            <v>41905014.079599999</v>
          </cell>
          <cell r="F66">
            <v>1045204.1733987384</v>
          </cell>
          <cell r="G66">
            <v>42950218.252998739</v>
          </cell>
          <cell r="H66">
            <v>0</v>
          </cell>
        </row>
        <row r="134">
          <cell r="B134" t="str">
            <v xml:space="preserve">Date </v>
          </cell>
          <cell r="C134" t="str">
            <v>% repaid</v>
          </cell>
          <cell r="D134" t="str">
            <v>Days</v>
          </cell>
          <cell r="E134" t="str">
            <v xml:space="preserve">Principal </v>
          </cell>
          <cell r="F134" t="str">
            <v>Interest</v>
          </cell>
          <cell r="G134" t="str">
            <v>Total Payment</v>
          </cell>
          <cell r="H134" t="str">
            <v>O/S Principal</v>
          </cell>
        </row>
        <row r="136">
          <cell r="B136">
            <v>38352</v>
          </cell>
          <cell r="D136">
            <v>181</v>
          </cell>
          <cell r="H136">
            <v>348814650.69119996</v>
          </cell>
        </row>
        <row r="137">
          <cell r="B137">
            <v>38383</v>
          </cell>
          <cell r="D137">
            <v>150</v>
          </cell>
          <cell r="H137">
            <v>968637503.9411999</v>
          </cell>
        </row>
        <row r="138">
          <cell r="B138">
            <v>38408</v>
          </cell>
          <cell r="D138">
            <v>125</v>
          </cell>
          <cell r="H138">
            <v>1355530249.3263998</v>
          </cell>
        </row>
        <row r="139">
          <cell r="B139">
            <v>38441</v>
          </cell>
          <cell r="D139">
            <v>92</v>
          </cell>
          <cell r="H139">
            <v>1898700733.0504</v>
          </cell>
        </row>
        <row r="140">
          <cell r="B140">
            <v>38533</v>
          </cell>
          <cell r="E140">
            <v>0</v>
          </cell>
          <cell r="F140">
            <v>22937050.101220608</v>
          </cell>
          <cell r="G140">
            <v>22937050.101220608</v>
          </cell>
          <cell r="H140">
            <v>1898700733.0504</v>
          </cell>
        </row>
        <row r="141">
          <cell r="B141">
            <v>38625</v>
          </cell>
          <cell r="D141">
            <v>92</v>
          </cell>
          <cell r="E141">
            <v>94935036.652520001</v>
          </cell>
          <cell r="F141">
            <v>18754102.981302779</v>
          </cell>
          <cell r="G141">
            <v>113689139.63382278</v>
          </cell>
          <cell r="H141">
            <v>1812759994.9746592</v>
          </cell>
        </row>
        <row r="142">
          <cell r="B142">
            <v>38806</v>
          </cell>
          <cell r="D142">
            <v>181</v>
          </cell>
          <cell r="E142">
            <v>95661250.951482505</v>
          </cell>
          <cell r="F142">
            <v>40938466.663856998</v>
          </cell>
          <cell r="G142">
            <v>136599717.61533952</v>
          </cell>
          <cell r="H142">
            <v>1717098744.0231767</v>
          </cell>
        </row>
        <row r="143">
          <cell r="B143">
            <v>38990</v>
          </cell>
          <cell r="D143">
            <v>184</v>
          </cell>
          <cell r="E143">
            <v>96188428.738877505</v>
          </cell>
          <cell r="F143">
            <v>40001827.043905817</v>
          </cell>
          <cell r="G143">
            <v>136190255.78278333</v>
          </cell>
          <cell r="H143">
            <v>1620910315.2842991</v>
          </cell>
        </row>
        <row r="144">
          <cell r="B144">
            <v>39171</v>
          </cell>
          <cell r="D144">
            <v>181</v>
          </cell>
          <cell r="E144">
            <v>98442382.748249993</v>
          </cell>
          <cell r="F144">
            <v>37163533.156430617</v>
          </cell>
          <cell r="G144">
            <v>135605915.90468061</v>
          </cell>
          <cell r="H144">
            <v>1522467932.5360491</v>
          </cell>
        </row>
        <row r="145">
          <cell r="B145">
            <v>39355</v>
          </cell>
          <cell r="D145">
            <v>184</v>
          </cell>
          <cell r="E145">
            <v>98442382.748249993</v>
          </cell>
          <cell r="F145">
            <v>35557179.594582953</v>
          </cell>
          <cell r="G145">
            <v>133999562.34283295</v>
          </cell>
          <cell r="H145">
            <v>1424025549.7877991</v>
          </cell>
        </row>
        <row r="146">
          <cell r="B146">
            <v>39537</v>
          </cell>
          <cell r="D146">
            <v>182</v>
          </cell>
          <cell r="E146">
            <v>94935036.652520001</v>
          </cell>
          <cell r="F146">
            <v>32972520.480031066</v>
          </cell>
          <cell r="G146">
            <v>127907557.13255107</v>
          </cell>
          <cell r="H146">
            <v>1329090513.1352792</v>
          </cell>
        </row>
        <row r="147">
          <cell r="B147">
            <v>39721</v>
          </cell>
          <cell r="D147">
            <v>184</v>
          </cell>
          <cell r="E147">
            <v>94935036.652520001</v>
          </cell>
          <cell r="F147">
            <v>31112532.145260084</v>
          </cell>
          <cell r="G147">
            <v>126047568.79778008</v>
          </cell>
          <cell r="H147">
            <v>1234155476.4827592</v>
          </cell>
        </row>
        <row r="148">
          <cell r="B148">
            <v>39902</v>
          </cell>
          <cell r="D148">
            <v>181</v>
          </cell>
          <cell r="E148">
            <v>94935036.652520001</v>
          </cell>
          <cell r="F148">
            <v>28419172.413741063</v>
          </cell>
          <cell r="G148">
            <v>123354209.06626107</v>
          </cell>
          <cell r="H148">
            <v>1139220439.8302393</v>
          </cell>
        </row>
        <row r="149">
          <cell r="B149">
            <v>40086</v>
          </cell>
          <cell r="D149">
            <v>184</v>
          </cell>
          <cell r="E149">
            <v>94935036.652520001</v>
          </cell>
          <cell r="F149">
            <v>26667884.695937213</v>
          </cell>
          <cell r="G149">
            <v>121602921.34845722</v>
          </cell>
          <cell r="H149">
            <v>1044285403.1777194</v>
          </cell>
        </row>
        <row r="150">
          <cell r="B150">
            <v>40267</v>
          </cell>
          <cell r="D150">
            <v>181</v>
          </cell>
          <cell r="E150">
            <v>94935036.652520001</v>
          </cell>
          <cell r="F150">
            <v>24046992.042396285</v>
          </cell>
          <cell r="G150">
            <v>118982028.69491628</v>
          </cell>
          <cell r="H150">
            <v>949350366.52519941</v>
          </cell>
        </row>
        <row r="151">
          <cell r="B151">
            <v>40451</v>
          </cell>
          <cell r="D151">
            <v>184</v>
          </cell>
          <cell r="E151">
            <v>94935036.652520001</v>
          </cell>
          <cell r="F151">
            <v>22223237.246614348</v>
          </cell>
          <cell r="G151">
            <v>117158273.89913435</v>
          </cell>
          <cell r="H151">
            <v>854415329.87267947</v>
          </cell>
        </row>
        <row r="152">
          <cell r="B152">
            <v>40632</v>
          </cell>
          <cell r="D152">
            <v>181</v>
          </cell>
          <cell r="E152">
            <v>94935036.652520001</v>
          </cell>
          <cell r="F152">
            <v>19674811.67105151</v>
          </cell>
          <cell r="G152">
            <v>114609848.3235715</v>
          </cell>
          <cell r="H152">
            <v>759480293.22015953</v>
          </cell>
        </row>
        <row r="153">
          <cell r="B153">
            <v>40816</v>
          </cell>
          <cell r="D153">
            <v>184</v>
          </cell>
          <cell r="E153">
            <v>94935036.652520001</v>
          </cell>
          <cell r="F153">
            <v>17778589.797291484</v>
          </cell>
          <cell r="G153">
            <v>112713626.44981149</v>
          </cell>
          <cell r="H153">
            <v>664545256.56763959</v>
          </cell>
        </row>
        <row r="154">
          <cell r="B154">
            <v>40998</v>
          </cell>
          <cell r="D154">
            <v>182</v>
          </cell>
          <cell r="E154">
            <v>94935036.652520001</v>
          </cell>
          <cell r="F154">
            <v>15387176.224014502</v>
          </cell>
          <cell r="G154">
            <v>110322212.87653451</v>
          </cell>
          <cell r="H154">
            <v>569610219.91511965</v>
          </cell>
        </row>
        <row r="155">
          <cell r="B155">
            <v>41182</v>
          </cell>
          <cell r="D155">
            <v>184</v>
          </cell>
          <cell r="E155">
            <v>94935036.652520001</v>
          </cell>
          <cell r="F155">
            <v>13333942.347968612</v>
          </cell>
          <cell r="G155">
            <v>108268979.00048861</v>
          </cell>
          <cell r="H155">
            <v>474675183.26259965</v>
          </cell>
        </row>
        <row r="156">
          <cell r="B156">
            <v>41363</v>
          </cell>
          <cell r="D156">
            <v>181</v>
          </cell>
          <cell r="E156">
            <v>94935036.652520001</v>
          </cell>
          <cell r="F156">
            <v>10930450.928361949</v>
          </cell>
          <cell r="G156">
            <v>105865487.58088195</v>
          </cell>
          <cell r="H156">
            <v>379740146.61007965</v>
          </cell>
        </row>
        <row r="157">
          <cell r="B157">
            <v>41547</v>
          </cell>
          <cell r="D157">
            <v>184</v>
          </cell>
          <cell r="E157">
            <v>94935036.652520001</v>
          </cell>
          <cell r="F157">
            <v>8889294.8986457419</v>
          </cell>
          <cell r="G157">
            <v>103824331.55116574</v>
          </cell>
          <cell r="H157">
            <v>284805109.95755965</v>
          </cell>
        </row>
        <row r="158">
          <cell r="B158">
            <v>41728</v>
          </cell>
          <cell r="D158">
            <v>181</v>
          </cell>
          <cell r="E158">
            <v>94935036.652520001</v>
          </cell>
          <cell r="F158">
            <v>6558270.5570171699</v>
          </cell>
          <cell r="G158">
            <v>101493307.20953718</v>
          </cell>
          <cell r="H158">
            <v>189870073.30503964</v>
          </cell>
        </row>
        <row r="159">
          <cell r="B159">
            <v>41912</v>
          </cell>
          <cell r="D159">
            <v>184</v>
          </cell>
          <cell r="E159">
            <v>94935036.652520001</v>
          </cell>
          <cell r="F159">
            <v>4444647.4493228709</v>
          </cell>
          <cell r="G159">
            <v>99379684.101842865</v>
          </cell>
          <cell r="H159">
            <v>94935036.652519643</v>
          </cell>
        </row>
        <row r="160">
          <cell r="B160">
            <v>42093</v>
          </cell>
          <cell r="D160">
            <v>181</v>
          </cell>
          <cell r="E160">
            <v>94935036.652520001</v>
          </cell>
          <cell r="F160">
            <v>2186090.1856723903</v>
          </cell>
          <cell r="G160">
            <v>97121126.838192388</v>
          </cell>
          <cell r="H160">
            <v>-3.5762786865234375E-7</v>
          </cell>
        </row>
        <row r="224">
          <cell r="B224" t="str">
            <v xml:space="preserve">Date </v>
          </cell>
          <cell r="C224" t="str">
            <v>% repaid</v>
          </cell>
          <cell r="D224" t="str">
            <v>Days</v>
          </cell>
          <cell r="E224" t="str">
            <v xml:space="preserve">Principal </v>
          </cell>
          <cell r="F224" t="str">
            <v>Interest</v>
          </cell>
          <cell r="G224" t="str">
            <v>Total Payment</v>
          </cell>
          <cell r="H224" t="str">
            <v>O/S Principal</v>
          </cell>
          <cell r="I224" t="str">
            <v>Hedge Cost</v>
          </cell>
        </row>
        <row r="225">
          <cell r="I225" t="str">
            <v>Payable in INR</v>
          </cell>
        </row>
        <row r="226">
          <cell r="B226">
            <v>38470</v>
          </cell>
          <cell r="D226">
            <v>183</v>
          </cell>
          <cell r="H226">
            <v>351598985.35759997</v>
          </cell>
        </row>
        <row r="227">
          <cell r="B227">
            <v>38511</v>
          </cell>
          <cell r="D227">
            <v>142</v>
          </cell>
          <cell r="H227">
            <v>941766120.87720001</v>
          </cell>
        </row>
        <row r="228">
          <cell r="B228">
            <v>38533</v>
          </cell>
          <cell r="D228">
            <v>120</v>
          </cell>
          <cell r="H228">
            <v>1244974194.0532</v>
          </cell>
        </row>
        <row r="229">
          <cell r="B229">
            <v>38561</v>
          </cell>
          <cell r="D229">
            <v>92</v>
          </cell>
          <cell r="H229">
            <v>1624565647.9998684</v>
          </cell>
        </row>
        <row r="230">
          <cell r="B230">
            <v>38653</v>
          </cell>
          <cell r="E230">
            <v>0</v>
          </cell>
          <cell r="F230">
            <v>24079346.684168156</v>
          </cell>
          <cell r="G230">
            <v>24079346.684168156</v>
          </cell>
          <cell r="H230">
            <v>1624565647.9998684</v>
          </cell>
        </row>
        <row r="231">
          <cell r="B231">
            <v>38748</v>
          </cell>
          <cell r="D231">
            <v>95</v>
          </cell>
          <cell r="E231">
            <v>81228282.39999342</v>
          </cell>
          <cell r="F231">
            <v>19892972.184469838</v>
          </cell>
          <cell r="G231">
            <v>101121254.58446325</v>
          </cell>
          <cell r="H231">
            <v>1550758927.9113576</v>
          </cell>
        </row>
        <row r="232">
          <cell r="B232">
            <v>38929</v>
          </cell>
          <cell r="D232">
            <v>181</v>
          </cell>
          <cell r="E232">
            <v>82647936.265782982</v>
          </cell>
          <cell r="F232">
            <v>39488876.004619867</v>
          </cell>
          <cell r="G232">
            <v>122136812.27040285</v>
          </cell>
          <cell r="H232">
            <v>1468110991.6455746</v>
          </cell>
        </row>
        <row r="233">
          <cell r="B233">
            <v>39113</v>
          </cell>
          <cell r="D233">
            <v>184</v>
          </cell>
          <cell r="E233">
            <v>84229236.622839972</v>
          </cell>
          <cell r="F233">
            <v>38030577.879412912</v>
          </cell>
          <cell r="G233">
            <v>122259814.50225288</v>
          </cell>
          <cell r="H233">
            <v>1383881755.0227346</v>
          </cell>
        </row>
        <row r="234">
          <cell r="B234">
            <v>39294</v>
          </cell>
          <cell r="D234">
            <v>181</v>
          </cell>
          <cell r="E234">
            <v>84229236.622839972</v>
          </cell>
          <cell r="F234">
            <v>35332152.214659877</v>
          </cell>
          <cell r="G234">
            <v>119561388.83749986</v>
          </cell>
          <cell r="H234">
            <v>1299652518.3998947</v>
          </cell>
        </row>
        <row r="235">
          <cell r="B235">
            <v>39478</v>
          </cell>
          <cell r="D235">
            <v>184</v>
          </cell>
          <cell r="E235">
            <v>81228282.39999342</v>
          </cell>
          <cell r="F235">
            <v>33804958.115033701</v>
          </cell>
          <cell r="G235">
            <v>115033240.51502712</v>
          </cell>
          <cell r="H235">
            <v>1218424235.9999013</v>
          </cell>
        </row>
        <row r="236">
          <cell r="B236">
            <v>39660</v>
          </cell>
          <cell r="D236">
            <v>182</v>
          </cell>
          <cell r="E236">
            <v>81228282.39999342</v>
          </cell>
          <cell r="F236">
            <v>31347668.360747959</v>
          </cell>
          <cell r="G236">
            <v>112575950.76074138</v>
          </cell>
          <cell r="H236">
            <v>1137195953.5999079</v>
          </cell>
        </row>
        <row r="237">
          <cell r="B237">
            <v>39844</v>
          </cell>
          <cell r="D237">
            <v>184</v>
          </cell>
          <cell r="E237">
            <v>81228282.39999342</v>
          </cell>
          <cell r="F237">
            <v>29579338.35065449</v>
          </cell>
          <cell r="G237">
            <v>110807620.7506479</v>
          </cell>
          <cell r="H237">
            <v>1055967671.1999145</v>
          </cell>
        </row>
        <row r="238">
          <cell r="B238">
            <v>40025</v>
          </cell>
          <cell r="D238">
            <v>181</v>
          </cell>
          <cell r="E238">
            <v>81228282.39999342</v>
          </cell>
          <cell r="F238">
            <v>27018704.634739909</v>
          </cell>
          <cell r="G238">
            <v>108246987.03473333</v>
          </cell>
          <cell r="H238">
            <v>974739388.79992104</v>
          </cell>
        </row>
        <row r="239">
          <cell r="B239">
            <v>40209</v>
          </cell>
          <cell r="D239">
            <v>184</v>
          </cell>
          <cell r="E239">
            <v>81228282.39999342</v>
          </cell>
          <cell r="F239">
            <v>25353718.586275276</v>
          </cell>
          <cell r="G239">
            <v>106582000.9862687</v>
          </cell>
          <cell r="H239">
            <v>893511106.39992762</v>
          </cell>
        </row>
        <row r="240">
          <cell r="B240">
            <v>40390</v>
          </cell>
          <cell r="D240">
            <v>181</v>
          </cell>
          <cell r="E240">
            <v>81228282.39999342</v>
          </cell>
          <cell r="F240">
            <v>22861980.844779924</v>
          </cell>
          <cell r="G240">
            <v>104090263.24477334</v>
          </cell>
          <cell r="H240">
            <v>812282823.9999342</v>
          </cell>
        </row>
        <row r="241">
          <cell r="B241">
            <v>40574</v>
          </cell>
          <cell r="D241">
            <v>184</v>
          </cell>
          <cell r="E241">
            <v>81228282.39999342</v>
          </cell>
          <cell r="F241">
            <v>21128098.821896065</v>
          </cell>
          <cell r="G241">
            <v>102356381.22188948</v>
          </cell>
          <cell r="H241">
            <v>731054541.59994078</v>
          </cell>
        </row>
        <row r="242">
          <cell r="B242">
            <v>40755</v>
          </cell>
          <cell r="D242">
            <v>181</v>
          </cell>
          <cell r="E242">
            <v>81228282.39999342</v>
          </cell>
          <cell r="F242">
            <v>18705257.054819942</v>
          </cell>
          <cell r="G242">
            <v>99933539.454813361</v>
          </cell>
          <cell r="H242">
            <v>649826259.19994736</v>
          </cell>
        </row>
        <row r="243">
          <cell r="B243">
            <v>40939</v>
          </cell>
          <cell r="D243">
            <v>184</v>
          </cell>
          <cell r="E243">
            <v>81228282.39999342</v>
          </cell>
          <cell r="F243">
            <v>16902479.057516851</v>
          </cell>
          <cell r="G243">
            <v>98130761.457510263</v>
          </cell>
          <cell r="H243">
            <v>568597976.79995394</v>
          </cell>
        </row>
        <row r="244">
          <cell r="B244">
            <v>41121</v>
          </cell>
          <cell r="D244">
            <v>182</v>
          </cell>
          <cell r="E244">
            <v>81228282.39999342</v>
          </cell>
          <cell r="F244">
            <v>14628911.901682388</v>
          </cell>
          <cell r="G244">
            <v>95857194.301675811</v>
          </cell>
          <cell r="H244">
            <v>487369694.39996052</v>
          </cell>
        </row>
        <row r="245">
          <cell r="B245">
            <v>41305</v>
          </cell>
          <cell r="D245">
            <v>184</v>
          </cell>
          <cell r="E245">
            <v>81228282.39999342</v>
          </cell>
          <cell r="F245">
            <v>12676859.293137643</v>
          </cell>
          <cell r="G245">
            <v>93905141.693131059</v>
          </cell>
          <cell r="H245">
            <v>406141411.9999671</v>
          </cell>
        </row>
        <row r="246">
          <cell r="B246">
            <v>41486</v>
          </cell>
          <cell r="D246">
            <v>181</v>
          </cell>
          <cell r="E246">
            <v>81228282.39999342</v>
          </cell>
          <cell r="F246">
            <v>10391809.47489997</v>
          </cell>
          <cell r="G246">
            <v>91620091.874893397</v>
          </cell>
          <cell r="H246">
            <v>324913129.59997368</v>
          </cell>
        </row>
        <row r="247">
          <cell r="B247">
            <v>41670</v>
          </cell>
          <cell r="D247">
            <v>184</v>
          </cell>
          <cell r="E247">
            <v>81228282.39999342</v>
          </cell>
          <cell r="F247">
            <v>8451239.5287584309</v>
          </cell>
          <cell r="G247">
            <v>89679521.928751856</v>
          </cell>
          <cell r="H247">
            <v>243684847.19998026</v>
          </cell>
        </row>
        <row r="248">
          <cell r="B248">
            <v>41851</v>
          </cell>
          <cell r="D248">
            <v>181</v>
          </cell>
          <cell r="E248">
            <v>81228282.39999342</v>
          </cell>
          <cell r="F248">
            <v>6235085.6849399842</v>
          </cell>
          <cell r="G248">
            <v>87463368.0849334</v>
          </cell>
          <cell r="H248">
            <v>162456564.79998684</v>
          </cell>
        </row>
        <row r="249">
          <cell r="B249">
            <v>42035</v>
          </cell>
          <cell r="D249">
            <v>184</v>
          </cell>
          <cell r="E249">
            <v>81228282.39999342</v>
          </cell>
          <cell r="F249">
            <v>4225619.7643792192</v>
          </cell>
          <cell r="G249">
            <v>85453902.164372638</v>
          </cell>
          <cell r="H249">
            <v>81228282.39999342</v>
          </cell>
        </row>
        <row r="250">
          <cell r="B250">
            <v>42216</v>
          </cell>
          <cell r="D250">
            <v>181</v>
          </cell>
          <cell r="E250">
            <v>81228282.39999342</v>
          </cell>
          <cell r="F250">
            <v>2078361.8949800003</v>
          </cell>
          <cell r="G250">
            <v>83306644.294973418</v>
          </cell>
          <cell r="H250">
            <v>0</v>
          </cell>
        </row>
        <row r="342">
          <cell r="B342" t="str">
            <v xml:space="preserve">Date </v>
          </cell>
          <cell r="C342" t="str">
            <v>% repaid</v>
          </cell>
          <cell r="D342" t="str">
            <v>Days</v>
          </cell>
          <cell r="E342" t="str">
            <v xml:space="preserve">Principal </v>
          </cell>
          <cell r="F342" t="str">
            <v>Interest</v>
          </cell>
          <cell r="G342" t="str">
            <v>Total Payment</v>
          </cell>
          <cell r="H342" t="str">
            <v>O/S Principal</v>
          </cell>
        </row>
        <row r="344">
          <cell r="B344">
            <v>38594</v>
          </cell>
          <cell r="D344">
            <v>182</v>
          </cell>
          <cell r="H344">
            <v>673695133.19679999</v>
          </cell>
        </row>
        <row r="345">
          <cell r="B345">
            <v>38624</v>
          </cell>
          <cell r="D345">
            <v>152</v>
          </cell>
          <cell r="H345">
            <v>1257815259.1675999</v>
          </cell>
        </row>
        <row r="346">
          <cell r="B346">
            <v>38653</v>
          </cell>
          <cell r="D346">
            <v>123</v>
          </cell>
          <cell r="H346">
            <v>1683808405.9727998</v>
          </cell>
        </row>
        <row r="347">
          <cell r="B347">
            <v>38685</v>
          </cell>
          <cell r="D347">
            <v>91</v>
          </cell>
          <cell r="H347">
            <v>2312440569.8484674</v>
          </cell>
        </row>
        <row r="348">
          <cell r="B348">
            <v>38776</v>
          </cell>
          <cell r="E348">
            <v>0</v>
          </cell>
          <cell r="F348">
            <v>40476723.062201142</v>
          </cell>
          <cell r="G348">
            <v>40476723.062201142</v>
          </cell>
          <cell r="H348">
            <v>2312440569.8484674</v>
          </cell>
        </row>
        <row r="349">
          <cell r="B349">
            <v>38868</v>
          </cell>
          <cell r="D349">
            <v>92</v>
          </cell>
          <cell r="E349">
            <v>116763546.57488865</v>
          </cell>
          <cell r="F349">
            <v>27626476.257164262</v>
          </cell>
          <cell r="G349">
            <v>144390022.83205292</v>
          </cell>
          <cell r="H349">
            <v>2195677023.2735786</v>
          </cell>
        </row>
        <row r="350">
          <cell r="B350">
            <v>39051</v>
          </cell>
          <cell r="D350">
            <v>183</v>
          </cell>
          <cell r="E350">
            <v>117389050.21604866</v>
          </cell>
          <cell r="F350">
            <v>52205031.492478356</v>
          </cell>
          <cell r="G350">
            <v>169594081.70852703</v>
          </cell>
          <cell r="H350">
            <v>2078287973.0575299</v>
          </cell>
        </row>
        <row r="351">
          <cell r="B351">
            <v>39232</v>
          </cell>
          <cell r="D351">
            <v>181</v>
          </cell>
          <cell r="E351">
            <v>119236631.59612501</v>
          </cell>
          <cell r="F351">
            <v>48916880.242305003</v>
          </cell>
          <cell r="G351">
            <v>168153511.83843002</v>
          </cell>
          <cell r="H351">
            <v>1959051341.4614048</v>
          </cell>
        </row>
        <row r="352">
          <cell r="B352">
            <v>39416</v>
          </cell>
          <cell r="D352">
            <v>184</v>
          </cell>
          <cell r="E352">
            <v>119236631.59612501</v>
          </cell>
          <cell r="F352">
            <v>46965009.637179255</v>
          </cell>
          <cell r="G352">
            <v>166201641.23330426</v>
          </cell>
          <cell r="H352">
            <v>1839814709.8652797</v>
          </cell>
        </row>
        <row r="353">
          <cell r="B353">
            <v>39598</v>
          </cell>
          <cell r="D353">
            <v>182</v>
          </cell>
          <cell r="E353">
            <v>114988419.36657999</v>
          </cell>
          <cell r="F353">
            <v>43721901.554816499</v>
          </cell>
          <cell r="G353">
            <v>158710320.92139649</v>
          </cell>
          <cell r="H353">
            <v>1724826290.4986997</v>
          </cell>
        </row>
        <row r="354">
          <cell r="B354">
            <v>39782</v>
          </cell>
          <cell r="D354">
            <v>184</v>
          </cell>
          <cell r="E354">
            <v>114988419.36657999</v>
          </cell>
          <cell r="F354">
            <v>41439714.385746412</v>
          </cell>
          <cell r="G354">
            <v>156428133.7523264</v>
          </cell>
          <cell r="H354">
            <v>1609837871.1321197</v>
          </cell>
        </row>
        <row r="355">
          <cell r="B355">
            <v>39963</v>
          </cell>
          <cell r="D355">
            <v>181</v>
          </cell>
          <cell r="E355">
            <v>114988419.36657999</v>
          </cell>
          <cell r="F355">
            <v>38046462.410681672</v>
          </cell>
          <cell r="G355">
            <v>153034881.77726167</v>
          </cell>
          <cell r="H355">
            <v>1494849451.7655396</v>
          </cell>
        </row>
        <row r="356">
          <cell r="B356">
            <v>40147</v>
          </cell>
          <cell r="D356">
            <v>184</v>
          </cell>
          <cell r="E356">
            <v>114988419.36657999</v>
          </cell>
          <cell r="F356">
            <v>35914419.134313568</v>
          </cell>
          <cell r="G356">
            <v>150902838.50089356</v>
          </cell>
          <cell r="H356">
            <v>1379861032.3989596</v>
          </cell>
        </row>
        <row r="357">
          <cell r="B357">
            <v>40328</v>
          </cell>
          <cell r="D357">
            <v>181</v>
          </cell>
          <cell r="E357">
            <v>114988419.36657999</v>
          </cell>
          <cell r="F357">
            <v>32611253.494870007</v>
          </cell>
          <cell r="G357">
            <v>147599672.86145002</v>
          </cell>
          <cell r="H357">
            <v>1264872613.0323796</v>
          </cell>
        </row>
        <row r="358">
          <cell r="B358">
            <v>40512</v>
          </cell>
          <cell r="D358">
            <v>184</v>
          </cell>
          <cell r="E358">
            <v>114988419.36657999</v>
          </cell>
          <cell r="F358">
            <v>30389123.88288071</v>
          </cell>
          <cell r="G358">
            <v>145377543.2494607</v>
          </cell>
          <cell r="H358">
            <v>1149884193.6657996</v>
          </cell>
        </row>
        <row r="359">
          <cell r="B359">
            <v>40693</v>
          </cell>
          <cell r="D359">
            <v>181</v>
          </cell>
          <cell r="E359">
            <v>114988419.36657999</v>
          </cell>
          <cell r="F359">
            <v>27176044.579058334</v>
          </cell>
          <cell r="G359">
            <v>142164463.94563833</v>
          </cell>
          <cell r="H359">
            <v>1034895774.2992196</v>
          </cell>
        </row>
        <row r="360">
          <cell r="B360">
            <v>40877</v>
          </cell>
          <cell r="D360">
            <v>184</v>
          </cell>
          <cell r="E360">
            <v>114988419.36657999</v>
          </cell>
          <cell r="F360">
            <v>24863828.631447855</v>
          </cell>
          <cell r="G360">
            <v>139852247.99802786</v>
          </cell>
          <cell r="H360">
            <v>919907354.9326396</v>
          </cell>
        </row>
        <row r="361">
          <cell r="B361">
            <v>41059</v>
          </cell>
          <cell r="D361">
            <v>182</v>
          </cell>
          <cell r="E361">
            <v>114988419.36657999</v>
          </cell>
          <cell r="F361">
            <v>21860950.777408257</v>
          </cell>
          <cell r="G361">
            <v>136849370.14398825</v>
          </cell>
          <cell r="H361">
            <v>804918935.56605959</v>
          </cell>
        </row>
        <row r="362">
          <cell r="B362">
            <v>41243</v>
          </cell>
          <cell r="D362">
            <v>184</v>
          </cell>
          <cell r="E362">
            <v>114988419.36657999</v>
          </cell>
          <cell r="F362">
            <v>19338533.380014997</v>
          </cell>
          <cell r="G362">
            <v>134326952.746595</v>
          </cell>
          <cell r="H362">
            <v>689930516.19947958</v>
          </cell>
        </row>
        <row r="363">
          <cell r="B363">
            <v>41424</v>
          </cell>
          <cell r="D363">
            <v>181</v>
          </cell>
          <cell r="E363">
            <v>114988419.36657999</v>
          </cell>
          <cell r="F363">
            <v>16305626.747435005</v>
          </cell>
          <cell r="G363">
            <v>131294046.114015</v>
          </cell>
          <cell r="H363">
            <v>574942096.83289957</v>
          </cell>
        </row>
        <row r="364">
          <cell r="B364">
            <v>41608</v>
          </cell>
          <cell r="D364">
            <v>184</v>
          </cell>
          <cell r="E364">
            <v>114988419.36657999</v>
          </cell>
          <cell r="F364">
            <v>13813238.128582142</v>
          </cell>
          <cell r="G364">
            <v>128801657.49516213</v>
          </cell>
          <cell r="H364">
            <v>459953677.46631956</v>
          </cell>
        </row>
        <row r="365">
          <cell r="B365">
            <v>41789</v>
          </cell>
          <cell r="D365">
            <v>181</v>
          </cell>
          <cell r="E365">
            <v>114988419.36657999</v>
          </cell>
          <cell r="F365">
            <v>10870417.83162334</v>
          </cell>
          <cell r="G365">
            <v>125858837.19820334</v>
          </cell>
          <cell r="H365">
            <v>344965258.09973955</v>
          </cell>
        </row>
        <row r="366">
          <cell r="B366">
            <v>41973</v>
          </cell>
          <cell r="D366">
            <v>184</v>
          </cell>
          <cell r="E366">
            <v>114988419.36657999</v>
          </cell>
          <cell r="F366">
            <v>8287942.8771492857</v>
          </cell>
          <cell r="G366">
            <v>123276362.24372928</v>
          </cell>
          <cell r="H366">
            <v>229976838.73315954</v>
          </cell>
        </row>
        <row r="367">
          <cell r="B367">
            <v>42154</v>
          </cell>
          <cell r="D367">
            <v>181</v>
          </cell>
          <cell r="E367">
            <v>114988419.36657999</v>
          </cell>
          <cell r="F367">
            <v>5435208.9158116737</v>
          </cell>
          <cell r="G367">
            <v>120423628.28239167</v>
          </cell>
          <cell r="H367">
            <v>114988419.36657955</v>
          </cell>
        </row>
        <row r="368">
          <cell r="B368">
            <v>42338</v>
          </cell>
          <cell r="D368">
            <v>184</v>
          </cell>
          <cell r="E368">
            <v>114988419.36657999</v>
          </cell>
          <cell r="F368">
            <v>2762647.6257164348</v>
          </cell>
          <cell r="G368">
            <v>117751066.99229643</v>
          </cell>
          <cell r="H368">
            <v>-4.4703483581542969E-7</v>
          </cell>
        </row>
        <row r="423">
          <cell r="B423" t="str">
            <v xml:space="preserve">Date </v>
          </cell>
          <cell r="C423" t="str">
            <v>% repaid</v>
          </cell>
          <cell r="D423" t="str">
            <v>Days</v>
          </cell>
          <cell r="E423" t="str">
            <v xml:space="preserve">Principal </v>
          </cell>
          <cell r="F423" t="str">
            <v>Interest</v>
          </cell>
          <cell r="G423" t="str">
            <v>Total Payment</v>
          </cell>
          <cell r="H423" t="str">
            <v>O/S Principal</v>
          </cell>
        </row>
        <row r="425">
          <cell r="B425">
            <v>38715</v>
          </cell>
          <cell r="D425">
            <v>182</v>
          </cell>
          <cell r="H425">
            <v>958692953.88759995</v>
          </cell>
        </row>
        <row r="426">
          <cell r="B426">
            <v>38747</v>
          </cell>
          <cell r="D426">
            <v>150</v>
          </cell>
          <cell r="H426">
            <v>1191485916.9384</v>
          </cell>
        </row>
        <row r="427">
          <cell r="B427">
            <v>38897</v>
          </cell>
          <cell r="E427">
            <v>0</v>
          </cell>
          <cell r="F427">
            <v>29162987.159014869</v>
          </cell>
          <cell r="G427">
            <v>29162987.159014869</v>
          </cell>
          <cell r="H427">
            <v>1191485916.9384</v>
          </cell>
        </row>
        <row r="428">
          <cell r="B428">
            <v>38990</v>
          </cell>
          <cell r="D428">
            <v>93</v>
          </cell>
          <cell r="E428">
            <v>59574295.846919999</v>
          </cell>
          <cell r="F428">
            <v>15420806.479975244</v>
          </cell>
          <cell r="G428">
            <v>74995102.326895237</v>
          </cell>
          <cell r="H428">
            <v>1131911621.09148</v>
          </cell>
        </row>
        <row r="429">
          <cell r="B429">
            <v>39171</v>
          </cell>
          <cell r="D429">
            <v>181</v>
          </cell>
          <cell r="E429">
            <v>59574295.846919999</v>
          </cell>
          <cell r="F429">
            <v>28511910.475610137</v>
          </cell>
          <cell r="G429">
            <v>88086206.322530136</v>
          </cell>
          <cell r="H429">
            <v>1072337325.24456</v>
          </cell>
        </row>
        <row r="430">
          <cell r="B430">
            <v>39355</v>
          </cell>
          <cell r="D430">
            <v>184</v>
          </cell>
          <cell r="E430">
            <v>59574295.846919999</v>
          </cell>
          <cell r="F430">
            <v>27458984.441762369</v>
          </cell>
          <cell r="G430">
            <v>87033280.288682371</v>
          </cell>
          <cell r="H430">
            <v>1012763029.39764</v>
          </cell>
        </row>
        <row r="431">
          <cell r="B431">
            <v>39537</v>
          </cell>
          <cell r="D431">
            <v>182</v>
          </cell>
          <cell r="E431">
            <v>59574295.846919999</v>
          </cell>
          <cell r="F431">
            <v>25651599.596259892</v>
          </cell>
          <cell r="G431">
            <v>85225895.443179891</v>
          </cell>
          <cell r="H431">
            <v>953188733.55071998</v>
          </cell>
        </row>
        <row r="432">
          <cell r="B432">
            <v>39721</v>
          </cell>
          <cell r="D432">
            <v>184</v>
          </cell>
          <cell r="E432">
            <v>59574295.846919999</v>
          </cell>
          <cell r="F432">
            <v>24407986.170455441</v>
          </cell>
          <cell r="G432">
            <v>83982282.017375439</v>
          </cell>
          <cell r="H432">
            <v>893614437.70379996</v>
          </cell>
        </row>
        <row r="433">
          <cell r="B433">
            <v>39902</v>
          </cell>
          <cell r="D433">
            <v>181</v>
          </cell>
          <cell r="E433">
            <v>59574295.846919999</v>
          </cell>
          <cell r="F433">
            <v>22509403.00706064</v>
          </cell>
          <cell r="G433">
            <v>82083698.853980631</v>
          </cell>
          <cell r="H433">
            <v>834040141.85687995</v>
          </cell>
        </row>
        <row r="434">
          <cell r="B434">
            <v>40086</v>
          </cell>
          <cell r="D434">
            <v>184</v>
          </cell>
          <cell r="E434">
            <v>59574295.846919999</v>
          </cell>
          <cell r="F434">
            <v>21356987.899148509</v>
          </cell>
          <cell r="G434">
            <v>80931283.746068507</v>
          </cell>
          <cell r="H434">
            <v>774465846.00995994</v>
          </cell>
        </row>
        <row r="435">
          <cell r="B435">
            <v>40267</v>
          </cell>
          <cell r="D435">
            <v>181</v>
          </cell>
          <cell r="E435">
            <v>59574295.846919999</v>
          </cell>
          <cell r="F435">
            <v>19508149.272785887</v>
          </cell>
          <cell r="G435">
            <v>79082445.119705886</v>
          </cell>
          <cell r="H435">
            <v>714891550.16303992</v>
          </cell>
        </row>
        <row r="436">
          <cell r="B436">
            <v>40451</v>
          </cell>
          <cell r="D436">
            <v>184</v>
          </cell>
          <cell r="E436">
            <v>59574295.846919999</v>
          </cell>
          <cell r="F436">
            <v>18305989.627841584</v>
          </cell>
          <cell r="G436">
            <v>77880285.474761575</v>
          </cell>
          <cell r="H436">
            <v>655317254.31611991</v>
          </cell>
        </row>
        <row r="437">
          <cell r="B437">
            <v>40632</v>
          </cell>
          <cell r="D437">
            <v>181</v>
          </cell>
          <cell r="E437">
            <v>59574295.846919999</v>
          </cell>
          <cell r="F437">
            <v>16506895.538511135</v>
          </cell>
          <cell r="G437">
            <v>76081191.385431141</v>
          </cell>
          <cell r="H437">
            <v>595742958.4691999</v>
          </cell>
        </row>
        <row r="438">
          <cell r="B438">
            <v>40816</v>
          </cell>
          <cell r="D438">
            <v>184</v>
          </cell>
          <cell r="E438">
            <v>59574295.846919999</v>
          </cell>
          <cell r="F438">
            <v>15254991.356534652</v>
          </cell>
          <cell r="G438">
            <v>74829287.203454643</v>
          </cell>
          <cell r="H438">
            <v>536168662.62227988</v>
          </cell>
        </row>
        <row r="439">
          <cell r="B439">
            <v>40998</v>
          </cell>
          <cell r="D439">
            <v>182</v>
          </cell>
          <cell r="E439">
            <v>59574295.846919999</v>
          </cell>
          <cell r="F439">
            <v>13580258.609784652</v>
          </cell>
          <cell r="G439">
            <v>73154554.456704646</v>
          </cell>
          <cell r="H439">
            <v>476594366.77535987</v>
          </cell>
        </row>
        <row r="440">
          <cell r="B440">
            <v>41182</v>
          </cell>
          <cell r="D440">
            <v>184</v>
          </cell>
          <cell r="E440">
            <v>59574295.846919999</v>
          </cell>
          <cell r="F440">
            <v>12203993.085227726</v>
          </cell>
          <cell r="G440">
            <v>71778288.932147726</v>
          </cell>
          <cell r="H440">
            <v>417020070.92843986</v>
          </cell>
        </row>
        <row r="441">
          <cell r="B441">
            <v>41363</v>
          </cell>
          <cell r="D441">
            <v>181</v>
          </cell>
          <cell r="E441">
            <v>59574295.846919999</v>
          </cell>
          <cell r="F441">
            <v>10504388.069961635</v>
          </cell>
          <cell r="G441">
            <v>70078683.916881636</v>
          </cell>
          <cell r="H441">
            <v>357445775.08151984</v>
          </cell>
        </row>
        <row r="442">
          <cell r="B442">
            <v>41547</v>
          </cell>
          <cell r="D442">
            <v>184</v>
          </cell>
          <cell r="E442">
            <v>59574295.846919999</v>
          </cell>
          <cell r="F442">
            <v>9152994.8139207959</v>
          </cell>
          <cell r="G442">
            <v>68727290.660840794</v>
          </cell>
          <cell r="H442">
            <v>297871479.23459983</v>
          </cell>
        </row>
        <row r="443">
          <cell r="B443">
            <v>41728</v>
          </cell>
          <cell r="D443">
            <v>181</v>
          </cell>
          <cell r="E443">
            <v>59574295.846919999</v>
          </cell>
          <cell r="F443">
            <v>7503134.3356868848</v>
          </cell>
          <cell r="G443">
            <v>67077430.182606883</v>
          </cell>
          <cell r="H443">
            <v>238297183.38767982</v>
          </cell>
        </row>
        <row r="444">
          <cell r="B444">
            <v>41912</v>
          </cell>
          <cell r="D444">
            <v>184</v>
          </cell>
          <cell r="E444">
            <v>59574295.846919999</v>
          </cell>
          <cell r="F444">
            <v>6101996.5426138649</v>
          </cell>
          <cell r="G444">
            <v>65676292.389533862</v>
          </cell>
          <cell r="H444">
            <v>178722887.5407598</v>
          </cell>
        </row>
        <row r="445">
          <cell r="B445">
            <v>42093</v>
          </cell>
          <cell r="D445">
            <v>181</v>
          </cell>
          <cell r="E445">
            <v>59574295.846919999</v>
          </cell>
          <cell r="F445">
            <v>4501880.6014121342</v>
          </cell>
          <cell r="G445">
            <v>64076176.448332131</v>
          </cell>
          <cell r="H445">
            <v>119148591.6938398</v>
          </cell>
        </row>
        <row r="446">
          <cell r="B446">
            <v>42277</v>
          </cell>
          <cell r="D446">
            <v>184</v>
          </cell>
          <cell r="E446">
            <v>59574295.846919999</v>
          </cell>
          <cell r="F446">
            <v>3050998.2713069357</v>
          </cell>
          <cell r="G446">
            <v>62625294.11822693</v>
          </cell>
          <cell r="H446">
            <v>59574295.846919805</v>
          </cell>
        </row>
        <row r="447">
          <cell r="B447">
            <v>42459</v>
          </cell>
          <cell r="D447">
            <v>182</v>
          </cell>
          <cell r="E447">
            <v>59574295.846919999</v>
          </cell>
          <cell r="F447">
            <v>1508917.6233094118</v>
          </cell>
          <cell r="G447">
            <v>61083213.47022941</v>
          </cell>
          <cell r="H447">
            <v>-1.9371509552001953E-7</v>
          </cell>
        </row>
      </sheetData>
      <sheetData sheetId="17" refreshError="1"/>
      <sheetData sheetId="18" refreshError="1"/>
      <sheetData sheetId="19" refreshError="1"/>
      <sheetData sheetId="20" refreshError="1"/>
      <sheetData sheetId="21" refreshError="1">
        <row r="40">
          <cell r="B40" t="str">
            <v xml:space="preserve">Date </v>
          </cell>
          <cell r="C40" t="str">
            <v>% repaid</v>
          </cell>
          <cell r="D40" t="str">
            <v>Days</v>
          </cell>
          <cell r="E40" t="str">
            <v xml:space="preserve">Principal </v>
          </cell>
          <cell r="F40" t="str">
            <v>Interest</v>
          </cell>
          <cell r="G40" t="str">
            <v>Total Payment</v>
          </cell>
          <cell r="H40" t="str">
            <v>O/S Principal</v>
          </cell>
          <cell r="I40" t="str">
            <v>Hedge Cost</v>
          </cell>
        </row>
        <row r="41">
          <cell r="I41" t="str">
            <v>Payable in INR</v>
          </cell>
        </row>
        <row r="42">
          <cell r="B42">
            <v>38511</v>
          </cell>
          <cell r="D42">
            <v>114</v>
          </cell>
          <cell r="H42">
            <v>152952308.93319997</v>
          </cell>
        </row>
        <row r="43">
          <cell r="B43">
            <v>38533</v>
          </cell>
          <cell r="D43">
            <v>92</v>
          </cell>
          <cell r="H43">
            <v>220600000</v>
          </cell>
        </row>
        <row r="44">
          <cell r="B44">
            <v>38625</v>
          </cell>
          <cell r="E44">
            <v>11030000</v>
          </cell>
          <cell r="F44">
            <v>3174346.0827539982</v>
          </cell>
          <cell r="G44">
            <v>14204346.082753997</v>
          </cell>
          <cell r="H44">
            <v>210729300</v>
          </cell>
        </row>
        <row r="45">
          <cell r="B45">
            <v>38806</v>
          </cell>
          <cell r="D45">
            <v>181</v>
          </cell>
          <cell r="E45">
            <v>11162775</v>
          </cell>
          <cell r="F45">
            <v>5911096.4916666672</v>
          </cell>
          <cell r="G45">
            <v>17073871.491666667</v>
          </cell>
          <cell r="H45">
            <v>199566525</v>
          </cell>
        </row>
        <row r="46">
          <cell r="B46">
            <v>38990</v>
          </cell>
          <cell r="D46">
            <v>184</v>
          </cell>
          <cell r="E46">
            <v>11241525</v>
          </cell>
          <cell r="F46">
            <v>5692803.6000000006</v>
          </cell>
          <cell r="G46">
            <v>16934328.600000001</v>
          </cell>
          <cell r="H46">
            <v>188325000</v>
          </cell>
        </row>
        <row r="47">
          <cell r="B47">
            <v>39171</v>
          </cell>
          <cell r="D47">
            <v>181</v>
          </cell>
          <cell r="E47">
            <v>11437500</v>
          </cell>
          <cell r="F47">
            <v>5288875.8083333336</v>
          </cell>
          <cell r="G47">
            <v>16726375.808333334</v>
          </cell>
          <cell r="H47">
            <v>176887500</v>
          </cell>
        </row>
        <row r="48">
          <cell r="B48">
            <v>39355</v>
          </cell>
          <cell r="D48">
            <v>184</v>
          </cell>
          <cell r="E48">
            <v>11437500</v>
          </cell>
          <cell r="F48">
            <v>5060269.8666666672</v>
          </cell>
          <cell r="G48">
            <v>16497769.866666667</v>
          </cell>
          <cell r="H48">
            <v>165450000</v>
          </cell>
        </row>
        <row r="49">
          <cell r="B49">
            <v>39537</v>
          </cell>
          <cell r="D49">
            <v>182</v>
          </cell>
          <cell r="E49">
            <v>11030000</v>
          </cell>
          <cell r="F49">
            <v>4692437.75</v>
          </cell>
          <cell r="G49">
            <v>15722437.75</v>
          </cell>
          <cell r="H49">
            <v>154420000</v>
          </cell>
        </row>
        <row r="50">
          <cell r="B50">
            <v>39721</v>
          </cell>
          <cell r="D50">
            <v>184</v>
          </cell>
          <cell r="E50">
            <v>11030000</v>
          </cell>
          <cell r="F50">
            <v>4427736.1333333338</v>
          </cell>
          <cell r="G50">
            <v>15457736.133333333</v>
          </cell>
          <cell r="H50">
            <v>143390000</v>
          </cell>
        </row>
        <row r="51">
          <cell r="B51">
            <v>39902</v>
          </cell>
          <cell r="D51">
            <v>181</v>
          </cell>
          <cell r="E51">
            <v>11030000</v>
          </cell>
          <cell r="F51">
            <v>4044434.4416666669</v>
          </cell>
          <cell r="G51">
            <v>15074434.441666666</v>
          </cell>
          <cell r="H51">
            <v>132360000</v>
          </cell>
        </row>
        <row r="52">
          <cell r="B52">
            <v>40086</v>
          </cell>
          <cell r="D52">
            <v>184</v>
          </cell>
          <cell r="E52">
            <v>11030000</v>
          </cell>
          <cell r="F52">
            <v>3795202.4000000004</v>
          </cell>
          <cell r="G52">
            <v>14825202.4</v>
          </cell>
          <cell r="H52">
            <v>121330000</v>
          </cell>
        </row>
        <row r="53">
          <cell r="B53">
            <v>40267</v>
          </cell>
          <cell r="D53">
            <v>181</v>
          </cell>
          <cell r="E53">
            <v>11030000</v>
          </cell>
          <cell r="F53">
            <v>3422213.7583333333</v>
          </cell>
          <cell r="G53">
            <v>14452213.758333333</v>
          </cell>
          <cell r="H53">
            <v>110300000</v>
          </cell>
        </row>
        <row r="54">
          <cell r="B54">
            <v>40451</v>
          </cell>
          <cell r="D54">
            <v>184</v>
          </cell>
          <cell r="E54">
            <v>11030000</v>
          </cell>
          <cell r="F54">
            <v>3162668.666666667</v>
          </cell>
          <cell r="G54">
            <v>14192668.666666668</v>
          </cell>
          <cell r="H54">
            <v>99270000</v>
          </cell>
        </row>
        <row r="55">
          <cell r="B55">
            <v>40632</v>
          </cell>
          <cell r="D55">
            <v>181</v>
          </cell>
          <cell r="E55">
            <v>11030000</v>
          </cell>
          <cell r="F55">
            <v>2799993.0750000002</v>
          </cell>
          <cell r="G55">
            <v>13829993.074999999</v>
          </cell>
          <cell r="H55">
            <v>88240000</v>
          </cell>
        </row>
        <row r="56">
          <cell r="B56">
            <v>40816</v>
          </cell>
          <cell r="D56">
            <v>184</v>
          </cell>
          <cell r="E56">
            <v>11030000</v>
          </cell>
          <cell r="F56">
            <v>2530134.9333333336</v>
          </cell>
          <cell r="G56">
            <v>13560134.933333334</v>
          </cell>
          <cell r="H56">
            <v>77210000</v>
          </cell>
        </row>
        <row r="57">
          <cell r="B57">
            <v>40998</v>
          </cell>
          <cell r="D57">
            <v>182</v>
          </cell>
          <cell r="E57">
            <v>11030000</v>
          </cell>
          <cell r="F57">
            <v>2189804.2833333337</v>
          </cell>
          <cell r="G57">
            <v>13219804.283333333</v>
          </cell>
          <cell r="H57">
            <v>66180000</v>
          </cell>
        </row>
        <row r="58">
          <cell r="B58">
            <v>41182</v>
          </cell>
          <cell r="D58">
            <v>184</v>
          </cell>
          <cell r="E58">
            <v>11030000</v>
          </cell>
          <cell r="F58">
            <v>1897601.2000000002</v>
          </cell>
          <cell r="G58">
            <v>12927601.199999999</v>
          </cell>
          <cell r="H58">
            <v>55150000</v>
          </cell>
        </row>
        <row r="59">
          <cell r="B59">
            <v>41363</v>
          </cell>
          <cell r="D59">
            <v>181</v>
          </cell>
          <cell r="E59">
            <v>11030000</v>
          </cell>
          <cell r="F59">
            <v>1555551.7083333335</v>
          </cell>
          <cell r="G59">
            <v>12585551.708333334</v>
          </cell>
          <cell r="H59">
            <v>44120000</v>
          </cell>
        </row>
        <row r="60">
          <cell r="B60">
            <v>41547</v>
          </cell>
          <cell r="D60">
            <v>184</v>
          </cell>
          <cell r="E60">
            <v>11030000</v>
          </cell>
          <cell r="F60">
            <v>1265067.4666666668</v>
          </cell>
          <cell r="G60">
            <v>12295067.466666667</v>
          </cell>
          <cell r="H60">
            <v>33090000</v>
          </cell>
        </row>
        <row r="61">
          <cell r="B61">
            <v>41728</v>
          </cell>
          <cell r="D61">
            <v>181</v>
          </cell>
          <cell r="E61">
            <v>11030000</v>
          </cell>
          <cell r="F61">
            <v>933331.02500000014</v>
          </cell>
          <cell r="G61">
            <v>11963331.025</v>
          </cell>
          <cell r="H61">
            <v>22060000</v>
          </cell>
        </row>
        <row r="62">
          <cell r="B62">
            <v>41912</v>
          </cell>
          <cell r="D62">
            <v>184</v>
          </cell>
          <cell r="E62">
            <v>11030000</v>
          </cell>
          <cell r="F62">
            <v>632533.7333333334</v>
          </cell>
          <cell r="G62">
            <v>11662533.733333334</v>
          </cell>
          <cell r="H62">
            <v>11030000</v>
          </cell>
        </row>
        <row r="63">
          <cell r="B63">
            <v>42093</v>
          </cell>
          <cell r="D63">
            <v>181</v>
          </cell>
          <cell r="E63">
            <v>11030000</v>
          </cell>
          <cell r="F63">
            <v>311110.34166666673</v>
          </cell>
          <cell r="G63">
            <v>11341110.341666667</v>
          </cell>
          <cell r="H63">
            <v>0</v>
          </cell>
        </row>
        <row r="130">
          <cell r="B130" t="str">
            <v xml:space="preserve">Date </v>
          </cell>
          <cell r="C130" t="str">
            <v>% repaid</v>
          </cell>
          <cell r="D130" t="str">
            <v>Days</v>
          </cell>
          <cell r="E130" t="str">
            <v xml:space="preserve">Principal </v>
          </cell>
          <cell r="F130" t="str">
            <v>Interest</v>
          </cell>
          <cell r="G130" t="str">
            <v>Total Payment</v>
          </cell>
          <cell r="H130" t="str">
            <v>O/S Principal</v>
          </cell>
          <cell r="I130" t="str">
            <v>Hedge Cost</v>
          </cell>
        </row>
        <row r="131">
          <cell r="I131" t="str">
            <v>Payable in INR</v>
          </cell>
        </row>
        <row r="132">
          <cell r="B132">
            <v>38533</v>
          </cell>
          <cell r="D132">
            <v>183</v>
          </cell>
          <cell r="H132">
            <v>156348823.15919998</v>
          </cell>
        </row>
        <row r="133">
          <cell r="B133">
            <v>38624</v>
          </cell>
          <cell r="D133">
            <v>92</v>
          </cell>
          <cell r="H133">
            <v>204937889.73199996</v>
          </cell>
        </row>
        <row r="134">
          <cell r="B134">
            <v>38716</v>
          </cell>
          <cell r="E134">
            <v>0</v>
          </cell>
          <cell r="F134">
            <v>3846063.0472164382</v>
          </cell>
          <cell r="G134">
            <v>3846063.0472164382</v>
          </cell>
          <cell r="H134">
            <v>206086299.05130857</v>
          </cell>
        </row>
        <row r="135">
          <cell r="B135">
            <v>38807</v>
          </cell>
          <cell r="D135">
            <v>91</v>
          </cell>
          <cell r="E135">
            <v>10416112.240972999</v>
          </cell>
          <cell r="F135">
            <v>2568770.1217590766</v>
          </cell>
          <cell r="G135">
            <v>12984882.362732075</v>
          </cell>
          <cell r="H135">
            <v>195670186.81033558</v>
          </cell>
        </row>
        <row r="136">
          <cell r="B136">
            <v>38990</v>
          </cell>
          <cell r="D136">
            <v>183</v>
          </cell>
          <cell r="E136">
            <v>10468949.242235499</v>
          </cell>
          <cell r="F136">
            <v>4907480.0622836873</v>
          </cell>
          <cell r="G136">
            <v>15376429.304519186</v>
          </cell>
          <cell r="H136">
            <v>185201237.56810006</v>
          </cell>
        </row>
        <row r="137">
          <cell r="B137">
            <v>39171</v>
          </cell>
          <cell r="D137">
            <v>181</v>
          </cell>
          <cell r="E137">
            <v>10625462.891249999</v>
          </cell>
          <cell r="F137">
            <v>4420537.3333206847</v>
          </cell>
          <cell r="G137">
            <v>15046000.224570684</v>
          </cell>
          <cell r="H137">
            <v>174575774.67685008</v>
          </cell>
        </row>
        <row r="138">
          <cell r="B138">
            <v>39355</v>
          </cell>
          <cell r="D138">
            <v>184</v>
          </cell>
          <cell r="E138">
            <v>10625462.891249999</v>
          </cell>
          <cell r="F138">
            <v>4244150.0241335472</v>
          </cell>
          <cell r="G138">
            <v>14869612.915383548</v>
          </cell>
          <cell r="H138">
            <v>163950311.78560007</v>
          </cell>
        </row>
        <row r="139">
          <cell r="B139">
            <v>39537</v>
          </cell>
          <cell r="D139">
            <v>182</v>
          </cell>
          <cell r="E139">
            <v>10246894.486599999</v>
          </cell>
          <cell r="F139">
            <v>3951075.7257918445</v>
          </cell>
          <cell r="G139">
            <v>14197970.212391842</v>
          </cell>
          <cell r="H139">
            <v>153703417.29900005</v>
          </cell>
        </row>
        <row r="140">
          <cell r="B140">
            <v>39721</v>
          </cell>
          <cell r="D140">
            <v>184</v>
          </cell>
          <cell r="E140">
            <v>10246894.486599999</v>
          </cell>
          <cell r="F140">
            <v>3744838.2565884241</v>
          </cell>
          <cell r="G140">
            <v>13991732.743188422</v>
          </cell>
          <cell r="H140">
            <v>143456522.81240004</v>
          </cell>
        </row>
        <row r="141">
          <cell r="B141">
            <v>39902</v>
          </cell>
          <cell r="D141">
            <v>181</v>
          </cell>
          <cell r="E141">
            <v>10246894.486599999</v>
          </cell>
          <cell r="F141">
            <v>3438195.7036938644</v>
          </cell>
          <cell r="G141">
            <v>13685090.190293863</v>
          </cell>
          <cell r="H141">
            <v>133209628.32580005</v>
          </cell>
        </row>
        <row r="142">
          <cell r="B142">
            <v>40086</v>
          </cell>
          <cell r="D142">
            <v>184</v>
          </cell>
          <cell r="E142">
            <v>10246894.486599999</v>
          </cell>
          <cell r="F142">
            <v>3245526.4890433005</v>
          </cell>
          <cell r="G142">
            <v>13492420.9756433</v>
          </cell>
          <cell r="H142">
            <v>122962733.83920005</v>
          </cell>
        </row>
        <row r="143">
          <cell r="B143">
            <v>40267</v>
          </cell>
          <cell r="D143">
            <v>181</v>
          </cell>
          <cell r="E143">
            <v>10246894.486599999</v>
          </cell>
          <cell r="F143">
            <v>2947024.8888804549</v>
          </cell>
          <cell r="G143">
            <v>13193919.375480454</v>
          </cell>
          <cell r="H143">
            <v>112715839.35260005</v>
          </cell>
        </row>
        <row r="144">
          <cell r="B144">
            <v>40451</v>
          </cell>
          <cell r="D144">
            <v>184</v>
          </cell>
          <cell r="E144">
            <v>10246894.486599999</v>
          </cell>
          <cell r="F144">
            <v>2746214.7214981769</v>
          </cell>
          <cell r="G144">
            <v>12993109.208098175</v>
          </cell>
          <cell r="H144">
            <v>102468944.86600006</v>
          </cell>
        </row>
        <row r="145">
          <cell r="B145">
            <v>40632</v>
          </cell>
          <cell r="D145">
            <v>181</v>
          </cell>
          <cell r="E145">
            <v>10246894.486599999</v>
          </cell>
          <cell r="F145">
            <v>2455854.074067045</v>
          </cell>
          <cell r="G145">
            <v>12702748.560667044</v>
          </cell>
          <cell r="H145">
            <v>92222050.37940006</v>
          </cell>
        </row>
        <row r="146">
          <cell r="B146">
            <v>40816</v>
          </cell>
          <cell r="D146">
            <v>184</v>
          </cell>
          <cell r="E146">
            <v>10246894.486599999</v>
          </cell>
          <cell r="F146">
            <v>2246902.9539530529</v>
          </cell>
          <cell r="G146">
            <v>12493797.44055305</v>
          </cell>
          <cell r="H146">
            <v>81975155.892800063</v>
          </cell>
        </row>
        <row r="147">
          <cell r="B147">
            <v>40998</v>
          </cell>
          <cell r="D147">
            <v>182</v>
          </cell>
          <cell r="E147">
            <v>10246894.486599999</v>
          </cell>
          <cell r="F147">
            <v>1975537.8628959213</v>
          </cell>
          <cell r="G147">
            <v>12222432.349495919</v>
          </cell>
          <cell r="H147">
            <v>71728261.406200066</v>
          </cell>
        </row>
        <row r="148">
          <cell r="B148">
            <v>41182</v>
          </cell>
          <cell r="D148">
            <v>184</v>
          </cell>
          <cell r="E148">
            <v>10246894.486599999</v>
          </cell>
          <cell r="F148">
            <v>1747591.18640793</v>
          </cell>
          <cell r="G148">
            <v>11994485.673007928</v>
          </cell>
          <cell r="H148">
            <v>61481366.91960007</v>
          </cell>
        </row>
        <row r="149">
          <cell r="B149">
            <v>41363</v>
          </cell>
          <cell r="D149">
            <v>181</v>
          </cell>
          <cell r="E149">
            <v>10246894.486599999</v>
          </cell>
          <cell r="F149">
            <v>1473512.4444402268</v>
          </cell>
          <cell r="G149">
            <v>11720406.931040226</v>
          </cell>
          <cell r="H149">
            <v>51234472.433000073</v>
          </cell>
        </row>
        <row r="150">
          <cell r="B150">
            <v>41547</v>
          </cell>
          <cell r="D150">
            <v>184</v>
          </cell>
          <cell r="E150">
            <v>10246894.486599999</v>
          </cell>
          <cell r="F150">
            <v>1248279.4188628066</v>
          </cell>
          <cell r="G150">
            <v>11495173.905462805</v>
          </cell>
          <cell r="H150">
            <v>40987577.946400076</v>
          </cell>
        </row>
        <row r="151">
          <cell r="B151">
            <v>41728</v>
          </cell>
          <cell r="D151">
            <v>181</v>
          </cell>
          <cell r="E151">
            <v>10246894.486599999</v>
          </cell>
          <cell r="F151">
            <v>982341.62962681742</v>
          </cell>
          <cell r="G151">
            <v>11229236.116226817</v>
          </cell>
          <cell r="H151">
            <v>30740683.459800079</v>
          </cell>
        </row>
        <row r="152">
          <cell r="B152">
            <v>41912</v>
          </cell>
          <cell r="D152">
            <v>184</v>
          </cell>
          <cell r="E152">
            <v>10246894.486599999</v>
          </cell>
          <cell r="F152">
            <v>748967.65131768386</v>
          </cell>
          <cell r="G152">
            <v>10995862.137917683</v>
          </cell>
          <cell r="H152">
            <v>20493788.973200083</v>
          </cell>
        </row>
        <row r="153">
          <cell r="B153">
            <v>42093</v>
          </cell>
          <cell r="D153">
            <v>181</v>
          </cell>
          <cell r="E153">
            <v>10246894.486599999</v>
          </cell>
          <cell r="F153">
            <v>491170.81481340819</v>
          </cell>
          <cell r="G153">
            <v>10738065.301413408</v>
          </cell>
          <cell r="H153">
            <v>10246894.486600084</v>
          </cell>
        </row>
        <row r="154">
          <cell r="B154">
            <v>42277</v>
          </cell>
          <cell r="D154">
            <v>184</v>
          </cell>
          <cell r="E154">
            <v>10246894.486599999</v>
          </cell>
          <cell r="F154">
            <v>249655.88377256045</v>
          </cell>
          <cell r="G154">
            <v>10496550.37037256</v>
          </cell>
          <cell r="H154">
            <v>8.5681676864624023E-8</v>
          </cell>
        </row>
        <row r="215">
          <cell r="B215" t="str">
            <v xml:space="preserve">Date </v>
          </cell>
          <cell r="C215" t="str">
            <v>% repaid</v>
          </cell>
          <cell r="D215" t="str">
            <v>Days</v>
          </cell>
          <cell r="E215" t="str">
            <v xml:space="preserve">Principal </v>
          </cell>
          <cell r="F215" t="str">
            <v>Interest</v>
          </cell>
          <cell r="G215" t="str">
            <v>Total Payment</v>
          </cell>
          <cell r="H215" t="str">
            <v>O/S Principal</v>
          </cell>
        </row>
        <row r="217">
          <cell r="B217">
            <v>38685</v>
          </cell>
          <cell r="D217">
            <v>181</v>
          </cell>
          <cell r="H217">
            <v>1205800527.6382501</v>
          </cell>
        </row>
        <row r="218">
          <cell r="B218">
            <v>38866</v>
          </cell>
          <cell r="F218">
            <v>29113676.415663514</v>
          </cell>
          <cell r="H218">
            <v>1205800527.6382501</v>
          </cell>
        </row>
        <row r="219">
          <cell r="B219">
            <v>38929</v>
          </cell>
          <cell r="D219">
            <v>63</v>
          </cell>
          <cell r="E219">
            <v>60068106.586499996</v>
          </cell>
          <cell r="F219">
            <v>10133489.58114255</v>
          </cell>
          <cell r="G219">
            <v>70201596.167642549</v>
          </cell>
          <cell r="H219">
            <v>1145732421.0517502</v>
          </cell>
        </row>
        <row r="220">
          <cell r="B220">
            <v>39113</v>
          </cell>
          <cell r="D220">
            <v>184</v>
          </cell>
          <cell r="E220">
            <v>60068106.586499996</v>
          </cell>
          <cell r="F220">
            <v>28116412.361646313</v>
          </cell>
          <cell r="G220">
            <v>88184518.948146313</v>
          </cell>
          <cell r="H220">
            <v>1085664314.4652503</v>
          </cell>
        </row>
        <row r="221">
          <cell r="B221">
            <v>39294</v>
          </cell>
          <cell r="D221">
            <v>181</v>
          </cell>
          <cell r="E221">
            <v>62287304.540624999</v>
          </cell>
          <cell r="F221">
            <v>26202308.774097163</v>
          </cell>
          <cell r="G221">
            <v>88489613.314722165</v>
          </cell>
          <cell r="H221">
            <v>1023377009.9246253</v>
          </cell>
        </row>
        <row r="222">
          <cell r="B222">
            <v>39478</v>
          </cell>
          <cell r="D222">
            <v>184</v>
          </cell>
          <cell r="E222">
            <v>62287304.540624999</v>
          </cell>
          <cell r="F222">
            <v>25156790.007788807</v>
          </cell>
          <cell r="G222">
            <v>87444094.548413813</v>
          </cell>
          <cell r="H222">
            <v>961089705.3840003</v>
          </cell>
        </row>
        <row r="223">
          <cell r="B223">
            <v>39660</v>
          </cell>
          <cell r="D223">
            <v>182</v>
          </cell>
          <cell r="E223">
            <v>60068106.586499996</v>
          </cell>
          <cell r="F223">
            <v>23419620.365307231</v>
          </cell>
          <cell r="G223">
            <v>83487726.951807231</v>
          </cell>
          <cell r="H223">
            <v>901021598.79750025</v>
          </cell>
        </row>
        <row r="224">
          <cell r="B224">
            <v>39844</v>
          </cell>
          <cell r="D224">
            <v>184</v>
          </cell>
          <cell r="E224">
            <v>60068106.586499996</v>
          </cell>
          <cell r="F224">
            <v>22197167.653931305</v>
          </cell>
          <cell r="G224">
            <v>82265274.240431309</v>
          </cell>
          <cell r="H224">
            <v>840953492.2110002</v>
          </cell>
        </row>
        <row r="225">
          <cell r="B225">
            <v>40025</v>
          </cell>
          <cell r="D225">
            <v>181</v>
          </cell>
          <cell r="E225">
            <v>60068106.586499996</v>
          </cell>
          <cell r="F225">
            <v>20379573.490964465</v>
          </cell>
          <cell r="G225">
            <v>80447680.077464461</v>
          </cell>
          <cell r="H225">
            <v>780885385.62450016</v>
          </cell>
        </row>
        <row r="226">
          <cell r="B226">
            <v>40209</v>
          </cell>
          <cell r="D226">
            <v>184</v>
          </cell>
          <cell r="E226">
            <v>60068106.586499996</v>
          </cell>
          <cell r="F226">
            <v>19237545.300073799</v>
          </cell>
          <cell r="G226">
            <v>79305651.886573792</v>
          </cell>
          <cell r="H226">
            <v>720817279.03800011</v>
          </cell>
        </row>
        <row r="227">
          <cell r="B227">
            <v>40390</v>
          </cell>
          <cell r="D227">
            <v>181</v>
          </cell>
          <cell r="E227">
            <v>60068106.586499996</v>
          </cell>
          <cell r="F227">
            <v>17468205.849398114</v>
          </cell>
          <cell r="G227">
            <v>77536312.43589811</v>
          </cell>
          <cell r="H227">
            <v>660749172.45150006</v>
          </cell>
        </row>
        <row r="228">
          <cell r="B228">
            <v>40574</v>
          </cell>
          <cell r="D228">
            <v>184</v>
          </cell>
          <cell r="E228">
            <v>60068106.586499996</v>
          </cell>
          <cell r="F228">
            <v>16277922.946216291</v>
          </cell>
          <cell r="G228">
            <v>76346029.532716289</v>
          </cell>
          <cell r="H228">
            <v>600681065.86500001</v>
          </cell>
        </row>
        <row r="229">
          <cell r="B229">
            <v>40755</v>
          </cell>
          <cell r="D229">
            <v>181</v>
          </cell>
          <cell r="E229">
            <v>60068106.586499996</v>
          </cell>
          <cell r="F229">
            <v>14556838.207831765</v>
          </cell>
          <cell r="G229">
            <v>74624944.794331759</v>
          </cell>
          <cell r="H229">
            <v>540612959.27849996</v>
          </cell>
        </row>
        <row r="230">
          <cell r="B230">
            <v>40939</v>
          </cell>
          <cell r="D230">
            <v>184</v>
          </cell>
          <cell r="E230">
            <v>60068106.586499996</v>
          </cell>
          <cell r="F230">
            <v>13318300.592358788</v>
          </cell>
          <cell r="G230">
            <v>73386407.178858787</v>
          </cell>
          <cell r="H230">
            <v>480544852.69199997</v>
          </cell>
        </row>
        <row r="231">
          <cell r="B231">
            <v>41121</v>
          </cell>
          <cell r="D231">
            <v>182</v>
          </cell>
          <cell r="E231">
            <v>60068106.586499996</v>
          </cell>
          <cell r="F231">
            <v>11709810.182653623</v>
          </cell>
          <cell r="G231">
            <v>71777916.769153625</v>
          </cell>
          <cell r="H231">
            <v>420476746.10549998</v>
          </cell>
        </row>
        <row r="232">
          <cell r="B232">
            <v>41305</v>
          </cell>
          <cell r="D232">
            <v>184</v>
          </cell>
          <cell r="E232">
            <v>60068106.586499996</v>
          </cell>
          <cell r="F232">
            <v>10358678.238501284</v>
          </cell>
          <cell r="G232">
            <v>70426784.825001284</v>
          </cell>
          <cell r="H232">
            <v>360408639.51899999</v>
          </cell>
        </row>
        <row r="233">
          <cell r="B233">
            <v>41486</v>
          </cell>
          <cell r="D233">
            <v>181</v>
          </cell>
          <cell r="E233">
            <v>60068106.586499996</v>
          </cell>
          <cell r="F233">
            <v>8734102.9246990662</v>
          </cell>
          <cell r="G233">
            <v>68802209.511199057</v>
          </cell>
          <cell r="H233">
            <v>300340532.9325</v>
          </cell>
        </row>
        <row r="234">
          <cell r="B234">
            <v>41670</v>
          </cell>
          <cell r="D234">
            <v>184</v>
          </cell>
          <cell r="E234">
            <v>60068106.586499996</v>
          </cell>
          <cell r="F234">
            <v>7399055.8846437763</v>
          </cell>
          <cell r="G234">
            <v>67467162.471143767</v>
          </cell>
          <cell r="H234">
            <v>240272426.34600002</v>
          </cell>
        </row>
        <row r="235">
          <cell r="B235">
            <v>41851</v>
          </cell>
          <cell r="D235">
            <v>181</v>
          </cell>
          <cell r="E235">
            <v>60068106.586499996</v>
          </cell>
          <cell r="F235">
            <v>5822735.2831327124</v>
          </cell>
          <cell r="G235">
            <v>65890841.869632706</v>
          </cell>
          <cell r="H235">
            <v>180204319.75950003</v>
          </cell>
        </row>
        <row r="236">
          <cell r="B236">
            <v>42035</v>
          </cell>
          <cell r="D236">
            <v>184</v>
          </cell>
          <cell r="E236">
            <v>60068106.586499996</v>
          </cell>
          <cell r="F236">
            <v>4439433.5307862693</v>
          </cell>
          <cell r="G236">
            <v>64507540.117286265</v>
          </cell>
          <cell r="H236">
            <v>120136213.17300004</v>
          </cell>
        </row>
        <row r="237">
          <cell r="B237">
            <v>42216</v>
          </cell>
          <cell r="D237">
            <v>181</v>
          </cell>
          <cell r="E237">
            <v>60068106.586499996</v>
          </cell>
          <cell r="F237">
            <v>2911367.6415663608</v>
          </cell>
          <cell r="G237">
            <v>62979474.228066355</v>
          </cell>
          <cell r="H237">
            <v>60068106.586500041</v>
          </cell>
        </row>
        <row r="238">
          <cell r="B238">
            <v>42400</v>
          </cell>
          <cell r="D238">
            <v>184</v>
          </cell>
          <cell r="E238">
            <v>60068106.586499996</v>
          </cell>
          <cell r="F238">
            <v>1479811.1769287626</v>
          </cell>
          <cell r="G238">
            <v>61547917.763428763</v>
          </cell>
          <cell r="H238">
            <v>0</v>
          </cell>
        </row>
      </sheetData>
      <sheetData sheetId="22" refreshError="1">
        <row r="22">
          <cell r="B22" t="str">
            <v xml:space="preserve">Date </v>
          </cell>
          <cell r="C22" t="str">
            <v>% repaid</v>
          </cell>
          <cell r="D22" t="str">
            <v>Days</v>
          </cell>
          <cell r="E22" t="str">
            <v xml:space="preserve">Principal </v>
          </cell>
          <cell r="F22" t="str">
            <v>Interest</v>
          </cell>
          <cell r="G22" t="str">
            <v>Total Payment</v>
          </cell>
          <cell r="H22" t="str">
            <v>O/S Principal</v>
          </cell>
        </row>
        <row r="24">
          <cell r="B24">
            <v>38538</v>
          </cell>
          <cell r="H24">
            <v>6020659400</v>
          </cell>
        </row>
        <row r="25">
          <cell r="B25">
            <v>38569</v>
          </cell>
          <cell r="D25">
            <v>31</v>
          </cell>
          <cell r="F25">
            <v>2426546.6225000001</v>
          </cell>
          <cell r="G25">
            <v>2426546.6225000001</v>
          </cell>
          <cell r="H25">
            <v>6020659400</v>
          </cell>
        </row>
        <row r="26">
          <cell r="B26">
            <v>38600</v>
          </cell>
          <cell r="D26">
            <v>31</v>
          </cell>
          <cell r="F26">
            <v>2506774.9474155209</v>
          </cell>
          <cell r="G26">
            <v>2506774.9474155209</v>
          </cell>
          <cell r="H26">
            <v>6020659400</v>
          </cell>
        </row>
        <row r="27">
          <cell r="B27">
            <v>38630</v>
          </cell>
          <cell r="D27">
            <v>30</v>
          </cell>
          <cell r="F27">
            <v>2355741.9393750001</v>
          </cell>
          <cell r="G27">
            <v>2355741.9393750001</v>
          </cell>
          <cell r="H27">
            <v>6020284300</v>
          </cell>
        </row>
        <row r="28">
          <cell r="B28">
            <v>38812</v>
          </cell>
          <cell r="D28">
            <v>182</v>
          </cell>
          <cell r="F28">
            <v>15159959.441710414</v>
          </cell>
          <cell r="G28">
            <v>15159959.441710414</v>
          </cell>
          <cell r="H28">
            <v>6020284300</v>
          </cell>
        </row>
        <row r="29">
          <cell r="B29">
            <v>38995</v>
          </cell>
          <cell r="D29">
            <v>183</v>
          </cell>
          <cell r="F29">
            <v>14757352.648548122</v>
          </cell>
          <cell r="G29">
            <v>14757352.648548122</v>
          </cell>
          <cell r="H29">
            <v>6020284300</v>
          </cell>
        </row>
        <row r="30">
          <cell r="B30">
            <v>39177</v>
          </cell>
          <cell r="D30">
            <v>182</v>
          </cell>
          <cell r="F30">
            <v>14676711.377244581</v>
          </cell>
          <cell r="G30">
            <v>14676711.377244581</v>
          </cell>
          <cell r="H30">
            <v>6020284300</v>
          </cell>
        </row>
        <row r="31">
          <cell r="B31">
            <v>39360</v>
          </cell>
          <cell r="D31">
            <v>183</v>
          </cell>
          <cell r="E31">
            <v>1986817602</v>
          </cell>
          <cell r="F31">
            <v>14757352.648548122</v>
          </cell>
          <cell r="G31">
            <v>2001574954.6485481</v>
          </cell>
          <cell r="H31">
            <v>4033466698</v>
          </cell>
        </row>
        <row r="32">
          <cell r="B32">
            <v>39543</v>
          </cell>
          <cell r="D32">
            <v>183</v>
          </cell>
          <cell r="E32">
            <v>1986817602</v>
          </cell>
          <cell r="F32">
            <v>9887426.2745272424</v>
          </cell>
          <cell r="G32">
            <v>1996705028.2745273</v>
          </cell>
          <cell r="H32">
            <v>2046649096</v>
          </cell>
        </row>
        <row r="33">
          <cell r="B33">
            <v>39726</v>
          </cell>
          <cell r="D33">
            <v>183</v>
          </cell>
          <cell r="E33">
            <v>2047024196.0000002</v>
          </cell>
          <cell r="F33">
            <v>5017499.9005063614</v>
          </cell>
          <cell r="G33">
            <v>2052041695.9005065</v>
          </cell>
          <cell r="H33">
            <v>-375100.00000023842</v>
          </cell>
        </row>
        <row r="67">
          <cell r="B67" t="str">
            <v xml:space="preserve">Date </v>
          </cell>
          <cell r="C67" t="str">
            <v>% repaid</v>
          </cell>
          <cell r="D67" t="str">
            <v>Days</v>
          </cell>
          <cell r="E67" t="str">
            <v xml:space="preserve">Principal </v>
          </cell>
          <cell r="F67" t="str">
            <v>Interest</v>
          </cell>
          <cell r="G67" t="str">
            <v>Total Payment</v>
          </cell>
          <cell r="H67" t="str">
            <v>O/S Principal</v>
          </cell>
        </row>
        <row r="69">
          <cell r="B69">
            <v>38569</v>
          </cell>
          <cell r="H69">
            <v>4157689228.2294674</v>
          </cell>
        </row>
        <row r="70">
          <cell r="B70">
            <v>38600</v>
          </cell>
          <cell r="D70">
            <v>31</v>
          </cell>
          <cell r="F70">
            <v>2869837.4363242495</v>
          </cell>
          <cell r="G70">
            <v>2869837.4363242495</v>
          </cell>
          <cell r="H70">
            <v>4157689228.2294674</v>
          </cell>
        </row>
        <row r="71">
          <cell r="B71">
            <v>38630</v>
          </cell>
          <cell r="D71">
            <v>30</v>
          </cell>
          <cell r="F71">
            <v>2695908.6784999999</v>
          </cell>
          <cell r="G71">
            <v>2695908.6784999999</v>
          </cell>
          <cell r="H71">
            <v>4157689228.2294674</v>
          </cell>
        </row>
        <row r="72">
          <cell r="B72">
            <v>38663</v>
          </cell>
          <cell r="D72">
            <v>33</v>
          </cell>
          <cell r="F72">
            <v>2885250.9936249997</v>
          </cell>
          <cell r="G72">
            <v>2885250.9936249997</v>
          </cell>
          <cell r="H72">
            <v>4160359017.7465944</v>
          </cell>
        </row>
        <row r="73">
          <cell r="B73">
            <v>38755</v>
          </cell>
          <cell r="D73">
            <v>92</v>
          </cell>
          <cell r="F73">
            <v>8225373.0704226652</v>
          </cell>
          <cell r="G73">
            <v>8225373.0704226652</v>
          </cell>
          <cell r="H73">
            <v>4160359017.7465944</v>
          </cell>
        </row>
        <row r="74">
          <cell r="B74">
            <v>38936</v>
          </cell>
          <cell r="D74">
            <v>181</v>
          </cell>
          <cell r="F74">
            <v>16182527.453766333</v>
          </cell>
          <cell r="G74">
            <v>16182527.453766333</v>
          </cell>
          <cell r="H74">
            <v>4160359017.7465944</v>
          </cell>
        </row>
        <row r="75">
          <cell r="B75">
            <v>39120</v>
          </cell>
          <cell r="D75">
            <v>184</v>
          </cell>
          <cell r="F75">
            <v>16450746.14084533</v>
          </cell>
          <cell r="G75">
            <v>16450746.14084533</v>
          </cell>
          <cell r="H75">
            <v>4160359017.7465944</v>
          </cell>
        </row>
        <row r="76">
          <cell r="B76">
            <v>39301</v>
          </cell>
          <cell r="D76">
            <v>181</v>
          </cell>
          <cell r="F76">
            <v>16182527.453766333</v>
          </cell>
          <cell r="G76">
            <v>16182527.453766333</v>
          </cell>
          <cell r="H76">
            <v>4160359017.7465944</v>
          </cell>
        </row>
        <row r="77">
          <cell r="B77">
            <v>39485</v>
          </cell>
          <cell r="D77">
            <v>184</v>
          </cell>
          <cell r="F77">
            <v>16450746.14084533</v>
          </cell>
          <cell r="G77">
            <v>16450746.14084533</v>
          </cell>
          <cell r="H77">
            <v>4160359017.7465944</v>
          </cell>
        </row>
        <row r="78">
          <cell r="B78">
            <v>39667</v>
          </cell>
          <cell r="D78">
            <v>182</v>
          </cell>
          <cell r="F78">
            <v>16271933.682792665</v>
          </cell>
          <cell r="G78">
            <v>16271933.682792665</v>
          </cell>
          <cell r="H78">
            <v>4160359017.7465944</v>
          </cell>
        </row>
        <row r="79">
          <cell r="B79">
            <v>39851</v>
          </cell>
          <cell r="D79">
            <v>184</v>
          </cell>
          <cell r="F79">
            <v>16450746.14084533</v>
          </cell>
          <cell r="G79">
            <v>16450746.14084533</v>
          </cell>
          <cell r="H79">
            <v>4160359017.7465944</v>
          </cell>
        </row>
        <row r="80">
          <cell r="B80">
            <v>40032</v>
          </cell>
          <cell r="D80">
            <v>181</v>
          </cell>
          <cell r="E80">
            <v>2080179508.8732972</v>
          </cell>
          <cell r="F80">
            <v>16182527.453766333</v>
          </cell>
          <cell r="G80">
            <v>2096362036.3270636</v>
          </cell>
          <cell r="H80">
            <v>2080179508.8732972</v>
          </cell>
        </row>
        <row r="81">
          <cell r="B81">
            <v>40216</v>
          </cell>
          <cell r="D81">
            <v>184</v>
          </cell>
          <cell r="E81">
            <v>2080179508.8732972</v>
          </cell>
          <cell r="F81">
            <v>8225373.0704226652</v>
          </cell>
          <cell r="G81">
            <v>2088404881.9437199</v>
          </cell>
          <cell r="H81">
            <v>0</v>
          </cell>
        </row>
      </sheetData>
      <sheetData sheetId="23" refreshError="1"/>
      <sheetData sheetId="24" refreshError="1">
        <row r="11">
          <cell r="A11" t="str">
            <v>Due dates</v>
          </cell>
          <cell r="B11" t="str">
            <v>No. of Days</v>
          </cell>
          <cell r="C11" t="str">
            <v xml:space="preserve">Principal </v>
          </cell>
          <cell r="D11" t="str">
            <v>Interest</v>
          </cell>
          <cell r="F11" t="str">
            <v>Total Payment</v>
          </cell>
          <cell r="G11" t="str">
            <v>O/S Principal</v>
          </cell>
        </row>
        <row r="12">
          <cell r="A12">
            <v>38371</v>
          </cell>
          <cell r="G12">
            <v>900000000</v>
          </cell>
        </row>
        <row r="13">
          <cell r="A13">
            <v>38383</v>
          </cell>
          <cell r="B13">
            <v>13</v>
          </cell>
          <cell r="C13">
            <v>0</v>
          </cell>
          <cell r="D13">
            <v>1891232.8767123288</v>
          </cell>
          <cell r="E13">
            <v>1.8912328767123288</v>
          </cell>
          <cell r="F13">
            <v>1891232.8767123288</v>
          </cell>
          <cell r="G13">
            <v>900000000</v>
          </cell>
        </row>
        <row r="14">
          <cell r="A14">
            <v>38411</v>
          </cell>
          <cell r="B14">
            <v>28</v>
          </cell>
          <cell r="C14">
            <v>0</v>
          </cell>
          <cell r="D14">
            <v>4073424.6575342468</v>
          </cell>
          <cell r="E14">
            <v>4.0734246575342468</v>
          </cell>
          <cell r="F14">
            <v>4073424.6575342468</v>
          </cell>
          <cell r="G14">
            <v>900000000</v>
          </cell>
        </row>
        <row r="15">
          <cell r="A15">
            <v>38442</v>
          </cell>
          <cell r="B15">
            <v>31</v>
          </cell>
          <cell r="C15">
            <v>0</v>
          </cell>
          <cell r="D15">
            <v>4509863.01369863</v>
          </cell>
          <cell r="E15">
            <v>4.50986301369863</v>
          </cell>
          <cell r="F15">
            <v>4509863.01369863</v>
          </cell>
          <cell r="G15">
            <v>900000000</v>
          </cell>
        </row>
        <row r="16">
          <cell r="A16">
            <v>38472</v>
          </cell>
          <cell r="B16">
            <v>30</v>
          </cell>
          <cell r="C16">
            <v>0</v>
          </cell>
          <cell r="D16">
            <v>4364383.5616438361</v>
          </cell>
          <cell r="E16">
            <v>4.3643835616438365</v>
          </cell>
          <cell r="F16">
            <v>4364383.5616438361</v>
          </cell>
          <cell r="G16">
            <v>900000000</v>
          </cell>
        </row>
        <row r="17">
          <cell r="A17">
            <v>38503</v>
          </cell>
          <cell r="B17">
            <v>31</v>
          </cell>
          <cell r="C17">
            <v>0</v>
          </cell>
          <cell r="D17">
            <v>4509863.01369863</v>
          </cell>
          <cell r="E17">
            <v>4.50986301369863</v>
          </cell>
          <cell r="F17">
            <v>4509863.01369863</v>
          </cell>
          <cell r="G17">
            <v>900000000</v>
          </cell>
        </row>
        <row r="18">
          <cell r="A18">
            <v>38533</v>
          </cell>
          <cell r="B18">
            <v>30</v>
          </cell>
          <cell r="C18">
            <v>0</v>
          </cell>
          <cell r="D18">
            <v>4364383.5616438361</v>
          </cell>
          <cell r="E18">
            <v>4.3643835616438365</v>
          </cell>
          <cell r="F18">
            <v>4364383.5616438361</v>
          </cell>
          <cell r="G18">
            <v>900000000</v>
          </cell>
        </row>
        <row r="19">
          <cell r="A19">
            <v>38552</v>
          </cell>
          <cell r="B19">
            <v>19</v>
          </cell>
          <cell r="C19">
            <v>225000000</v>
          </cell>
          <cell r="D19">
            <v>2764109.5890410962</v>
          </cell>
          <cell r="E19">
            <v>2.7641095890410963</v>
          </cell>
          <cell r="F19">
            <v>227764109.58904108</v>
          </cell>
          <cell r="G19">
            <v>675000000</v>
          </cell>
        </row>
        <row r="20">
          <cell r="A20">
            <v>38564</v>
          </cell>
          <cell r="B20">
            <v>12</v>
          </cell>
          <cell r="C20">
            <v>0</v>
          </cell>
          <cell r="D20">
            <v>1331506.8493150685</v>
          </cell>
          <cell r="E20">
            <v>1.3315068493150684</v>
          </cell>
          <cell r="F20">
            <v>1331506.8493150685</v>
          </cell>
          <cell r="G20">
            <v>675000000</v>
          </cell>
        </row>
        <row r="21">
          <cell r="A21">
            <v>38595</v>
          </cell>
          <cell r="B21">
            <v>31</v>
          </cell>
          <cell r="C21">
            <v>0</v>
          </cell>
          <cell r="D21">
            <v>3439726.0273972605</v>
          </cell>
          <cell r="E21">
            <v>3.4397260273972607</v>
          </cell>
          <cell r="F21">
            <v>3439726.0273972605</v>
          </cell>
          <cell r="G21">
            <v>675000000</v>
          </cell>
        </row>
        <row r="22">
          <cell r="A22">
            <v>38625</v>
          </cell>
          <cell r="B22">
            <v>30</v>
          </cell>
          <cell r="C22">
            <v>0</v>
          </cell>
          <cell r="D22">
            <v>3328767.1232876712</v>
          </cell>
          <cell r="E22">
            <v>3.3287671232876712</v>
          </cell>
          <cell r="F22">
            <v>3328767.1232876712</v>
          </cell>
          <cell r="G22">
            <v>675000000</v>
          </cell>
        </row>
        <row r="23">
          <cell r="A23">
            <v>38656</v>
          </cell>
          <cell r="B23">
            <v>31</v>
          </cell>
          <cell r="C23">
            <v>0</v>
          </cell>
          <cell r="D23">
            <v>3439726.0273972605</v>
          </cell>
          <cell r="E23">
            <v>3.4397260273972607</v>
          </cell>
          <cell r="F23">
            <v>3439726.0273972605</v>
          </cell>
          <cell r="G23">
            <v>675000000</v>
          </cell>
        </row>
        <row r="24">
          <cell r="A24">
            <v>38686</v>
          </cell>
          <cell r="B24">
            <v>30</v>
          </cell>
          <cell r="C24">
            <v>0</v>
          </cell>
          <cell r="D24">
            <v>3328767.1232876712</v>
          </cell>
          <cell r="E24">
            <v>3.3287671232876712</v>
          </cell>
          <cell r="F24">
            <v>3328767.1232876712</v>
          </cell>
          <cell r="G24">
            <v>675000000</v>
          </cell>
        </row>
        <row r="25">
          <cell r="A25">
            <v>38717</v>
          </cell>
          <cell r="B25">
            <v>31</v>
          </cell>
          <cell r="C25">
            <v>0</v>
          </cell>
          <cell r="D25">
            <v>3439726.0273972605</v>
          </cell>
          <cell r="E25">
            <v>3.4397260273972607</v>
          </cell>
          <cell r="F25">
            <v>3439726.0273972605</v>
          </cell>
          <cell r="G25">
            <v>675000000</v>
          </cell>
        </row>
        <row r="26">
          <cell r="A26">
            <v>38736</v>
          </cell>
          <cell r="B26">
            <v>19</v>
          </cell>
          <cell r="C26">
            <v>225000000</v>
          </cell>
          <cell r="D26">
            <v>2108219.1780821919</v>
          </cell>
          <cell r="E26">
            <v>2.1082191780821917</v>
          </cell>
          <cell r="F26">
            <v>227108219.1780822</v>
          </cell>
          <cell r="G26">
            <v>450000000</v>
          </cell>
        </row>
        <row r="27">
          <cell r="A27">
            <v>38748</v>
          </cell>
          <cell r="B27">
            <v>12</v>
          </cell>
          <cell r="C27">
            <v>0</v>
          </cell>
          <cell r="D27">
            <v>1028219.178082192</v>
          </cell>
          <cell r="E27">
            <v>1.0282191780821919</v>
          </cell>
          <cell r="F27">
            <v>1028219.178082192</v>
          </cell>
          <cell r="G27">
            <v>450000000</v>
          </cell>
        </row>
        <row r="28">
          <cell r="A28">
            <v>38776</v>
          </cell>
          <cell r="B28">
            <v>28</v>
          </cell>
          <cell r="C28">
            <v>0</v>
          </cell>
          <cell r="D28">
            <v>2399178.0821917811</v>
          </cell>
          <cell r="E28">
            <v>2.399178082191781</v>
          </cell>
          <cell r="F28">
            <v>2399178.0821917811</v>
          </cell>
          <cell r="G28">
            <v>450000000</v>
          </cell>
        </row>
        <row r="29">
          <cell r="A29">
            <v>38807</v>
          </cell>
          <cell r="B29">
            <v>31</v>
          </cell>
          <cell r="C29">
            <v>0</v>
          </cell>
          <cell r="D29">
            <v>2656232.8767123292</v>
          </cell>
          <cell r="E29">
            <v>2.6562328767123291</v>
          </cell>
          <cell r="F29">
            <v>2656232.8767123292</v>
          </cell>
          <cell r="G29">
            <v>450000000</v>
          </cell>
        </row>
        <row r="30">
          <cell r="A30">
            <v>38837</v>
          </cell>
          <cell r="B30">
            <v>30</v>
          </cell>
          <cell r="C30">
            <v>0</v>
          </cell>
          <cell r="D30">
            <v>2570547.9452054799</v>
          </cell>
          <cell r="E30">
            <v>2.57054794520548</v>
          </cell>
          <cell r="F30">
            <v>2570547.9452054799</v>
          </cell>
          <cell r="G30">
            <v>450000000</v>
          </cell>
        </row>
        <row r="31">
          <cell r="A31">
            <v>38868</v>
          </cell>
          <cell r="B31">
            <v>31</v>
          </cell>
          <cell r="C31">
            <v>0</v>
          </cell>
          <cell r="D31">
            <v>2656232.8767123292</v>
          </cell>
          <cell r="E31">
            <v>2.6562328767123291</v>
          </cell>
          <cell r="F31">
            <v>2656232.8767123292</v>
          </cell>
          <cell r="G31">
            <v>450000000</v>
          </cell>
        </row>
        <row r="32">
          <cell r="A32">
            <v>38898</v>
          </cell>
          <cell r="B32">
            <v>30</v>
          </cell>
          <cell r="C32">
            <v>0</v>
          </cell>
          <cell r="D32">
            <v>2570547.9452054799</v>
          </cell>
          <cell r="E32">
            <v>2.57054794520548</v>
          </cell>
          <cell r="F32">
            <v>2570547.9452054799</v>
          </cell>
          <cell r="G32">
            <v>450000000</v>
          </cell>
        </row>
        <row r="33">
          <cell r="A33">
            <v>38917</v>
          </cell>
          <cell r="B33">
            <v>19</v>
          </cell>
          <cell r="C33">
            <v>225000000</v>
          </cell>
          <cell r="D33">
            <v>1628013.6986301374</v>
          </cell>
          <cell r="E33">
            <v>1.6280136986301375</v>
          </cell>
          <cell r="F33">
            <v>226628013.69863012</v>
          </cell>
          <cell r="G33">
            <v>225000000</v>
          </cell>
        </row>
        <row r="34">
          <cell r="A34">
            <v>38929</v>
          </cell>
          <cell r="B34">
            <v>12</v>
          </cell>
          <cell r="C34">
            <v>0</v>
          </cell>
          <cell r="D34">
            <v>514109.58904109598</v>
          </cell>
          <cell r="E34">
            <v>0.51410958904109594</v>
          </cell>
          <cell r="F34">
            <v>514109.58904109598</v>
          </cell>
          <cell r="G34">
            <v>225000000</v>
          </cell>
        </row>
        <row r="35">
          <cell r="A35">
            <v>38960</v>
          </cell>
          <cell r="B35">
            <v>31</v>
          </cell>
          <cell r="C35">
            <v>0</v>
          </cell>
          <cell r="D35">
            <v>1328116.4383561646</v>
          </cell>
          <cell r="E35">
            <v>1.3281164383561646</v>
          </cell>
          <cell r="F35">
            <v>1328116.4383561646</v>
          </cell>
          <cell r="G35">
            <v>225000000</v>
          </cell>
        </row>
        <row r="36">
          <cell r="A36">
            <v>38990</v>
          </cell>
          <cell r="B36">
            <v>30</v>
          </cell>
          <cell r="C36">
            <v>0</v>
          </cell>
          <cell r="D36">
            <v>1285273.9726027399</v>
          </cell>
          <cell r="E36">
            <v>1.28527397260274</v>
          </cell>
          <cell r="F36">
            <v>1285273.9726027399</v>
          </cell>
          <cell r="G36">
            <v>225000000</v>
          </cell>
        </row>
        <row r="37">
          <cell r="A37">
            <v>39021</v>
          </cell>
          <cell r="B37">
            <v>31</v>
          </cell>
          <cell r="C37">
            <v>0</v>
          </cell>
          <cell r="D37">
            <v>1328116.4383561646</v>
          </cell>
          <cell r="E37">
            <v>1.3281164383561646</v>
          </cell>
          <cell r="F37">
            <v>1328116.4383561646</v>
          </cell>
          <cell r="G37">
            <v>225000000</v>
          </cell>
        </row>
        <row r="38">
          <cell r="A38">
            <v>39051</v>
          </cell>
          <cell r="B38">
            <v>30</v>
          </cell>
          <cell r="C38">
            <v>0</v>
          </cell>
          <cell r="D38">
            <v>1285273.9726027399</v>
          </cell>
          <cell r="E38">
            <v>1.28527397260274</v>
          </cell>
          <cell r="F38">
            <v>1285273.9726027399</v>
          </cell>
          <cell r="G38">
            <v>225000000</v>
          </cell>
        </row>
        <row r="39">
          <cell r="A39">
            <v>39082</v>
          </cell>
          <cell r="B39">
            <v>31</v>
          </cell>
          <cell r="C39">
            <v>0</v>
          </cell>
          <cell r="D39">
            <v>1328116.4383561646</v>
          </cell>
          <cell r="E39">
            <v>1.3281164383561646</v>
          </cell>
          <cell r="F39">
            <v>1328116.4383561646</v>
          </cell>
          <cell r="G39">
            <v>225000000</v>
          </cell>
        </row>
        <row r="40">
          <cell r="A40">
            <v>39101</v>
          </cell>
          <cell r="B40">
            <v>19</v>
          </cell>
          <cell r="C40">
            <v>225000000</v>
          </cell>
          <cell r="D40">
            <v>814006.84931506868</v>
          </cell>
          <cell r="E40">
            <v>0.81400684931506873</v>
          </cell>
          <cell r="F40">
            <v>225814006.84931508</v>
          </cell>
          <cell r="G40">
            <v>0</v>
          </cell>
        </row>
      </sheetData>
      <sheetData sheetId="25" refreshError="1"/>
      <sheetData sheetId="26" refreshError="1"/>
      <sheetData sheetId="27" refreshError="1"/>
      <sheetData sheetId="28"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s"/>
      <sheetName val="Memory Map and Stats"/>
      <sheetName val="Memory Calculator Inputs"/>
      <sheetName val="DSL-S"/>
      <sheetName val="LA- lookups"/>
      <sheetName val="Other assumptions"/>
      <sheetName val="Control"/>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ML-Citi"/>
      <sheetName val="Comm Paper"/>
      <sheetName val="BIL-IL&amp;FS-50 Cr"/>
      <sheetName val="Rabo-150 crs"/>
      <sheetName val="Rabo-125 Crs"/>
      <sheetName val="BCL-HDFC Bank-20 crs 8%"/>
      <sheetName val="BTVL-IL&amp;FS-50 Cr"/>
      <sheetName val="Infotel-Canara $26.67 Mn ST 1"/>
      <sheetName val="BCL-SCB 13.25%"/>
      <sheetName val="BTVL-ABN Tranche I"/>
      <sheetName val="BTVL-ABN Tranche II"/>
      <sheetName val="BTVL-ABN Tranche III"/>
      <sheetName val="Infotel-SBI"/>
      <sheetName val="BCL-IDBI Ltd"/>
      <sheetName val="Infotel-IL&amp;FS"/>
      <sheetName val="BCL-Canara"/>
      <sheetName val="BCL-IL&amp;FS "/>
      <sheetName val="BCL-HDFC Bank-25 crs 9%"/>
      <sheetName val="BCL-DB 7.5%"/>
      <sheetName val="lists"/>
      <sheetName val="Profile"/>
      <sheetName val="BCL-EKN"/>
      <sheetName val="BCL-EKN (2)"/>
      <sheetName val="BCL-NIB"/>
      <sheetName val="BCL-ABN Syndication"/>
      <sheetName val="BCL-Barclays"/>
      <sheetName val="BCL-DEG"/>
      <sheetName val="BCL-FMO"/>
      <sheetName val="BCL-Hermes"/>
      <sheetName val="BCL-HDFC Bank 50Crs"/>
      <sheetName val="BCL-HDFC Bank 50Crs 3mar"/>
      <sheetName val="BCL-HDFC"/>
      <sheetName val="BCL-IDBI bank"/>
      <sheetName val="Rabo-160 crs"/>
      <sheetName val="BCL-SCB 10.95%"/>
      <sheetName val="BCL-UTI 11.05%"/>
      <sheetName val="Infotel-Canara $15 Mn"/>
      <sheetName val="Infotel-Canara $26.67 Mn ST"/>
      <sheetName val="Infotel-IDFC-10.75%"/>
      <sheetName val="Infotel-IDBI 15%"/>
      <sheetName val="Infotel-IDBI 14%"/>
      <sheetName val="BML-IDFC 13.50%"/>
      <sheetName val="BML-IDFC-8.65%"/>
      <sheetName val="BML-IFC"/>
      <sheetName val="IDFC - BTVL"/>
      <sheetName val="BTVL- OCRD"/>
      <sheetName val="ABN BTVL 2 Dec 03"/>
      <sheetName val="ABN BTVL 4 Dec 03"/>
      <sheetName val="ABN BTVL 18 Dec 03"/>
    </sheetNames>
    <sheetDataSet>
      <sheetData sheetId="0" refreshError="1">
        <row r="22">
          <cell r="B22" t="str">
            <v xml:space="preserve">Date </v>
          </cell>
          <cell r="C22" t="str">
            <v>%</v>
          </cell>
          <cell r="D22" t="str">
            <v>Days</v>
          </cell>
          <cell r="E22" t="str">
            <v xml:space="preserve">Principal </v>
          </cell>
          <cell r="F22" t="str">
            <v>Interest</v>
          </cell>
          <cell r="G22" t="str">
            <v>Total Payment</v>
          </cell>
          <cell r="H22" t="str">
            <v>O/S Principal</v>
          </cell>
        </row>
        <row r="23">
          <cell r="B23">
            <v>37217</v>
          </cell>
          <cell r="G23">
            <v>0</v>
          </cell>
          <cell r="H23">
            <v>1250000000</v>
          </cell>
        </row>
        <row r="24">
          <cell r="B24">
            <v>37256</v>
          </cell>
          <cell r="D24">
            <v>39</v>
          </cell>
          <cell r="F24">
            <v>14478082.191780822</v>
          </cell>
          <cell r="G24">
            <v>8397287.6712328773</v>
          </cell>
          <cell r="H24">
            <v>1250000000</v>
          </cell>
        </row>
        <row r="25">
          <cell r="B25">
            <v>37437</v>
          </cell>
          <cell r="D25">
            <v>181</v>
          </cell>
          <cell r="F25">
            <v>69796575.342465758</v>
          </cell>
          <cell r="G25">
            <v>40482013.698630139</v>
          </cell>
          <cell r="H25">
            <v>1250000000</v>
          </cell>
        </row>
        <row r="26">
          <cell r="B26">
            <v>37529</v>
          </cell>
          <cell r="D26">
            <v>92</v>
          </cell>
          <cell r="F26">
            <v>1575342.4657534247</v>
          </cell>
          <cell r="G26">
            <v>913698.63013698638</v>
          </cell>
          <cell r="H26">
            <v>1250000000</v>
          </cell>
        </row>
        <row r="27">
          <cell r="B27">
            <v>37621</v>
          </cell>
          <cell r="D27">
            <v>184</v>
          </cell>
          <cell r="F27">
            <v>64147945.205479451</v>
          </cell>
          <cell r="G27">
            <v>37205808.219178081</v>
          </cell>
          <cell r="H27">
            <v>1250000000</v>
          </cell>
        </row>
        <row r="28">
          <cell r="B28">
            <v>37802</v>
          </cell>
          <cell r="D28">
            <v>181</v>
          </cell>
          <cell r="F28">
            <v>53680136.986301377</v>
          </cell>
          <cell r="G28">
            <v>31134479.452054799</v>
          </cell>
          <cell r="H28">
            <v>1250000000</v>
          </cell>
        </row>
        <row r="29">
          <cell r="B29">
            <v>37986</v>
          </cell>
          <cell r="C29">
            <v>7.6999999999999999E-2</v>
          </cell>
          <cell r="D29">
            <v>184</v>
          </cell>
          <cell r="E29">
            <v>96250000</v>
          </cell>
          <cell r="F29">
            <v>51419178.08219178</v>
          </cell>
          <cell r="G29">
            <v>126073123.28767122</v>
          </cell>
          <cell r="H29">
            <v>1153750000</v>
          </cell>
        </row>
        <row r="30">
          <cell r="B30">
            <v>38168</v>
          </cell>
          <cell r="C30">
            <v>7.6999999999999999E-2</v>
          </cell>
          <cell r="D30">
            <v>182</v>
          </cell>
          <cell r="E30">
            <v>96250000</v>
          </cell>
          <cell r="F30">
            <v>43032030.1369863</v>
          </cell>
          <cell r="G30">
            <v>121208577.47945207</v>
          </cell>
          <cell r="H30">
            <v>1057500000</v>
          </cell>
        </row>
        <row r="31">
          <cell r="B31">
            <v>38283</v>
          </cell>
          <cell r="C31">
            <v>7.6999999999999999E-2</v>
          </cell>
          <cell r="D31">
            <v>115</v>
          </cell>
          <cell r="E31">
            <v>1057500000</v>
          </cell>
          <cell r="F31">
            <v>26969987.465753425</v>
          </cell>
          <cell r="G31">
            <v>1084469987.4657533</v>
          </cell>
          <cell r="H31">
            <v>0</v>
          </cell>
        </row>
        <row r="32">
          <cell r="B32">
            <v>38533</v>
          </cell>
          <cell r="C32">
            <v>7.6999999999999999E-2</v>
          </cell>
          <cell r="D32">
            <v>250</v>
          </cell>
          <cell r="F32">
            <v>0</v>
          </cell>
          <cell r="G32">
            <v>0</v>
          </cell>
          <cell r="H32">
            <v>0</v>
          </cell>
        </row>
        <row r="33">
          <cell r="B33">
            <v>38717</v>
          </cell>
          <cell r="C33">
            <v>7.6999999999999999E-2</v>
          </cell>
          <cell r="D33">
            <v>184</v>
          </cell>
          <cell r="F33">
            <v>0</v>
          </cell>
          <cell r="G33">
            <v>0</v>
          </cell>
          <cell r="H33">
            <v>0</v>
          </cell>
        </row>
        <row r="34">
          <cell r="B34">
            <v>38898</v>
          </cell>
          <cell r="C34">
            <v>7.6999999999999999E-2</v>
          </cell>
          <cell r="D34">
            <v>181</v>
          </cell>
          <cell r="F34">
            <v>0</v>
          </cell>
          <cell r="G34">
            <v>0</v>
          </cell>
          <cell r="H34">
            <v>0</v>
          </cell>
        </row>
        <row r="35">
          <cell r="B35">
            <v>39082</v>
          </cell>
          <cell r="C35">
            <v>7.6999999999999999E-2</v>
          </cell>
          <cell r="D35">
            <v>184</v>
          </cell>
          <cell r="F35">
            <v>0</v>
          </cell>
          <cell r="G35">
            <v>0</v>
          </cell>
          <cell r="H35">
            <v>0</v>
          </cell>
        </row>
        <row r="36">
          <cell r="B36">
            <v>39263</v>
          </cell>
          <cell r="C36">
            <v>7.6999999999999999E-2</v>
          </cell>
          <cell r="D36">
            <v>181</v>
          </cell>
          <cell r="F36">
            <v>0</v>
          </cell>
          <cell r="G36">
            <v>0</v>
          </cell>
          <cell r="H36">
            <v>0</v>
          </cell>
        </row>
        <row r="37">
          <cell r="B37">
            <v>39447</v>
          </cell>
          <cell r="C37">
            <v>7.6999999999999999E-2</v>
          </cell>
          <cell r="D37">
            <v>184</v>
          </cell>
          <cell r="F37">
            <v>0</v>
          </cell>
          <cell r="G37">
            <v>0</v>
          </cell>
          <cell r="H37">
            <v>0</v>
          </cell>
        </row>
        <row r="38">
          <cell r="B38">
            <v>39629</v>
          </cell>
          <cell r="C38">
            <v>7.6999999999999999E-2</v>
          </cell>
          <cell r="D38">
            <v>182</v>
          </cell>
          <cell r="F38">
            <v>0</v>
          </cell>
          <cell r="G38">
            <v>0</v>
          </cell>
          <cell r="H38">
            <v>0</v>
          </cell>
        </row>
        <row r="39">
          <cell r="B39">
            <v>39813</v>
          </cell>
          <cell r="C39">
            <v>7.6999999999999999E-2</v>
          </cell>
          <cell r="D39">
            <v>184</v>
          </cell>
          <cell r="F39">
            <v>0</v>
          </cell>
          <cell r="G39">
            <v>0</v>
          </cell>
          <cell r="H39">
            <v>0</v>
          </cell>
        </row>
        <row r="40">
          <cell r="B40">
            <v>39994</v>
          </cell>
          <cell r="C40">
            <v>7.6999999999999999E-2</v>
          </cell>
          <cell r="D40">
            <v>181</v>
          </cell>
          <cell r="F40">
            <v>0</v>
          </cell>
          <cell r="G40">
            <v>0</v>
          </cell>
          <cell r="H40">
            <v>0</v>
          </cell>
        </row>
        <row r="41">
          <cell r="B41">
            <v>40178</v>
          </cell>
          <cell r="C41">
            <v>7.5999999999999998E-2</v>
          </cell>
          <cell r="D41">
            <v>184</v>
          </cell>
          <cell r="F41">
            <v>0</v>
          </cell>
          <cell r="G41">
            <v>0</v>
          </cell>
          <cell r="H41">
            <v>0</v>
          </cell>
        </row>
      </sheetData>
      <sheetData sheetId="1" refreshError="1">
        <row r="15">
          <cell r="G15">
            <v>750000166.66438353</v>
          </cell>
        </row>
      </sheetData>
      <sheetData sheetId="2" refreshError="1">
        <row r="15">
          <cell r="B15" t="str">
            <v>Due Date</v>
          </cell>
          <cell r="C15" t="str">
            <v>No of Days</v>
          </cell>
          <cell r="D15" t="str">
            <v>Principal Amt</v>
          </cell>
          <cell r="E15" t="str">
            <v>Int amt</v>
          </cell>
          <cell r="F15" t="str">
            <v>(in Million)</v>
          </cell>
          <cell r="G15" t="str">
            <v>TDS</v>
          </cell>
          <cell r="H15" t="str">
            <v>Net inte</v>
          </cell>
          <cell r="I15" t="str">
            <v>Balance</v>
          </cell>
        </row>
        <row r="16">
          <cell r="B16">
            <v>38068</v>
          </cell>
          <cell r="I16">
            <v>500000000</v>
          </cell>
        </row>
        <row r="17">
          <cell r="B17">
            <v>38092</v>
          </cell>
          <cell r="C17">
            <v>24</v>
          </cell>
          <cell r="D17">
            <v>0</v>
          </cell>
          <cell r="E17">
            <v>2334246.5753424657</v>
          </cell>
          <cell r="F17">
            <v>2.3342465753424655</v>
          </cell>
          <cell r="G17">
            <v>71778.082191780821</v>
          </cell>
          <cell r="H17">
            <v>2262468.493150685</v>
          </cell>
          <cell r="I17">
            <v>500000000</v>
          </cell>
        </row>
        <row r="18">
          <cell r="B18">
            <v>38183</v>
          </cell>
          <cell r="C18">
            <v>91</v>
          </cell>
          <cell r="D18">
            <v>0</v>
          </cell>
          <cell r="E18">
            <v>8850684.9315068498</v>
          </cell>
          <cell r="F18">
            <v>8.8506849315068497</v>
          </cell>
          <cell r="G18">
            <v>272158.56164383568</v>
          </cell>
          <cell r="H18">
            <v>8578526.3698630147</v>
          </cell>
          <cell r="I18">
            <v>500000000</v>
          </cell>
        </row>
        <row r="19">
          <cell r="B19">
            <v>38252</v>
          </cell>
          <cell r="C19">
            <v>69</v>
          </cell>
          <cell r="D19">
            <v>500000000</v>
          </cell>
          <cell r="E19">
            <v>6710958.9041095888</v>
          </cell>
          <cell r="F19">
            <v>6.7109589041095887</v>
          </cell>
          <cell r="G19">
            <v>206361.98630136988</v>
          </cell>
          <cell r="H19">
            <v>6504596.9178082189</v>
          </cell>
          <cell r="I19">
            <v>0</v>
          </cell>
        </row>
        <row r="20">
          <cell r="B20">
            <v>38343</v>
          </cell>
          <cell r="C20">
            <v>91</v>
          </cell>
          <cell r="D20">
            <v>0</v>
          </cell>
          <cell r="E20">
            <v>0</v>
          </cell>
          <cell r="F20">
            <v>0</v>
          </cell>
          <cell r="G20">
            <v>0</v>
          </cell>
          <cell r="H20">
            <v>0</v>
          </cell>
          <cell r="I20">
            <v>0</v>
          </cell>
        </row>
        <row r="21">
          <cell r="B21">
            <v>38433</v>
          </cell>
          <cell r="C21">
            <v>90</v>
          </cell>
          <cell r="D21">
            <v>0</v>
          </cell>
          <cell r="E21">
            <v>0</v>
          </cell>
          <cell r="F21">
            <v>0</v>
          </cell>
          <cell r="G21">
            <v>0</v>
          </cell>
          <cell r="H21">
            <v>0</v>
          </cell>
          <cell r="I21">
            <v>0</v>
          </cell>
        </row>
        <row r="22">
          <cell r="B22">
            <v>38525</v>
          </cell>
          <cell r="C22">
            <v>92</v>
          </cell>
          <cell r="D22">
            <v>0</v>
          </cell>
          <cell r="E22">
            <v>0</v>
          </cell>
          <cell r="F22">
            <v>0</v>
          </cell>
          <cell r="G22">
            <v>0</v>
          </cell>
          <cell r="H22">
            <v>0</v>
          </cell>
          <cell r="I22">
            <v>0</v>
          </cell>
        </row>
        <row r="23">
          <cell r="B23">
            <v>38617</v>
          </cell>
          <cell r="C23">
            <v>92</v>
          </cell>
          <cell r="D23">
            <v>0</v>
          </cell>
          <cell r="E23">
            <v>0</v>
          </cell>
          <cell r="F23">
            <v>0</v>
          </cell>
          <cell r="G23">
            <v>0</v>
          </cell>
          <cell r="H23">
            <v>0</v>
          </cell>
          <cell r="I23">
            <v>0</v>
          </cell>
        </row>
        <row r="24">
          <cell r="B24">
            <v>38708</v>
          </cell>
          <cell r="C24">
            <v>91</v>
          </cell>
          <cell r="E24">
            <v>0</v>
          </cell>
          <cell r="F24">
            <v>0</v>
          </cell>
          <cell r="G24">
            <v>0</v>
          </cell>
          <cell r="H24">
            <v>0</v>
          </cell>
          <cell r="I24">
            <v>0</v>
          </cell>
        </row>
        <row r="25">
          <cell r="B25">
            <v>38708</v>
          </cell>
          <cell r="C25">
            <v>0</v>
          </cell>
          <cell r="E25">
            <v>0</v>
          </cell>
          <cell r="F25">
            <v>0</v>
          </cell>
          <cell r="G25">
            <v>0</v>
          </cell>
          <cell r="H25">
            <v>0</v>
          </cell>
          <cell r="I25">
            <v>0</v>
          </cell>
        </row>
        <row r="26">
          <cell r="B26">
            <v>38798</v>
          </cell>
          <cell r="C26">
            <v>90</v>
          </cell>
          <cell r="E26">
            <v>0</v>
          </cell>
          <cell r="F26">
            <v>0</v>
          </cell>
          <cell r="G26">
            <v>0</v>
          </cell>
          <cell r="H26">
            <v>0</v>
          </cell>
          <cell r="I26">
            <v>0</v>
          </cell>
        </row>
        <row r="27">
          <cell r="B27">
            <v>38798</v>
          </cell>
          <cell r="C27">
            <v>0</v>
          </cell>
          <cell r="E27">
            <v>0</v>
          </cell>
          <cell r="F27">
            <v>0</v>
          </cell>
          <cell r="G27">
            <v>0</v>
          </cell>
          <cell r="H27">
            <v>0</v>
          </cell>
          <cell r="I27">
            <v>0</v>
          </cell>
        </row>
        <row r="28">
          <cell r="B28">
            <v>38890</v>
          </cell>
          <cell r="C28">
            <v>92</v>
          </cell>
          <cell r="E28">
            <v>0</v>
          </cell>
          <cell r="F28">
            <v>0</v>
          </cell>
          <cell r="G28">
            <v>0</v>
          </cell>
          <cell r="H28">
            <v>0</v>
          </cell>
          <cell r="I28">
            <v>0</v>
          </cell>
        </row>
        <row r="29">
          <cell r="B29">
            <v>38890</v>
          </cell>
          <cell r="C29">
            <v>0</v>
          </cell>
          <cell r="E29">
            <v>0</v>
          </cell>
          <cell r="F29">
            <v>0</v>
          </cell>
          <cell r="G29">
            <v>0</v>
          </cell>
          <cell r="H29">
            <v>0</v>
          </cell>
          <cell r="I29">
            <v>0</v>
          </cell>
        </row>
        <row r="30">
          <cell r="B30">
            <v>38982</v>
          </cell>
          <cell r="C30">
            <v>92</v>
          </cell>
          <cell r="E30">
            <v>0</v>
          </cell>
          <cell r="F30">
            <v>0</v>
          </cell>
          <cell r="G30">
            <v>0</v>
          </cell>
          <cell r="H30">
            <v>0</v>
          </cell>
          <cell r="I30">
            <v>0</v>
          </cell>
        </row>
        <row r="31">
          <cell r="B31">
            <v>38982</v>
          </cell>
          <cell r="C31">
            <v>0</v>
          </cell>
          <cell r="E31">
            <v>0</v>
          </cell>
          <cell r="F31">
            <v>0</v>
          </cell>
          <cell r="G31">
            <v>0</v>
          </cell>
          <cell r="H31">
            <v>0</v>
          </cell>
          <cell r="I31">
            <v>0</v>
          </cell>
        </row>
        <row r="32">
          <cell r="B32">
            <v>39073</v>
          </cell>
          <cell r="C32">
            <v>91</v>
          </cell>
          <cell r="E32">
            <v>0</v>
          </cell>
          <cell r="F32">
            <v>0</v>
          </cell>
          <cell r="G32">
            <v>0</v>
          </cell>
          <cell r="H32">
            <v>0</v>
          </cell>
          <cell r="I32">
            <v>0</v>
          </cell>
        </row>
        <row r="33">
          <cell r="B33">
            <v>39073</v>
          </cell>
          <cell r="C33">
            <v>0</v>
          </cell>
          <cell r="E33">
            <v>0</v>
          </cell>
          <cell r="F33">
            <v>0</v>
          </cell>
          <cell r="G33">
            <v>0</v>
          </cell>
          <cell r="H33">
            <v>0</v>
          </cell>
          <cell r="I33">
            <v>0</v>
          </cell>
        </row>
        <row r="34">
          <cell r="B34">
            <v>39163</v>
          </cell>
          <cell r="C34">
            <v>90</v>
          </cell>
          <cell r="E34">
            <v>0</v>
          </cell>
          <cell r="F34">
            <v>0</v>
          </cell>
          <cell r="G34">
            <v>0</v>
          </cell>
          <cell r="H34">
            <v>0</v>
          </cell>
          <cell r="I34">
            <v>0</v>
          </cell>
        </row>
      </sheetData>
      <sheetData sheetId="3" refreshError="1">
        <row r="16">
          <cell r="B16" t="str">
            <v xml:space="preserve">Date </v>
          </cell>
          <cell r="C16" t="str">
            <v>% repaid</v>
          </cell>
          <cell r="D16" t="str">
            <v>Days</v>
          </cell>
          <cell r="E16" t="str">
            <v xml:space="preserve">Principal </v>
          </cell>
          <cell r="F16" t="str">
            <v>Interest</v>
          </cell>
          <cell r="G16" t="str">
            <v>Total Payment</v>
          </cell>
          <cell r="H16" t="str">
            <v>O/S Principal</v>
          </cell>
        </row>
        <row r="17">
          <cell r="B17">
            <v>37928</v>
          </cell>
          <cell r="H17">
            <v>1500000000</v>
          </cell>
        </row>
        <row r="18">
          <cell r="B18">
            <v>38110</v>
          </cell>
          <cell r="D18">
            <v>182</v>
          </cell>
          <cell r="E18">
            <v>0</v>
          </cell>
          <cell r="F18">
            <v>54226027.397260264</v>
          </cell>
          <cell r="G18">
            <v>54226027.397260264</v>
          </cell>
          <cell r="H18">
            <v>1500000000</v>
          </cell>
        </row>
        <row r="19">
          <cell r="B19">
            <v>38294</v>
          </cell>
          <cell r="D19">
            <v>184</v>
          </cell>
          <cell r="E19">
            <v>1500000000</v>
          </cell>
          <cell r="F19">
            <v>54821917.808219165</v>
          </cell>
          <cell r="G19">
            <v>1554821917.8082192</v>
          </cell>
          <cell r="H19">
            <v>0</v>
          </cell>
        </row>
        <row r="20">
          <cell r="B20">
            <v>38475</v>
          </cell>
          <cell r="D20">
            <v>181</v>
          </cell>
          <cell r="F20">
            <v>0</v>
          </cell>
          <cell r="G20">
            <v>0</v>
          </cell>
          <cell r="H20">
            <v>0</v>
          </cell>
        </row>
        <row r="21">
          <cell r="B21">
            <v>38659</v>
          </cell>
          <cell r="D21">
            <v>184</v>
          </cell>
          <cell r="F21">
            <v>0</v>
          </cell>
          <cell r="G21">
            <v>0</v>
          </cell>
          <cell r="H21">
            <v>0</v>
          </cell>
        </row>
        <row r="22">
          <cell r="B22">
            <v>38840</v>
          </cell>
          <cell r="D22">
            <v>181</v>
          </cell>
          <cell r="F22">
            <v>0</v>
          </cell>
          <cell r="G22">
            <v>0</v>
          </cell>
          <cell r="H22">
            <v>0</v>
          </cell>
        </row>
        <row r="23">
          <cell r="B23">
            <v>39024</v>
          </cell>
          <cell r="D23">
            <v>184</v>
          </cell>
          <cell r="F23">
            <v>0</v>
          </cell>
          <cell r="G23">
            <v>0</v>
          </cell>
          <cell r="H23">
            <v>0</v>
          </cell>
        </row>
        <row r="24">
          <cell r="B24">
            <v>39205</v>
          </cell>
          <cell r="D24">
            <v>181</v>
          </cell>
          <cell r="F24">
            <v>0</v>
          </cell>
          <cell r="G24">
            <v>0</v>
          </cell>
          <cell r="H24">
            <v>0</v>
          </cell>
        </row>
        <row r="25">
          <cell r="B25">
            <v>39389</v>
          </cell>
          <cell r="D25">
            <v>184</v>
          </cell>
          <cell r="F25">
            <v>0</v>
          </cell>
          <cell r="G25">
            <v>0</v>
          </cell>
          <cell r="H25">
            <v>0</v>
          </cell>
        </row>
        <row r="26">
          <cell r="B26">
            <v>39571</v>
          </cell>
          <cell r="D26">
            <v>182</v>
          </cell>
          <cell r="F26">
            <v>0</v>
          </cell>
          <cell r="G26">
            <v>0</v>
          </cell>
          <cell r="H26">
            <v>0</v>
          </cell>
        </row>
        <row r="27">
          <cell r="B27">
            <v>39755</v>
          </cell>
          <cell r="D27">
            <v>184</v>
          </cell>
          <cell r="F27">
            <v>0</v>
          </cell>
          <cell r="G27">
            <v>0</v>
          </cell>
          <cell r="H27">
            <v>0</v>
          </cell>
        </row>
        <row r="28">
          <cell r="B28">
            <v>39936</v>
          </cell>
          <cell r="D28">
            <v>181</v>
          </cell>
          <cell r="F28">
            <v>0</v>
          </cell>
          <cell r="G28">
            <v>0</v>
          </cell>
          <cell r="H28">
            <v>0</v>
          </cell>
        </row>
        <row r="29">
          <cell r="B29">
            <v>40120</v>
          </cell>
          <cell r="D29">
            <v>184</v>
          </cell>
          <cell r="F29">
            <v>0</v>
          </cell>
          <cell r="G29">
            <v>0</v>
          </cell>
          <cell r="H29">
            <v>0</v>
          </cell>
        </row>
      </sheetData>
      <sheetData sheetId="4" refreshError="1">
        <row r="17">
          <cell r="B17" t="str">
            <v xml:space="preserve">Date </v>
          </cell>
          <cell r="C17" t="str">
            <v>% repaid</v>
          </cell>
          <cell r="D17" t="str">
            <v>Days</v>
          </cell>
          <cell r="E17" t="str">
            <v xml:space="preserve">Principal </v>
          </cell>
          <cell r="F17" t="str">
            <v>Interest</v>
          </cell>
          <cell r="G17" t="str">
            <v>Total Payment</v>
          </cell>
          <cell r="H17" t="str">
            <v>O/S Principal</v>
          </cell>
        </row>
        <row r="18">
          <cell r="B18">
            <v>37186</v>
          </cell>
          <cell r="H18">
            <v>1250000000</v>
          </cell>
        </row>
        <row r="19">
          <cell r="B19">
            <v>37368</v>
          </cell>
          <cell r="D19">
            <v>182</v>
          </cell>
          <cell r="E19">
            <v>0</v>
          </cell>
          <cell r="F19">
            <v>73236301.369863018</v>
          </cell>
          <cell r="G19">
            <v>73236301.369863018</v>
          </cell>
          <cell r="H19">
            <v>1250000000</v>
          </cell>
        </row>
        <row r="20">
          <cell r="B20">
            <v>37551</v>
          </cell>
          <cell r="D20">
            <v>183</v>
          </cell>
          <cell r="E20">
            <v>0</v>
          </cell>
          <cell r="F20">
            <v>68938356.16438356</v>
          </cell>
          <cell r="G20">
            <v>68938356.16438356</v>
          </cell>
          <cell r="H20">
            <v>1250000000</v>
          </cell>
        </row>
        <row r="21">
          <cell r="B21">
            <v>37733</v>
          </cell>
          <cell r="D21">
            <v>182</v>
          </cell>
          <cell r="E21">
            <v>125000000</v>
          </cell>
          <cell r="F21">
            <v>62603013.698630139</v>
          </cell>
          <cell r="G21">
            <v>187603013.69863015</v>
          </cell>
          <cell r="H21">
            <v>1125000000</v>
          </cell>
        </row>
        <row r="22">
          <cell r="B22">
            <v>37916</v>
          </cell>
          <cell r="D22">
            <v>183</v>
          </cell>
          <cell r="E22">
            <v>125000000</v>
          </cell>
          <cell r="F22">
            <v>56178493.15068493</v>
          </cell>
          <cell r="G22">
            <v>181178493.15068492</v>
          </cell>
          <cell r="H22">
            <v>1000000000</v>
          </cell>
        </row>
        <row r="23">
          <cell r="B23">
            <v>37916</v>
          </cell>
          <cell r="E23">
            <v>300000000</v>
          </cell>
          <cell r="F23">
            <v>0</v>
          </cell>
          <cell r="G23">
            <v>300000000</v>
          </cell>
          <cell r="H23">
            <v>700000000</v>
          </cell>
        </row>
        <row r="24">
          <cell r="B24">
            <v>38099</v>
          </cell>
          <cell r="D24">
            <v>183</v>
          </cell>
          <cell r="E24">
            <v>87500000</v>
          </cell>
          <cell r="F24">
            <v>26321917.80821918</v>
          </cell>
          <cell r="G24">
            <v>113821917.80821918</v>
          </cell>
          <cell r="H24">
            <v>612500000</v>
          </cell>
        </row>
        <row r="25">
          <cell r="B25">
            <v>38282</v>
          </cell>
          <cell r="D25">
            <v>183</v>
          </cell>
          <cell r="E25">
            <v>612500000</v>
          </cell>
          <cell r="F25">
            <v>23031678.08219178</v>
          </cell>
          <cell r="G25">
            <v>635531678.08219182</v>
          </cell>
          <cell r="H25">
            <v>0</v>
          </cell>
        </row>
        <row r="26">
          <cell r="B26">
            <v>38464</v>
          </cell>
          <cell r="D26">
            <v>182</v>
          </cell>
          <cell r="F26">
            <v>0</v>
          </cell>
          <cell r="G26">
            <v>0</v>
          </cell>
          <cell r="H26">
            <v>0</v>
          </cell>
        </row>
        <row r="27">
          <cell r="B27">
            <v>38647</v>
          </cell>
          <cell r="D27">
            <v>183</v>
          </cell>
          <cell r="F27">
            <v>0</v>
          </cell>
          <cell r="G27">
            <v>0</v>
          </cell>
          <cell r="H27">
            <v>0</v>
          </cell>
        </row>
        <row r="28">
          <cell r="B28">
            <v>38829</v>
          </cell>
          <cell r="D28">
            <v>182</v>
          </cell>
          <cell r="F28">
            <v>0</v>
          </cell>
          <cell r="G28">
            <v>0</v>
          </cell>
          <cell r="H28">
            <v>0</v>
          </cell>
        </row>
        <row r="29">
          <cell r="B29">
            <v>39012</v>
          </cell>
          <cell r="D29">
            <v>183</v>
          </cell>
          <cell r="F29">
            <v>0</v>
          </cell>
          <cell r="G29">
            <v>0</v>
          </cell>
          <cell r="H29">
            <v>0</v>
          </cell>
        </row>
        <row r="30">
          <cell r="B30">
            <v>39194</v>
          </cell>
          <cell r="D30">
            <v>182</v>
          </cell>
          <cell r="F30">
            <v>0</v>
          </cell>
          <cell r="G30">
            <v>0</v>
          </cell>
          <cell r="H30">
            <v>0</v>
          </cell>
        </row>
        <row r="31">
          <cell r="B31">
            <v>39377</v>
          </cell>
          <cell r="D31">
            <v>183</v>
          </cell>
          <cell r="F31">
            <v>0</v>
          </cell>
          <cell r="G31">
            <v>0</v>
          </cell>
          <cell r="H31">
            <v>0</v>
          </cell>
        </row>
      </sheetData>
      <sheetData sheetId="5" refreshError="1">
        <row r="12">
          <cell r="B12" t="str">
            <v xml:space="preserve">Date </v>
          </cell>
          <cell r="C12" t="str">
            <v>% repaid</v>
          </cell>
          <cell r="D12" t="str">
            <v>Days</v>
          </cell>
          <cell r="E12" t="str">
            <v xml:space="preserve">Principal </v>
          </cell>
          <cell r="F12" t="str">
            <v>Interest</v>
          </cell>
          <cell r="G12" t="str">
            <v>Total Payment</v>
          </cell>
          <cell r="H12" t="str">
            <v>O/S Principal</v>
          </cell>
        </row>
        <row r="13">
          <cell r="B13">
            <v>37844</v>
          </cell>
          <cell r="H13">
            <v>200000000</v>
          </cell>
        </row>
        <row r="14">
          <cell r="B14">
            <v>37864</v>
          </cell>
          <cell r="D14">
            <v>20</v>
          </cell>
          <cell r="F14">
            <v>876712.32876712328</v>
          </cell>
          <cell r="G14">
            <v>876712.32876712328</v>
          </cell>
          <cell r="H14">
            <v>200000000</v>
          </cell>
        </row>
        <row r="15">
          <cell r="B15">
            <v>37894</v>
          </cell>
          <cell r="D15">
            <v>30</v>
          </cell>
          <cell r="E15">
            <v>0</v>
          </cell>
          <cell r="F15">
            <v>1315068.493150685</v>
          </cell>
          <cell r="G15">
            <v>1315068.493150685</v>
          </cell>
          <cell r="H15">
            <v>200000000</v>
          </cell>
        </row>
        <row r="16">
          <cell r="B16">
            <v>37925</v>
          </cell>
          <cell r="C16">
            <v>2.5000000000000001E-2</v>
          </cell>
          <cell r="D16">
            <v>31</v>
          </cell>
          <cell r="F16">
            <v>1358904.1095890412</v>
          </cell>
          <cell r="G16">
            <v>1358904.1095890412</v>
          </cell>
          <cell r="H16">
            <v>200000000</v>
          </cell>
        </row>
        <row r="17">
          <cell r="B17">
            <v>37928</v>
          </cell>
          <cell r="D17">
            <v>3</v>
          </cell>
          <cell r="H17">
            <v>200000000</v>
          </cell>
        </row>
        <row r="18">
          <cell r="B18">
            <v>37935</v>
          </cell>
          <cell r="C18">
            <v>2.5000000000000001E-2</v>
          </cell>
          <cell r="D18">
            <v>7</v>
          </cell>
          <cell r="E18">
            <v>5000000</v>
          </cell>
          <cell r="G18">
            <v>5000000</v>
          </cell>
          <cell r="H18">
            <v>195000000</v>
          </cell>
        </row>
        <row r="19">
          <cell r="B19">
            <v>37942</v>
          </cell>
          <cell r="C19">
            <v>2.5000000000000001E-2</v>
          </cell>
          <cell r="D19">
            <v>7</v>
          </cell>
          <cell r="E19">
            <v>5000000</v>
          </cell>
          <cell r="G19">
            <v>5000000</v>
          </cell>
          <cell r="H19">
            <v>190000000</v>
          </cell>
        </row>
        <row r="20">
          <cell r="B20">
            <v>37949</v>
          </cell>
          <cell r="C20">
            <v>2.5000000000000001E-2</v>
          </cell>
          <cell r="D20">
            <v>7</v>
          </cell>
          <cell r="E20">
            <v>5000000</v>
          </cell>
          <cell r="G20">
            <v>5000000</v>
          </cell>
          <cell r="H20">
            <v>185000000</v>
          </cell>
        </row>
        <row r="21">
          <cell r="B21">
            <v>37955</v>
          </cell>
          <cell r="D21">
            <v>6</v>
          </cell>
          <cell r="E21">
            <v>0</v>
          </cell>
          <cell r="F21">
            <v>1174794.5205479451</v>
          </cell>
          <cell r="G21">
            <v>1174794.5205479451</v>
          </cell>
          <cell r="H21">
            <v>185000000</v>
          </cell>
        </row>
        <row r="22">
          <cell r="B22">
            <v>37956</v>
          </cell>
          <cell r="C22">
            <v>2.5000000000000001E-2</v>
          </cell>
          <cell r="D22">
            <v>1</v>
          </cell>
          <cell r="E22">
            <v>5000000</v>
          </cell>
          <cell r="G22">
            <v>5000000</v>
          </cell>
          <cell r="H22">
            <v>180000000</v>
          </cell>
        </row>
        <row r="23">
          <cell r="B23">
            <v>37963</v>
          </cell>
          <cell r="C23">
            <v>2.5000000000000001E-2</v>
          </cell>
          <cell r="D23">
            <v>7</v>
          </cell>
          <cell r="E23">
            <v>5000000</v>
          </cell>
          <cell r="G23">
            <v>5000000</v>
          </cell>
          <cell r="H23">
            <v>175000000</v>
          </cell>
        </row>
        <row r="24">
          <cell r="B24">
            <v>37970</v>
          </cell>
          <cell r="C24">
            <v>2.5000000000000001E-2</v>
          </cell>
          <cell r="D24">
            <v>7</v>
          </cell>
          <cell r="E24">
            <v>5000000</v>
          </cell>
          <cell r="G24">
            <v>5000000</v>
          </cell>
          <cell r="H24">
            <v>170000000</v>
          </cell>
        </row>
        <row r="25">
          <cell r="B25">
            <v>37977</v>
          </cell>
          <cell r="C25">
            <v>2.5000000000000001E-2</v>
          </cell>
          <cell r="D25">
            <v>7</v>
          </cell>
          <cell r="E25">
            <v>5000000</v>
          </cell>
          <cell r="G25">
            <v>5000000</v>
          </cell>
          <cell r="H25">
            <v>165000000</v>
          </cell>
        </row>
        <row r="26">
          <cell r="B26">
            <v>37984</v>
          </cell>
          <cell r="C26">
            <v>2.5000000000000001E-2</v>
          </cell>
          <cell r="D26">
            <v>7</v>
          </cell>
          <cell r="E26">
            <v>5000000</v>
          </cell>
          <cell r="G26">
            <v>5000000</v>
          </cell>
          <cell r="H26">
            <v>160000000</v>
          </cell>
        </row>
        <row r="27">
          <cell r="B27">
            <v>37986</v>
          </cell>
          <cell r="D27">
            <v>2</v>
          </cell>
          <cell r="F27">
            <v>1136438.3561643837</v>
          </cell>
          <cell r="H27">
            <v>160000000</v>
          </cell>
        </row>
        <row r="28">
          <cell r="B28">
            <v>37991</v>
          </cell>
          <cell r="C28">
            <v>2.5000000000000001E-2</v>
          </cell>
          <cell r="D28">
            <v>5</v>
          </cell>
          <cell r="E28">
            <v>5000000</v>
          </cell>
          <cell r="F28">
            <v>175342.46575342465</v>
          </cell>
          <cell r="G28">
            <v>5175342.4657534249</v>
          </cell>
          <cell r="H28">
            <v>155000000</v>
          </cell>
        </row>
        <row r="29">
          <cell r="B29">
            <v>37998</v>
          </cell>
          <cell r="C29">
            <v>2.5000000000000001E-2</v>
          </cell>
          <cell r="D29">
            <v>7</v>
          </cell>
          <cell r="E29">
            <v>5000000</v>
          </cell>
          <cell r="F29">
            <v>237808.21917808219</v>
          </cell>
          <cell r="G29">
            <v>5237808.2191780824</v>
          </cell>
          <cell r="H29">
            <v>150000000</v>
          </cell>
        </row>
        <row r="30">
          <cell r="B30">
            <v>38005</v>
          </cell>
          <cell r="C30">
            <v>2.5000000000000001E-2</v>
          </cell>
          <cell r="D30">
            <v>7</v>
          </cell>
          <cell r="E30">
            <v>5000000</v>
          </cell>
          <cell r="F30">
            <v>230136.98630136985</v>
          </cell>
          <cell r="G30">
            <v>5230136.98630137</v>
          </cell>
          <cell r="H30">
            <v>145000000</v>
          </cell>
        </row>
        <row r="31">
          <cell r="B31">
            <v>38012</v>
          </cell>
          <cell r="C31">
            <v>2.5000000000000001E-2</v>
          </cell>
          <cell r="D31">
            <v>7</v>
          </cell>
          <cell r="E31">
            <v>5000000</v>
          </cell>
          <cell r="F31">
            <v>222465.75342465754</v>
          </cell>
          <cell r="G31">
            <v>5222465.7534246575</v>
          </cell>
          <cell r="H31">
            <v>140000000</v>
          </cell>
        </row>
        <row r="32">
          <cell r="B32">
            <v>38019</v>
          </cell>
          <cell r="C32">
            <v>2.5000000000000001E-2</v>
          </cell>
          <cell r="D32">
            <v>7</v>
          </cell>
          <cell r="E32">
            <v>5000000</v>
          </cell>
          <cell r="F32">
            <v>153424.65753424657</v>
          </cell>
          <cell r="G32">
            <v>5153424.6575342463</v>
          </cell>
          <cell r="H32">
            <v>135000000</v>
          </cell>
        </row>
        <row r="33">
          <cell r="B33">
            <v>38017</v>
          </cell>
          <cell r="D33">
            <v>-2</v>
          </cell>
          <cell r="E33">
            <v>0</v>
          </cell>
          <cell r="F33">
            <v>1021369.8630136986</v>
          </cell>
          <cell r="G33">
            <v>1021369.8630136986</v>
          </cell>
          <cell r="H33">
            <v>135000000</v>
          </cell>
        </row>
        <row r="34">
          <cell r="B34">
            <v>38026</v>
          </cell>
          <cell r="C34">
            <v>2.5000000000000001E-2</v>
          </cell>
          <cell r="D34">
            <v>9</v>
          </cell>
          <cell r="E34">
            <v>5000000</v>
          </cell>
          <cell r="G34">
            <v>5000000</v>
          </cell>
          <cell r="H34">
            <v>130000000</v>
          </cell>
        </row>
        <row r="35">
          <cell r="B35">
            <v>38033</v>
          </cell>
          <cell r="C35">
            <v>2.5000000000000001E-2</v>
          </cell>
          <cell r="D35">
            <v>7</v>
          </cell>
          <cell r="E35">
            <v>5000000</v>
          </cell>
          <cell r="G35">
            <v>5000000</v>
          </cell>
          <cell r="H35">
            <v>125000000</v>
          </cell>
        </row>
        <row r="36">
          <cell r="B36">
            <v>38040</v>
          </cell>
          <cell r="C36">
            <v>2.5000000000000001E-2</v>
          </cell>
          <cell r="D36">
            <v>7</v>
          </cell>
          <cell r="E36">
            <v>5000000</v>
          </cell>
          <cell r="G36">
            <v>5000000</v>
          </cell>
          <cell r="H36">
            <v>120000000</v>
          </cell>
        </row>
        <row r="37">
          <cell r="B37">
            <v>38046</v>
          </cell>
          <cell r="D37">
            <v>6</v>
          </cell>
          <cell r="E37">
            <v>0</v>
          </cell>
          <cell r="F37">
            <v>815342.46575342468</v>
          </cell>
          <cell r="G37">
            <v>815342.46575342468</v>
          </cell>
          <cell r="H37">
            <v>120000000</v>
          </cell>
        </row>
        <row r="38">
          <cell r="B38">
            <v>38047</v>
          </cell>
          <cell r="C38">
            <v>2.5000000000000001E-2</v>
          </cell>
          <cell r="D38">
            <v>7</v>
          </cell>
          <cell r="E38">
            <v>5000000</v>
          </cell>
          <cell r="G38">
            <v>5000000</v>
          </cell>
          <cell r="H38">
            <v>115000000</v>
          </cell>
        </row>
        <row r="39">
          <cell r="B39">
            <v>38054</v>
          </cell>
          <cell r="C39">
            <v>2.5000000000000001E-2</v>
          </cell>
          <cell r="D39">
            <v>8</v>
          </cell>
          <cell r="E39">
            <v>5000000</v>
          </cell>
          <cell r="G39">
            <v>5000000</v>
          </cell>
          <cell r="H39">
            <v>110000000</v>
          </cell>
        </row>
        <row r="40">
          <cell r="B40">
            <v>38061</v>
          </cell>
          <cell r="C40">
            <v>2.5000000000000001E-2</v>
          </cell>
          <cell r="D40">
            <v>7</v>
          </cell>
          <cell r="E40">
            <v>5000000</v>
          </cell>
          <cell r="G40">
            <v>5000000</v>
          </cell>
          <cell r="H40">
            <v>105000000</v>
          </cell>
        </row>
        <row r="41">
          <cell r="B41">
            <v>38068</v>
          </cell>
          <cell r="C41">
            <v>2.5000000000000001E-2</v>
          </cell>
          <cell r="D41">
            <v>7</v>
          </cell>
          <cell r="E41">
            <v>5000000</v>
          </cell>
          <cell r="G41">
            <v>5000000</v>
          </cell>
          <cell r="H41">
            <v>100000000</v>
          </cell>
        </row>
        <row r="42">
          <cell r="B42">
            <v>38075</v>
          </cell>
          <cell r="C42">
            <v>2.5000000000000001E-2</v>
          </cell>
          <cell r="D42">
            <v>7</v>
          </cell>
          <cell r="E42">
            <v>5000000</v>
          </cell>
          <cell r="G42">
            <v>5000000</v>
          </cell>
          <cell r="H42">
            <v>95000000</v>
          </cell>
        </row>
        <row r="43">
          <cell r="B43">
            <v>38077</v>
          </cell>
          <cell r="D43">
            <v>2</v>
          </cell>
          <cell r="E43">
            <v>0</v>
          </cell>
          <cell r="F43">
            <v>910684.93150684936</v>
          </cell>
          <cell r="G43">
            <v>910684.93150684936</v>
          </cell>
          <cell r="H43">
            <v>95000000</v>
          </cell>
        </row>
        <row r="44">
          <cell r="B44">
            <v>38082</v>
          </cell>
          <cell r="C44">
            <v>2.5000000000000001E-2</v>
          </cell>
          <cell r="D44">
            <v>5</v>
          </cell>
          <cell r="E44">
            <v>5000000</v>
          </cell>
          <cell r="G44">
            <v>5000000</v>
          </cell>
          <cell r="H44">
            <v>90000000</v>
          </cell>
        </row>
        <row r="45">
          <cell r="B45">
            <v>38089</v>
          </cell>
          <cell r="C45">
            <v>2.5000000000000001E-2</v>
          </cell>
          <cell r="D45">
            <v>7</v>
          </cell>
          <cell r="E45">
            <v>5000000</v>
          </cell>
          <cell r="G45">
            <v>5000000</v>
          </cell>
          <cell r="H45">
            <v>85000000</v>
          </cell>
        </row>
        <row r="46">
          <cell r="B46">
            <v>38096</v>
          </cell>
          <cell r="C46">
            <v>2.5000000000000001E-2</v>
          </cell>
          <cell r="D46">
            <v>7</v>
          </cell>
          <cell r="E46">
            <v>5000000</v>
          </cell>
          <cell r="G46">
            <v>5000000</v>
          </cell>
          <cell r="H46">
            <v>80000000</v>
          </cell>
        </row>
        <row r="47">
          <cell r="B47">
            <v>38103</v>
          </cell>
          <cell r="C47">
            <v>2.5000000000000001E-2</v>
          </cell>
          <cell r="D47">
            <v>7</v>
          </cell>
          <cell r="E47">
            <v>5000000</v>
          </cell>
          <cell r="G47">
            <v>5000000</v>
          </cell>
          <cell r="H47">
            <v>75000000</v>
          </cell>
        </row>
        <row r="48">
          <cell r="B48">
            <v>38107</v>
          </cell>
          <cell r="D48">
            <v>4</v>
          </cell>
          <cell r="E48">
            <v>0</v>
          </cell>
          <cell r="F48">
            <v>556712.32876712328</v>
          </cell>
          <cell r="G48">
            <v>556712.32876712328</v>
          </cell>
          <cell r="H48">
            <v>75000000</v>
          </cell>
        </row>
        <row r="49">
          <cell r="B49">
            <v>38110</v>
          </cell>
          <cell r="C49">
            <v>2.5000000000000001E-2</v>
          </cell>
          <cell r="D49">
            <v>3</v>
          </cell>
          <cell r="E49">
            <v>5000000</v>
          </cell>
          <cell r="G49">
            <v>5000000</v>
          </cell>
          <cell r="H49">
            <v>70000000</v>
          </cell>
        </row>
        <row r="50">
          <cell r="B50">
            <v>38117</v>
          </cell>
          <cell r="C50">
            <v>2.5000000000000001E-2</v>
          </cell>
          <cell r="D50">
            <v>10</v>
          </cell>
          <cell r="E50">
            <v>5000000</v>
          </cell>
          <cell r="G50">
            <v>5000000</v>
          </cell>
          <cell r="H50">
            <v>65000000</v>
          </cell>
        </row>
        <row r="51">
          <cell r="B51">
            <v>38124</v>
          </cell>
          <cell r="C51">
            <v>2.5000000000000001E-2</v>
          </cell>
          <cell r="D51">
            <v>7</v>
          </cell>
          <cell r="E51">
            <v>5000000</v>
          </cell>
          <cell r="G51">
            <v>5000000</v>
          </cell>
          <cell r="H51">
            <v>60000000</v>
          </cell>
        </row>
        <row r="52">
          <cell r="B52">
            <v>38131</v>
          </cell>
          <cell r="C52">
            <v>2.5000000000000001E-2</v>
          </cell>
          <cell r="D52">
            <v>7</v>
          </cell>
          <cell r="E52">
            <v>5000000</v>
          </cell>
          <cell r="G52">
            <v>5000000</v>
          </cell>
          <cell r="H52">
            <v>55000000</v>
          </cell>
        </row>
        <row r="53">
          <cell r="B53">
            <v>38138</v>
          </cell>
          <cell r="C53">
            <v>2.5000000000000001E-2</v>
          </cell>
          <cell r="D53">
            <v>7</v>
          </cell>
          <cell r="E53">
            <v>5000000</v>
          </cell>
          <cell r="G53">
            <v>5000000</v>
          </cell>
          <cell r="H53">
            <v>50000000</v>
          </cell>
        </row>
        <row r="54">
          <cell r="B54">
            <v>38138</v>
          </cell>
          <cell r="D54">
            <v>0</v>
          </cell>
          <cell r="E54">
            <v>0</v>
          </cell>
          <cell r="F54">
            <v>440547.94520547951</v>
          </cell>
          <cell r="G54">
            <v>440547.94520547951</v>
          </cell>
          <cell r="H54">
            <v>50000000</v>
          </cell>
        </row>
        <row r="55">
          <cell r="B55">
            <v>38145</v>
          </cell>
          <cell r="C55">
            <v>2.5000000000000001E-2</v>
          </cell>
          <cell r="D55">
            <v>7</v>
          </cell>
          <cell r="E55">
            <v>5000000</v>
          </cell>
          <cell r="G55">
            <v>5000000</v>
          </cell>
          <cell r="H55">
            <v>45000000</v>
          </cell>
        </row>
        <row r="56">
          <cell r="B56">
            <v>38153</v>
          </cell>
          <cell r="C56">
            <v>2.5000000000000001E-2</v>
          </cell>
          <cell r="D56">
            <v>8</v>
          </cell>
          <cell r="E56">
            <v>5000000</v>
          </cell>
          <cell r="G56">
            <v>5000000</v>
          </cell>
          <cell r="H56">
            <v>40000000</v>
          </cell>
        </row>
        <row r="57">
          <cell r="B57">
            <v>38160</v>
          </cell>
          <cell r="C57">
            <v>2.5000000000000001E-2</v>
          </cell>
          <cell r="D57">
            <v>7</v>
          </cell>
          <cell r="E57">
            <v>5000000</v>
          </cell>
          <cell r="G57">
            <v>5000000</v>
          </cell>
          <cell r="H57">
            <v>35000000</v>
          </cell>
        </row>
        <row r="58">
          <cell r="B58">
            <v>38167</v>
          </cell>
          <cell r="C58">
            <v>2.5000000000000001E-2</v>
          </cell>
          <cell r="D58">
            <v>7</v>
          </cell>
          <cell r="E58">
            <v>5000000</v>
          </cell>
          <cell r="G58">
            <v>5000000</v>
          </cell>
          <cell r="H58">
            <v>30000000</v>
          </cell>
        </row>
        <row r="59">
          <cell r="B59">
            <v>38168</v>
          </cell>
          <cell r="D59">
            <v>1</v>
          </cell>
          <cell r="E59">
            <v>0</v>
          </cell>
          <cell r="F59">
            <v>277260.27397260274</v>
          </cell>
          <cell r="G59">
            <v>277260.27397260274</v>
          </cell>
          <cell r="H59">
            <v>30000000</v>
          </cell>
        </row>
        <row r="60">
          <cell r="B60">
            <v>38174</v>
          </cell>
          <cell r="C60">
            <v>2.5000000000000001E-2</v>
          </cell>
          <cell r="D60">
            <v>6</v>
          </cell>
          <cell r="E60">
            <v>5000000</v>
          </cell>
          <cell r="G60">
            <v>5000000</v>
          </cell>
          <cell r="H60">
            <v>25000000</v>
          </cell>
        </row>
        <row r="61">
          <cell r="B61">
            <v>38181</v>
          </cell>
          <cell r="C61">
            <v>2.5000000000000001E-2</v>
          </cell>
          <cell r="D61">
            <v>7</v>
          </cell>
          <cell r="E61">
            <v>5000000</v>
          </cell>
          <cell r="G61">
            <v>5000000</v>
          </cell>
          <cell r="H61">
            <v>20000000</v>
          </cell>
        </row>
        <row r="62">
          <cell r="B62">
            <v>38188</v>
          </cell>
          <cell r="C62">
            <v>2.5000000000000001E-2</v>
          </cell>
          <cell r="D62">
            <v>7</v>
          </cell>
          <cell r="E62">
            <v>5000000</v>
          </cell>
          <cell r="G62">
            <v>5000000</v>
          </cell>
          <cell r="H62">
            <v>15000000</v>
          </cell>
        </row>
        <row r="63">
          <cell r="B63">
            <v>38195</v>
          </cell>
          <cell r="C63">
            <v>2.5000000000000001E-2</v>
          </cell>
          <cell r="D63">
            <v>7</v>
          </cell>
          <cell r="E63">
            <v>5000000</v>
          </cell>
          <cell r="G63">
            <v>5000000</v>
          </cell>
          <cell r="H63">
            <v>10000000</v>
          </cell>
        </row>
        <row r="64">
          <cell r="B64">
            <v>38199</v>
          </cell>
          <cell r="C64">
            <v>2.5000000000000001E-2</v>
          </cell>
          <cell r="D64">
            <v>4</v>
          </cell>
          <cell r="F64">
            <v>140273.97260273973</v>
          </cell>
          <cell r="G64">
            <v>140273.97260273973</v>
          </cell>
          <cell r="H64">
            <v>10000000</v>
          </cell>
        </row>
        <row r="65">
          <cell r="B65">
            <v>38201</v>
          </cell>
          <cell r="C65">
            <v>2.5000000000000001E-2</v>
          </cell>
          <cell r="D65">
            <v>2</v>
          </cell>
          <cell r="E65">
            <v>5000000</v>
          </cell>
          <cell r="G65">
            <v>5000000</v>
          </cell>
          <cell r="H65">
            <v>5000000</v>
          </cell>
        </row>
        <row r="66">
          <cell r="B66">
            <v>38208</v>
          </cell>
          <cell r="C66">
            <v>2.5000000000000001E-2</v>
          </cell>
          <cell r="D66">
            <v>7</v>
          </cell>
          <cell r="E66">
            <v>5000000</v>
          </cell>
          <cell r="G66">
            <v>5000000</v>
          </cell>
          <cell r="H66">
            <v>0</v>
          </cell>
        </row>
      </sheetData>
      <sheetData sheetId="6" refreshError="1">
        <row r="15">
          <cell r="B15" t="str">
            <v>Due Date</v>
          </cell>
          <cell r="C15" t="str">
            <v>No of Days</v>
          </cell>
          <cell r="D15" t="str">
            <v>Principal Amt</v>
          </cell>
          <cell r="E15" t="str">
            <v>Int amt</v>
          </cell>
          <cell r="F15" t="str">
            <v>(in Million)</v>
          </cell>
          <cell r="G15" t="str">
            <v>TDS</v>
          </cell>
          <cell r="H15" t="str">
            <v>Net inte</v>
          </cell>
          <cell r="I15" t="str">
            <v>Balance</v>
          </cell>
        </row>
        <row r="17">
          <cell r="B17">
            <v>37985</v>
          </cell>
          <cell r="I17">
            <v>500000000</v>
          </cell>
        </row>
        <row r="18">
          <cell r="B18">
            <v>38001</v>
          </cell>
          <cell r="C18">
            <v>16</v>
          </cell>
          <cell r="D18">
            <v>0</v>
          </cell>
          <cell r="E18">
            <v>1556164.3835616438</v>
          </cell>
          <cell r="F18">
            <v>1.5561643835616439</v>
          </cell>
          <cell r="G18">
            <v>47852.054794520547</v>
          </cell>
          <cell r="H18">
            <v>1508312.3287671232</v>
          </cell>
          <cell r="I18">
            <v>500000000</v>
          </cell>
        </row>
        <row r="19">
          <cell r="B19">
            <v>38092</v>
          </cell>
          <cell r="C19">
            <v>91</v>
          </cell>
          <cell r="D19">
            <v>0</v>
          </cell>
          <cell r="E19">
            <v>8850684.9315068498</v>
          </cell>
          <cell r="F19">
            <v>8.8506849315068497</v>
          </cell>
          <cell r="G19">
            <v>272158.56164383568</v>
          </cell>
          <cell r="H19">
            <v>8578526.3698630147</v>
          </cell>
          <cell r="I19">
            <v>500000000</v>
          </cell>
        </row>
        <row r="20">
          <cell r="B20">
            <v>38168</v>
          </cell>
          <cell r="C20">
            <v>76</v>
          </cell>
          <cell r="D20">
            <v>500000000</v>
          </cell>
          <cell r="E20">
            <v>7391780.8219178086</v>
          </cell>
          <cell r="F20">
            <v>7.3917808219178083</v>
          </cell>
          <cell r="G20">
            <v>227297.26027397264</v>
          </cell>
          <cell r="H20">
            <v>7164483.5616438361</v>
          </cell>
          <cell r="I20">
            <v>0</v>
          </cell>
        </row>
        <row r="24">
          <cell r="B24">
            <v>38183</v>
          </cell>
          <cell r="C24">
            <v>91</v>
          </cell>
          <cell r="D24">
            <v>0</v>
          </cell>
          <cell r="E24">
            <v>8850684.9315068498</v>
          </cell>
          <cell r="F24">
            <v>8.8506849315068497</v>
          </cell>
          <cell r="G24">
            <v>272158.56164383568</v>
          </cell>
          <cell r="H24">
            <v>8578526.3698630147</v>
          </cell>
          <cell r="I24">
            <v>500000000</v>
          </cell>
        </row>
        <row r="25">
          <cell r="B25">
            <v>38275</v>
          </cell>
          <cell r="C25">
            <v>92</v>
          </cell>
          <cell r="D25">
            <v>0</v>
          </cell>
          <cell r="E25">
            <v>8947945.2054794524</v>
          </cell>
          <cell r="F25">
            <v>8.9479452054794528</v>
          </cell>
          <cell r="G25">
            <v>275149.31506849319</v>
          </cell>
          <cell r="H25">
            <v>8672795.8904109597</v>
          </cell>
          <cell r="I25">
            <v>500000000</v>
          </cell>
        </row>
        <row r="26">
          <cell r="B26">
            <v>38367</v>
          </cell>
          <cell r="C26">
            <v>92</v>
          </cell>
          <cell r="D26">
            <v>0</v>
          </cell>
          <cell r="E26">
            <v>8947945.2054794524</v>
          </cell>
          <cell r="F26">
            <v>8.9479452054794528</v>
          </cell>
          <cell r="G26">
            <v>275149.31506849319</v>
          </cell>
          <cell r="H26">
            <v>8672795.8904109597</v>
          </cell>
          <cell r="I26">
            <v>500000000</v>
          </cell>
        </row>
        <row r="27">
          <cell r="B27">
            <v>38457</v>
          </cell>
          <cell r="C27">
            <v>90</v>
          </cell>
          <cell r="D27">
            <v>0</v>
          </cell>
          <cell r="E27">
            <v>8753424.6575342473</v>
          </cell>
          <cell r="F27">
            <v>8.7534246575342465</v>
          </cell>
          <cell r="G27">
            <v>269167.80821917811</v>
          </cell>
          <cell r="H27">
            <v>8484256.8493150696</v>
          </cell>
          <cell r="I27">
            <v>500000000</v>
          </cell>
        </row>
        <row r="28">
          <cell r="B28">
            <v>38548</v>
          </cell>
          <cell r="C28">
            <v>91</v>
          </cell>
          <cell r="D28">
            <v>0</v>
          </cell>
          <cell r="E28">
            <v>8850684.9315068498</v>
          </cell>
          <cell r="F28">
            <v>8.8506849315068497</v>
          </cell>
          <cell r="G28">
            <v>272158.56164383568</v>
          </cell>
          <cell r="H28">
            <v>8578526.3698630147</v>
          </cell>
          <cell r="I28">
            <v>500000000</v>
          </cell>
        </row>
        <row r="29">
          <cell r="B29">
            <v>38640</v>
          </cell>
          <cell r="C29">
            <v>92</v>
          </cell>
          <cell r="D29">
            <v>0</v>
          </cell>
          <cell r="E29">
            <v>8947945.2054794524</v>
          </cell>
          <cell r="F29">
            <v>8.9479452054794528</v>
          </cell>
          <cell r="G29">
            <v>275149.31506849319</v>
          </cell>
          <cell r="H29">
            <v>8672795.8904109597</v>
          </cell>
          <cell r="I29">
            <v>500000000</v>
          </cell>
        </row>
        <row r="30">
          <cell r="B30">
            <v>38732</v>
          </cell>
          <cell r="C30">
            <v>92</v>
          </cell>
          <cell r="D30">
            <v>0</v>
          </cell>
          <cell r="E30">
            <v>8947945.2054794524</v>
          </cell>
          <cell r="F30">
            <v>8.9479452054794528</v>
          </cell>
          <cell r="G30">
            <v>275149.31506849319</v>
          </cell>
          <cell r="H30">
            <v>8672795.8904109597</v>
          </cell>
          <cell r="I30">
            <v>500000000</v>
          </cell>
        </row>
        <row r="31">
          <cell r="B31">
            <v>38822</v>
          </cell>
          <cell r="C31">
            <v>90</v>
          </cell>
          <cell r="D31">
            <v>0</v>
          </cell>
          <cell r="E31">
            <v>8753424.6575342473</v>
          </cell>
          <cell r="F31">
            <v>8.7534246575342465</v>
          </cell>
          <cell r="G31">
            <v>269167.80821917811</v>
          </cell>
          <cell r="H31">
            <v>8484256.8493150696</v>
          </cell>
          <cell r="I31">
            <v>500000000</v>
          </cell>
        </row>
        <row r="32">
          <cell r="B32">
            <v>38898</v>
          </cell>
          <cell r="C32">
            <v>76</v>
          </cell>
          <cell r="D32">
            <v>250000000</v>
          </cell>
          <cell r="E32">
            <v>7391780.8219178086</v>
          </cell>
          <cell r="F32">
            <v>7.3917808219178083</v>
          </cell>
          <cell r="G32">
            <v>227297.26027397264</v>
          </cell>
          <cell r="H32">
            <v>7164483.5616438361</v>
          </cell>
          <cell r="I32">
            <v>250000000</v>
          </cell>
        </row>
        <row r="33">
          <cell r="B33">
            <v>38913</v>
          </cell>
          <cell r="C33">
            <v>15</v>
          </cell>
          <cell r="D33">
            <v>0</v>
          </cell>
          <cell r="E33">
            <v>729452.05479452061</v>
          </cell>
          <cell r="F33">
            <v>0.72945205479452058</v>
          </cell>
          <cell r="G33">
            <v>22430.650684931512</v>
          </cell>
          <cell r="H33">
            <v>707021.40410958906</v>
          </cell>
          <cell r="I33">
            <v>250000000</v>
          </cell>
        </row>
        <row r="34">
          <cell r="B34">
            <v>39005</v>
          </cell>
          <cell r="C34">
            <v>92</v>
          </cell>
          <cell r="D34">
            <v>0</v>
          </cell>
          <cell r="E34">
            <v>4473972.6027397262</v>
          </cell>
          <cell r="F34">
            <v>4.4739726027397264</v>
          </cell>
          <cell r="G34">
            <v>137574.65753424659</v>
          </cell>
          <cell r="H34">
            <v>4336397.9452054799</v>
          </cell>
          <cell r="I34">
            <v>250000000</v>
          </cell>
        </row>
        <row r="35">
          <cell r="B35">
            <v>39081</v>
          </cell>
          <cell r="C35">
            <v>76</v>
          </cell>
          <cell r="D35">
            <v>250000000</v>
          </cell>
          <cell r="E35">
            <v>3695890.4109589043</v>
          </cell>
          <cell r="F35">
            <v>3.6958904109589041</v>
          </cell>
          <cell r="G35">
            <v>113648.63013698632</v>
          </cell>
          <cell r="H35">
            <v>3582241.780821918</v>
          </cell>
          <cell r="I35">
            <v>0</v>
          </cell>
        </row>
      </sheetData>
      <sheetData sheetId="7" refreshError="1"/>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F-M01-01"/>
      <sheetName val="Debt Summary"/>
      <sheetName val="P2P"/>
      <sheetName val="Rates May 05"/>
      <sheetName val="average life"/>
      <sheetName val="Repayment"/>
      <sheetName val="Repayments - source"/>
      <sheetName val="IDFC - BTVL"/>
      <sheetName val="BTVL- FCCB"/>
      <sheetName val="BTVL-IDBI - Rs. 150 Crs"/>
      <sheetName val="Rabo-160 crs"/>
      <sheetName val="BCL-UTI 11.05%"/>
      <sheetName val="BCL-HDFC"/>
      <sheetName val="BCL-HDFC Bank 50Crs"/>
      <sheetName val="BCL-EKN"/>
      <sheetName val="BCL-EKN (2)"/>
      <sheetName val="BCL-EKN (3)"/>
      <sheetName val="BCL-ABN Syndication"/>
      <sheetName val="BCL-NIB"/>
      <sheetName val="BCL-FMO"/>
      <sheetName val="BCL-DEG"/>
      <sheetName val="BCL-Hermes"/>
      <sheetName val="BCL-Barclays"/>
      <sheetName val="BCL-IDBI bank"/>
      <sheetName val="BCL- Citibank Rs. 900 Mn"/>
      <sheetName val="BML-IDFC 13.50%"/>
      <sheetName val="BML-IDFC-8.65%"/>
      <sheetName val="BML-IFC"/>
      <sheetName val="Infotel-IDFC-10.75%"/>
      <sheetName val="HSBC PCFC"/>
      <sheetName val="Rates Apr 0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51">
          <cell r="B51" t="str">
            <v xml:space="preserve">Date </v>
          </cell>
          <cell r="C51" t="str">
            <v>% repaid</v>
          </cell>
          <cell r="D51" t="str">
            <v>Days</v>
          </cell>
          <cell r="E51" t="str">
            <v xml:space="preserve">Principal </v>
          </cell>
          <cell r="F51" t="str">
            <v>Interest</v>
          </cell>
          <cell r="G51" t="str">
            <v>Total Payment</v>
          </cell>
          <cell r="H51" t="str">
            <v>O/S Principal</v>
          </cell>
        </row>
        <row r="52">
          <cell r="B52">
            <v>37606</v>
          </cell>
          <cell r="G52">
            <v>0</v>
          </cell>
          <cell r="H52">
            <v>450000000</v>
          </cell>
        </row>
        <row r="53">
          <cell r="B53">
            <v>37776</v>
          </cell>
          <cell r="D53">
            <v>170</v>
          </cell>
          <cell r="E53">
            <v>45000000</v>
          </cell>
          <cell r="F53">
            <v>22006849.315068495</v>
          </cell>
          <cell r="G53">
            <v>67006849.315068498</v>
          </cell>
          <cell r="H53">
            <v>405000000</v>
          </cell>
        </row>
        <row r="54">
          <cell r="B54">
            <v>37959</v>
          </cell>
          <cell r="D54">
            <v>183</v>
          </cell>
          <cell r="E54">
            <v>45000000</v>
          </cell>
          <cell r="F54">
            <v>19493260.273972604</v>
          </cell>
          <cell r="G54">
            <v>64493260.273972601</v>
          </cell>
          <cell r="H54">
            <v>360000000</v>
          </cell>
        </row>
        <row r="55">
          <cell r="B55">
            <v>38142</v>
          </cell>
          <cell r="D55">
            <v>183</v>
          </cell>
          <cell r="E55">
            <v>45000000</v>
          </cell>
          <cell r="F55">
            <v>13536986.301369863</v>
          </cell>
          <cell r="G55">
            <v>58536986.301369861</v>
          </cell>
          <cell r="H55">
            <v>315000000</v>
          </cell>
        </row>
        <row r="56">
          <cell r="B56">
            <v>38258</v>
          </cell>
          <cell r="D56">
            <v>116</v>
          </cell>
          <cell r="E56">
            <v>315000000</v>
          </cell>
          <cell r="F56">
            <v>7508219.1780821914</v>
          </cell>
          <cell r="G56">
            <v>322508219.17808217</v>
          </cell>
          <cell r="H56">
            <v>0</v>
          </cell>
        </row>
        <row r="57">
          <cell r="B57">
            <v>38507</v>
          </cell>
          <cell r="D57">
            <v>249</v>
          </cell>
          <cell r="F57">
            <v>0</v>
          </cell>
          <cell r="G57">
            <v>0</v>
          </cell>
          <cell r="H57">
            <v>0</v>
          </cell>
        </row>
        <row r="58">
          <cell r="B58">
            <v>38690</v>
          </cell>
          <cell r="D58">
            <v>183</v>
          </cell>
          <cell r="F58">
            <v>0</v>
          </cell>
          <cell r="G58">
            <v>0</v>
          </cell>
          <cell r="H58">
            <v>0</v>
          </cell>
        </row>
        <row r="59">
          <cell r="B59">
            <v>38872</v>
          </cell>
          <cell r="D59">
            <v>182</v>
          </cell>
          <cell r="F59">
            <v>0</v>
          </cell>
          <cell r="G59">
            <v>0</v>
          </cell>
          <cell r="H59">
            <v>0</v>
          </cell>
        </row>
        <row r="60">
          <cell r="B60">
            <v>39055</v>
          </cell>
          <cell r="D60">
            <v>183</v>
          </cell>
          <cell r="F60">
            <v>0</v>
          </cell>
          <cell r="G60">
            <v>0</v>
          </cell>
          <cell r="H60">
            <v>0</v>
          </cell>
        </row>
        <row r="61">
          <cell r="B61">
            <v>39237</v>
          </cell>
          <cell r="D61">
            <v>182</v>
          </cell>
          <cell r="F61">
            <v>0</v>
          </cell>
          <cell r="G61">
            <v>0</v>
          </cell>
          <cell r="H61">
            <v>0</v>
          </cell>
        </row>
        <row r="62">
          <cell r="B62">
            <v>39420</v>
          </cell>
          <cell r="D62">
            <v>183</v>
          </cell>
          <cell r="F62">
            <v>0</v>
          </cell>
          <cell r="G62">
            <v>0</v>
          </cell>
          <cell r="H62">
            <v>0</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1"/>
      <sheetName val="1.1"/>
      <sheetName val="1.2"/>
      <sheetName val="2"/>
      <sheetName val="3"/>
      <sheetName val="4"/>
      <sheetName val="5"/>
      <sheetName val="6"/>
      <sheetName val="8"/>
      <sheetName val="9"/>
      <sheetName val="10"/>
      <sheetName val="11"/>
      <sheetName val="11.1"/>
      <sheetName val="11.2"/>
      <sheetName val="11.3"/>
      <sheetName val="11.4"/>
      <sheetName val="12"/>
      <sheetName val="13"/>
      <sheetName val="14"/>
      <sheetName val="15"/>
      <sheetName val="16"/>
      <sheetName val="17"/>
      <sheetName val="18"/>
      <sheetName val="P&amp;L"/>
      <sheetName val="BS"/>
      <sheetName val="P&amp;L An"/>
      <sheetName val="P&amp;L (2)"/>
      <sheetName val="Equipos"/>
      <sheetName val="tagli"/>
      <sheetName val="7"/>
      <sheetName val="dettaglio costi"/>
      <sheetName val="BS An"/>
      <sheetName val="Ratios"/>
      <sheetName val="1.3"/>
      <sheetName val="LIN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sheetData sheetId="31"/>
      <sheetData sheetId="32" refreshError="1"/>
      <sheetData sheetId="33" refreshError="1"/>
      <sheetData sheetId="34" refreshError="1"/>
      <sheetData sheetId="35" refreshError="1">
        <row r="1">
          <cell r="B1" t="str">
            <v>Equipos Semat</v>
          </cell>
        </row>
      </sheetData>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MAR"/>
    </sheetNames>
    <sheetDataSet>
      <sheetData sheetId="0"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sys"/>
      <sheetName val="Profile"/>
      <sheetName val="DSL-S"/>
      <sheetName val="LA- lookups"/>
      <sheetName val="Other assumptions"/>
      <sheetName val="BCL-EKN (3)"/>
      <sheetName val="BCL- Citibank Rs. 900 Mn"/>
      <sheetName val="factor_sheet"/>
      <sheetName val="Total Haryana POs AMC Sheet 3%"/>
      <sheetName val="delhi 03-04AMC @ 3%"/>
      <sheetName val="itemsdetails"/>
      <sheetName val="Rabo-150 crs"/>
      <sheetName val="Rabo-125 Crs"/>
      <sheetName val="BCL-HDFC Bank-20 crs 8%"/>
      <sheetName val="BIL-IL&amp;FS-50 Cr"/>
      <sheetName val="BML-Citi"/>
      <sheetName val="BTVL-IL&amp;FS-50 Cr"/>
      <sheetName val="Comm Paper"/>
      <sheetName val="Cabinet details"/>
      <sheetName val="Control"/>
      <sheetName val="lists"/>
      <sheetName val="INNOVATION"/>
      <sheetName val="Factors"/>
      <sheetName val="factor sheet"/>
      <sheetName val="Rabo-160 crs"/>
      <sheetName val="SPS DETAI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Boxes"/>
      <sheetName val="Dialog1"/>
      <sheetName val="Do_not_delete_this_tab"/>
      <sheetName val="DialogHelp"/>
      <sheetName val="1-Gen"/>
      <sheetName val="2-Gen"/>
      <sheetName val="3-Gen"/>
      <sheetName val="4-Gen"/>
      <sheetName val="5-Gen"/>
      <sheetName val="Compare"/>
      <sheetName val="Improvement Ranges"/>
      <sheetName val="Multi-Temp"/>
      <sheetName val="Notes"/>
      <sheetName val="6842-1000 Perf-R1-15K"/>
      <sheetName val="6842-1000 Perf-R5-15K"/>
      <sheetName val="6842-1000 Prices"/>
      <sheetName val="6841-7456 &amp; -6456 Perf-R1-15K"/>
      <sheetName val="6841-7456 &amp; -6456 Perf-R5-15K"/>
      <sheetName val="6841-7456 Prices"/>
      <sheetName val="6841-6456 Prices"/>
      <sheetName val="6841-2456 Perf-R1-15K"/>
      <sheetName val="6841-2456 Perf-R5-15K"/>
      <sheetName val="6841-2456 Prices"/>
      <sheetName val="6284-2228 &amp; -2214 Perf-R1-15K"/>
      <sheetName val="6284-2228 &amp; -2214 Perf-R5-15K"/>
      <sheetName val="6284-2114 Perf-R1-15K"/>
      <sheetName val="6284-2114 Perf-R5-15K"/>
      <sheetName val="6284 Prices"/>
      <sheetName val="6840 Perf-R1-15K"/>
      <sheetName val="6840 Perf-R5-15K"/>
      <sheetName val="6840 Prices"/>
      <sheetName val="6289 Perf-R1-15K"/>
      <sheetName val="6289 Perf-R5-15K"/>
      <sheetName val="6289 Perf-R1-10K"/>
      <sheetName val="6289 Perf-R5-10K"/>
      <sheetName val="6289 Prices"/>
      <sheetName val="6288 LVD HD Perf-R1-10K"/>
      <sheetName val="6288 LVD HD Perf-R5-10K"/>
      <sheetName val="6288HD Prices"/>
      <sheetName val="6288 LVD Perf-R1-10K"/>
      <sheetName val="6288 LVD Perf-R5-10K"/>
      <sheetName val="6288 Perf-R1-10K"/>
      <sheetName val="6288 Perf-R5-10K"/>
      <sheetName val="6288 Prices"/>
      <sheetName val="6288 Deskside Prices"/>
      <sheetName val="6285 Perf-R1-10K"/>
      <sheetName val="6285 Perf-R5-10K"/>
      <sheetName val="6285 Perf-R1-7200"/>
      <sheetName val="6285 Perf-R5-7200"/>
      <sheetName val="1440 Prices"/>
      <sheetName val="1220 Prices"/>
      <sheetName val="6257 Perf-R1-7200"/>
      <sheetName val="6257 Perf-R5-7200"/>
      <sheetName val="6257 Prices"/>
      <sheetName val="6291-3000 Perf-R1-15K"/>
      <sheetName val="6291-3000 DMX Prices"/>
      <sheetName val="6291-2000-M2 4x6x4 Perf-R1-15K"/>
      <sheetName val="6291-2000-M2 4x4x4 Perf-R1-15K"/>
      <sheetName val="6291-2000-M2 DMX Prices"/>
      <sheetName val="6291-1002-M2 Perf-R1-15K"/>
      <sheetName val="6291-1002-M2 DMX Prices"/>
      <sheetName val="6291-1000-P Perf-R1-10K"/>
      <sheetName val="6291-1000P DMX Prices"/>
      <sheetName val="6291-1001 Perf-R1-10K"/>
      <sheetName val="6291-1000S DMX Prices"/>
      <sheetName val="6291-0801 Perf-R1-10K"/>
      <sheetName val="6291-0801 DMX Prices"/>
      <sheetName val="6290-8531 FC Perf-R1-10K"/>
      <sheetName val="6290 LVD Perf-R1-10K"/>
      <sheetName val="6290 BADGER LVD Perf-R1-10K"/>
      <sheetName val="6290 HVD Perf-R1-10K"/>
      <sheetName val="6290 Prices"/>
      <sheetName val="6290 Badger Prices"/>
      <sheetName val="6278-3000 Perf-R1-10K"/>
      <sheetName val="6278-3000 Perf-R1-7200"/>
      <sheetName val="6278-2000 Perf-R1-10K"/>
      <sheetName val="6278-2000 Perf-R1-7200"/>
      <sheetName val="6278 Prices"/>
      <sheetName val="6274 Perf-R1-7200"/>
      <sheetName val="6274 Perf-RS-7200"/>
      <sheetName val="6274 Prices"/>
      <sheetName val="5400 Prices"/>
      <sheetName val="540S Prices"/>
      <sheetName val="5380 Prices"/>
      <sheetName val="5350 Prices"/>
      <sheetName val="LC HSN Prices"/>
      <sheetName val="5300 Prices"/>
      <sheetName val="5255 Prices"/>
      <sheetName val="5250 Prices"/>
      <sheetName val="XEON Prices"/>
      <sheetName val="4700 Prices"/>
      <sheetName val="4300 Prices"/>
      <sheetName val="5100 Prices"/>
      <sheetName val="maincalc"/>
      <sheetName val="NS 7.0     Perf-R1-15K"/>
      <sheetName val="NS 7.0     Perf-R5-15K"/>
      <sheetName val="NS 7.0 Prices"/>
      <sheetName val="6843-1000 Perf-R1-15K"/>
      <sheetName val="6843-2000 Perf-R1-15K"/>
      <sheetName val="6843-2000 Perf-R5-15K"/>
      <sheetName val="6843 Prices"/>
      <sheetName val="EMC DMX-3 4x8x8 Perf-R1-15K"/>
      <sheetName val="EMC DMX-3 4x8x6 Perf-R1-15K"/>
      <sheetName val="EMC DMX-3 2x8x4 Perf-R1-15K"/>
      <sheetName val="EMC DMX-3 2x4x2 Perf-R1-15K"/>
      <sheetName val="DMX-3 Prices"/>
      <sheetName val="5450 Prices"/>
      <sheetName val="Introductio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1"/>
      <sheetName val="1.1"/>
      <sheetName val="1.2"/>
      <sheetName val="2"/>
      <sheetName val="3"/>
      <sheetName val="4"/>
      <sheetName val="5"/>
      <sheetName val="6"/>
      <sheetName val="6.1"/>
      <sheetName val="6.2"/>
      <sheetName val="6.3"/>
      <sheetName val="7"/>
      <sheetName val="7.1"/>
      <sheetName val="7.2"/>
      <sheetName val="8"/>
      <sheetName val="9"/>
      <sheetName val="9.1"/>
      <sheetName val="9.2"/>
      <sheetName val="9.3"/>
      <sheetName val="9.4"/>
      <sheetName val="9.5"/>
      <sheetName val="9.6"/>
      <sheetName val="9.7"/>
      <sheetName val="9.8"/>
      <sheetName val="10"/>
      <sheetName val="11"/>
      <sheetName val="12"/>
      <sheetName val="12.1"/>
      <sheetName val="12.2"/>
      <sheetName val="12.3"/>
      <sheetName val="12.4"/>
      <sheetName val="13"/>
      <sheetName val="14"/>
      <sheetName val="15"/>
      <sheetName val="16"/>
      <sheetName val="17"/>
      <sheetName val="18"/>
      <sheetName val="P&amp;L"/>
      <sheetName val="BS"/>
      <sheetName val="Ratios"/>
      <sheetName val="PIVOT"/>
      <sheetName val="LINK"/>
      <sheetName val="PIVOT BDG"/>
      <sheetName val="Vendite Cons -Previs_a_140604"/>
      <sheetName val="DETTAGLIO PREVISIONI"/>
      <sheetName val="Vendite Cons_Forecast_a_300604"/>
      <sheetName val="Hoja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row r="1">
          <cell r="A1">
            <v>1</v>
          </cell>
          <cell r="B1">
            <v>2</v>
          </cell>
          <cell r="C1">
            <v>3</v>
          </cell>
          <cell r="D1">
            <v>4</v>
          </cell>
          <cell r="E1">
            <v>5</v>
          </cell>
          <cell r="F1">
            <v>6</v>
          </cell>
          <cell r="G1">
            <v>7</v>
          </cell>
          <cell r="H1">
            <v>8</v>
          </cell>
          <cell r="I1">
            <v>9</v>
          </cell>
          <cell r="J1">
            <v>10</v>
          </cell>
          <cell r="K1">
            <v>11</v>
          </cell>
          <cell r="L1">
            <v>12</v>
          </cell>
          <cell r="M1">
            <v>13</v>
          </cell>
          <cell r="N1">
            <v>14</v>
          </cell>
          <cell r="O1">
            <v>15</v>
          </cell>
          <cell r="P1">
            <v>16</v>
          </cell>
          <cell r="Q1">
            <v>17</v>
          </cell>
          <cell r="R1">
            <v>18</v>
          </cell>
          <cell r="S1">
            <v>19</v>
          </cell>
          <cell r="T1">
            <v>20</v>
          </cell>
          <cell r="U1">
            <v>21</v>
          </cell>
          <cell r="V1">
            <v>22</v>
          </cell>
          <cell r="W1">
            <v>23</v>
          </cell>
          <cell r="X1">
            <v>24</v>
          </cell>
          <cell r="Y1">
            <v>25</v>
          </cell>
          <cell r="Z1">
            <v>26</v>
          </cell>
          <cell r="AA1">
            <v>27</v>
          </cell>
          <cell r="AB1">
            <v>28</v>
          </cell>
          <cell r="AC1">
            <v>29</v>
          </cell>
          <cell r="AD1">
            <v>30</v>
          </cell>
          <cell r="AE1">
            <v>31</v>
          </cell>
          <cell r="AF1">
            <v>32</v>
          </cell>
          <cell r="AG1">
            <v>33</v>
          </cell>
          <cell r="AH1">
            <v>34</v>
          </cell>
          <cell r="AI1">
            <v>35</v>
          </cell>
          <cell r="AJ1">
            <v>36</v>
          </cell>
          <cell r="AK1">
            <v>37</v>
          </cell>
          <cell r="AL1">
            <v>38</v>
          </cell>
          <cell r="AM1">
            <v>39</v>
          </cell>
          <cell r="AN1">
            <v>40</v>
          </cell>
          <cell r="AO1">
            <v>41</v>
          </cell>
          <cell r="AP1">
            <v>42</v>
          </cell>
          <cell r="AQ1">
            <v>43</v>
          </cell>
          <cell r="AR1">
            <v>44</v>
          </cell>
          <cell r="AS1">
            <v>45</v>
          </cell>
          <cell r="AT1">
            <v>46</v>
          </cell>
          <cell r="AU1">
            <v>47</v>
          </cell>
          <cell r="AV1">
            <v>48</v>
          </cell>
          <cell r="AW1">
            <v>49</v>
          </cell>
        </row>
        <row r="2">
          <cell r="A2" t="str">
            <v>Rep</v>
          </cell>
          <cell r="B2" t="str">
            <v>(Tutto)</v>
          </cell>
        </row>
        <row r="3">
          <cell r="A3" t="str">
            <v>Società</v>
          </cell>
          <cell r="B3" t="str">
            <v>RTE</v>
          </cell>
          <cell r="C3" t="str">
            <v>R.T.E. Switzerland</v>
          </cell>
        </row>
        <row r="5">
          <cell r="B5" t="str">
            <v>Dati</v>
          </cell>
        </row>
        <row r="6">
          <cell r="A6" t="str">
            <v>Reporting</v>
          </cell>
          <cell r="B6" t="str">
            <v>Somma di JAN</v>
          </cell>
          <cell r="C6" t="str">
            <v>Somma di FEB</v>
          </cell>
          <cell r="D6" t="str">
            <v>Somma di MAR</v>
          </cell>
          <cell r="E6" t="str">
            <v>Somma di APR</v>
          </cell>
          <cell r="F6" t="str">
            <v>Somma di MAY</v>
          </cell>
          <cell r="G6" t="str">
            <v>Somma di JUN</v>
          </cell>
          <cell r="H6" t="str">
            <v>Somma di JUL</v>
          </cell>
          <cell r="I6" t="str">
            <v>Somma di AUG</v>
          </cell>
          <cell r="J6" t="str">
            <v>Somma di SEP</v>
          </cell>
          <cell r="K6" t="str">
            <v>Somma di OCT</v>
          </cell>
          <cell r="L6" t="str">
            <v>Somma di NOV</v>
          </cell>
          <cell r="M6" t="str">
            <v>Somma di DEC</v>
          </cell>
          <cell r="N6" t="str">
            <v>Somma di JANYTD</v>
          </cell>
          <cell r="O6" t="str">
            <v>Somma di FEBYTD</v>
          </cell>
          <cell r="P6" t="str">
            <v>Somma di MARYTD</v>
          </cell>
          <cell r="Q6" t="str">
            <v>Somma di APRYTD</v>
          </cell>
          <cell r="R6" t="str">
            <v>Somma di MAYYTD</v>
          </cell>
          <cell r="S6" t="str">
            <v>Somma di JUNYTD</v>
          </cell>
          <cell r="T6" t="str">
            <v>Somma di JULYTD</v>
          </cell>
          <cell r="U6" t="str">
            <v>Somma di AUGYTD</v>
          </cell>
          <cell r="V6" t="str">
            <v>Somma di SEPYTD</v>
          </cell>
          <cell r="W6" t="str">
            <v>Somma di OCTYTD</v>
          </cell>
          <cell r="X6" t="str">
            <v>Somma di NOVYTD</v>
          </cell>
          <cell r="Y6" t="str">
            <v>Somma di DECYTD</v>
          </cell>
          <cell r="Z6" t="str">
            <v>Somma di 01</v>
          </cell>
          <cell r="AA6" t="str">
            <v>Somma di 02</v>
          </cell>
          <cell r="AB6" t="str">
            <v>Somma di 03</v>
          </cell>
          <cell r="AC6" t="str">
            <v>Somma di 04</v>
          </cell>
          <cell r="AD6" t="str">
            <v>Somma di 05</v>
          </cell>
          <cell r="AE6" t="str">
            <v>Somma di 06</v>
          </cell>
          <cell r="AF6" t="str">
            <v>Somma di 07</v>
          </cell>
          <cell r="AG6" t="str">
            <v>Somma di 08</v>
          </cell>
          <cell r="AH6" t="str">
            <v>Somma di 09</v>
          </cell>
          <cell r="AI6" t="str">
            <v>Somma di 10</v>
          </cell>
          <cell r="AJ6" t="str">
            <v>Somma di 11</v>
          </cell>
          <cell r="AK6" t="str">
            <v>Somma di 12</v>
          </cell>
          <cell r="AL6" t="str">
            <v>Somma di 01YTD</v>
          </cell>
          <cell r="AM6" t="str">
            <v>Somma di 02YTD</v>
          </cell>
          <cell r="AN6" t="str">
            <v>Somma di 03YTD</v>
          </cell>
          <cell r="AO6" t="str">
            <v>Somma di 04YTD</v>
          </cell>
          <cell r="AP6" t="str">
            <v>Somma di 05YTD</v>
          </cell>
          <cell r="AQ6" t="str">
            <v>Somma di 06YTD</v>
          </cell>
          <cell r="AR6" t="str">
            <v>Somma di 07YTD</v>
          </cell>
          <cell r="AS6" t="str">
            <v>Somma di 08YTD</v>
          </cell>
          <cell r="AT6" t="str">
            <v>Somma di 09YTD</v>
          </cell>
          <cell r="AU6" t="str">
            <v>Somma di 10YTD</v>
          </cell>
          <cell r="AV6" t="str">
            <v>Somma di 11YTD</v>
          </cell>
          <cell r="AW6" t="str">
            <v>Somma di 12YTD</v>
          </cell>
        </row>
        <row r="7">
          <cell r="A7" t="str">
            <v>56010000010900</v>
          </cell>
          <cell r="B7">
            <v>0</v>
          </cell>
          <cell r="C7">
            <v>0</v>
          </cell>
          <cell r="D7">
            <v>32</v>
          </cell>
          <cell r="E7">
            <v>-32</v>
          </cell>
          <cell r="F7">
            <v>0</v>
          </cell>
          <cell r="G7">
            <v>0</v>
          </cell>
          <cell r="H7">
            <v>0</v>
          </cell>
          <cell r="I7">
            <v>0</v>
          </cell>
          <cell r="J7">
            <v>0</v>
          </cell>
          <cell r="K7">
            <v>0</v>
          </cell>
          <cell r="L7">
            <v>0</v>
          </cell>
          <cell r="M7">
            <v>0</v>
          </cell>
          <cell r="N7">
            <v>1078</v>
          </cell>
          <cell r="O7">
            <v>0</v>
          </cell>
          <cell r="P7">
            <v>32</v>
          </cell>
          <cell r="Z7">
            <v>0</v>
          </cell>
          <cell r="AA7">
            <v>0</v>
          </cell>
          <cell r="AB7">
            <v>0</v>
          </cell>
          <cell r="AC7">
            <v>0</v>
          </cell>
          <cell r="AD7">
            <v>0</v>
          </cell>
          <cell r="AE7">
            <v>0</v>
          </cell>
          <cell r="AF7">
            <v>0</v>
          </cell>
          <cell r="AG7">
            <v>0</v>
          </cell>
          <cell r="AH7">
            <v>0</v>
          </cell>
          <cell r="AI7">
            <v>0</v>
          </cell>
          <cell r="AJ7">
            <v>0</v>
          </cell>
          <cell r="AK7">
            <v>0</v>
          </cell>
          <cell r="AL7">
            <v>13</v>
          </cell>
          <cell r="AM7">
            <v>40</v>
          </cell>
          <cell r="AN7">
            <v>27</v>
          </cell>
        </row>
        <row r="8">
          <cell r="A8" t="str">
            <v>Beginning stock</v>
          </cell>
          <cell r="B8">
            <v>0</v>
          </cell>
          <cell r="C8">
            <v>0</v>
          </cell>
          <cell r="D8">
            <v>10</v>
          </cell>
          <cell r="E8">
            <v>-10</v>
          </cell>
          <cell r="F8">
            <v>0</v>
          </cell>
          <cell r="G8">
            <v>0</v>
          </cell>
          <cell r="H8">
            <v>0</v>
          </cell>
          <cell r="I8">
            <v>0</v>
          </cell>
          <cell r="J8">
            <v>0</v>
          </cell>
          <cell r="K8">
            <v>0</v>
          </cell>
          <cell r="L8">
            <v>0</v>
          </cell>
          <cell r="M8">
            <v>0</v>
          </cell>
          <cell r="N8">
            <v>-23</v>
          </cell>
          <cell r="O8">
            <v>0</v>
          </cell>
          <cell r="P8">
            <v>10</v>
          </cell>
          <cell r="Z8">
            <v>0</v>
          </cell>
          <cell r="AA8">
            <v>0</v>
          </cell>
          <cell r="AB8">
            <v>0</v>
          </cell>
          <cell r="AC8">
            <v>0</v>
          </cell>
          <cell r="AD8">
            <v>0</v>
          </cell>
          <cell r="AE8">
            <v>0</v>
          </cell>
          <cell r="AF8">
            <v>0</v>
          </cell>
          <cell r="AG8">
            <v>0</v>
          </cell>
          <cell r="AH8">
            <v>0</v>
          </cell>
          <cell r="AI8">
            <v>0</v>
          </cell>
          <cell r="AJ8">
            <v>0</v>
          </cell>
          <cell r="AK8">
            <v>0</v>
          </cell>
          <cell r="AL8">
            <v>-40</v>
          </cell>
          <cell r="AM8">
            <v>1</v>
          </cell>
          <cell r="AN8">
            <v>637</v>
          </cell>
        </row>
        <row r="9">
          <cell r="A9" t="str">
            <v>Services Trade</v>
          </cell>
          <cell r="B9">
            <v>0</v>
          </cell>
          <cell r="C9">
            <v>0</v>
          </cell>
          <cell r="D9">
            <v>29</v>
          </cell>
          <cell r="E9">
            <v>-29</v>
          </cell>
          <cell r="F9">
            <v>0</v>
          </cell>
          <cell r="G9">
            <v>0</v>
          </cell>
          <cell r="H9">
            <v>0</v>
          </cell>
          <cell r="I9">
            <v>0</v>
          </cell>
          <cell r="J9">
            <v>0</v>
          </cell>
          <cell r="K9">
            <v>0</v>
          </cell>
          <cell r="L9">
            <v>0</v>
          </cell>
          <cell r="M9">
            <v>0</v>
          </cell>
          <cell r="N9">
            <v>-63</v>
          </cell>
          <cell r="O9">
            <v>0</v>
          </cell>
          <cell r="P9">
            <v>29</v>
          </cell>
          <cell r="Z9">
            <v>0</v>
          </cell>
          <cell r="AA9">
            <v>0</v>
          </cell>
          <cell r="AB9">
            <v>0</v>
          </cell>
          <cell r="AC9">
            <v>0</v>
          </cell>
          <cell r="AD9">
            <v>0</v>
          </cell>
          <cell r="AE9">
            <v>0</v>
          </cell>
          <cell r="AF9">
            <v>0</v>
          </cell>
          <cell r="AG9">
            <v>0</v>
          </cell>
          <cell r="AH9">
            <v>0</v>
          </cell>
          <cell r="AI9">
            <v>0</v>
          </cell>
          <cell r="AJ9">
            <v>0</v>
          </cell>
          <cell r="AK9">
            <v>0</v>
          </cell>
          <cell r="AL9">
            <v>-118</v>
          </cell>
          <cell r="AM9">
            <v>1</v>
          </cell>
          <cell r="AN9">
            <v>797</v>
          </cell>
        </row>
        <row r="10">
          <cell r="A10" t="str">
            <v>Trade Sales SP</v>
          </cell>
          <cell r="B10">
            <v>0</v>
          </cell>
          <cell r="C10">
            <v>0</v>
          </cell>
          <cell r="D10">
            <v>30</v>
          </cell>
          <cell r="E10">
            <v>-30</v>
          </cell>
          <cell r="F10">
            <v>0</v>
          </cell>
          <cell r="G10">
            <v>0</v>
          </cell>
          <cell r="H10">
            <v>0</v>
          </cell>
          <cell r="I10">
            <v>0</v>
          </cell>
          <cell r="J10">
            <v>0</v>
          </cell>
          <cell r="K10">
            <v>0</v>
          </cell>
          <cell r="L10">
            <v>0</v>
          </cell>
          <cell r="M10">
            <v>0</v>
          </cell>
          <cell r="N10">
            <v>4</v>
          </cell>
          <cell r="O10">
            <v>0</v>
          </cell>
          <cell r="P10">
            <v>30</v>
          </cell>
          <cell r="Z10">
            <v>0</v>
          </cell>
          <cell r="AA10">
            <v>0</v>
          </cell>
          <cell r="AB10">
            <v>0</v>
          </cell>
          <cell r="AC10">
            <v>0</v>
          </cell>
          <cell r="AD10">
            <v>0</v>
          </cell>
          <cell r="AE10">
            <v>0</v>
          </cell>
          <cell r="AF10">
            <v>0</v>
          </cell>
          <cell r="AG10">
            <v>0</v>
          </cell>
          <cell r="AH10">
            <v>0</v>
          </cell>
          <cell r="AI10">
            <v>0</v>
          </cell>
          <cell r="AJ10">
            <v>0</v>
          </cell>
          <cell r="AK10">
            <v>0</v>
          </cell>
          <cell r="AL10">
            <v>5</v>
          </cell>
          <cell r="AM10">
            <v>0</v>
          </cell>
          <cell r="AN10">
            <v>520</v>
          </cell>
        </row>
        <row r="11">
          <cell r="A11" t="str">
            <v>50010000010801</v>
          </cell>
          <cell r="B11">
            <v>0</v>
          </cell>
          <cell r="C11">
            <v>0</v>
          </cell>
          <cell r="D11">
            <v>82</v>
          </cell>
          <cell r="E11">
            <v>-82</v>
          </cell>
          <cell r="F11">
            <v>0</v>
          </cell>
          <cell r="G11">
            <v>0</v>
          </cell>
          <cell r="H11">
            <v>0</v>
          </cell>
          <cell r="I11">
            <v>0</v>
          </cell>
          <cell r="J11">
            <v>0</v>
          </cell>
          <cell r="K11">
            <v>0</v>
          </cell>
          <cell r="L11">
            <v>0</v>
          </cell>
          <cell r="M11">
            <v>0</v>
          </cell>
          <cell r="N11">
            <v>20.967741935483872</v>
          </cell>
          <cell r="O11">
            <v>0</v>
          </cell>
          <cell r="P11">
            <v>82</v>
          </cell>
          <cell r="Z11">
            <v>0</v>
          </cell>
          <cell r="AA11">
            <v>0</v>
          </cell>
          <cell r="AB11">
            <v>12</v>
          </cell>
          <cell r="AC11">
            <v>-12</v>
          </cell>
          <cell r="AD11">
            <v>0</v>
          </cell>
          <cell r="AE11">
            <v>0</v>
          </cell>
          <cell r="AF11">
            <v>0</v>
          </cell>
          <cell r="AG11">
            <v>0</v>
          </cell>
          <cell r="AH11">
            <v>0</v>
          </cell>
          <cell r="AI11">
            <v>0</v>
          </cell>
          <cell r="AJ11">
            <v>0</v>
          </cell>
          <cell r="AK11">
            <v>0</v>
          </cell>
          <cell r="AL11">
            <v>0</v>
          </cell>
          <cell r="AM11">
            <v>0</v>
          </cell>
          <cell r="AN11">
            <v>12</v>
          </cell>
        </row>
        <row r="12">
          <cell r="A12" t="str">
            <v>50010000010803</v>
          </cell>
          <cell r="B12">
            <v>0</v>
          </cell>
          <cell r="C12">
            <v>0</v>
          </cell>
          <cell r="D12">
            <v>46</v>
          </cell>
          <cell r="E12">
            <v>-46</v>
          </cell>
          <cell r="F12">
            <v>0</v>
          </cell>
          <cell r="G12">
            <v>0</v>
          </cell>
          <cell r="H12">
            <v>0</v>
          </cell>
          <cell r="I12">
            <v>0</v>
          </cell>
          <cell r="J12">
            <v>0</v>
          </cell>
          <cell r="K12">
            <v>0</v>
          </cell>
          <cell r="L12">
            <v>0</v>
          </cell>
          <cell r="M12">
            <v>0</v>
          </cell>
          <cell r="N12">
            <v>3.2258064516129035</v>
          </cell>
          <cell r="O12">
            <v>0</v>
          </cell>
          <cell r="P12">
            <v>46</v>
          </cell>
          <cell r="Z12">
            <v>0</v>
          </cell>
          <cell r="AA12">
            <v>0</v>
          </cell>
          <cell r="AB12">
            <v>1</v>
          </cell>
          <cell r="AC12">
            <v>-1</v>
          </cell>
          <cell r="AD12">
            <v>0</v>
          </cell>
          <cell r="AE12">
            <v>0</v>
          </cell>
          <cell r="AF12">
            <v>0</v>
          </cell>
          <cell r="AG12">
            <v>0</v>
          </cell>
          <cell r="AH12">
            <v>0</v>
          </cell>
          <cell r="AI12">
            <v>0</v>
          </cell>
          <cell r="AJ12">
            <v>0</v>
          </cell>
          <cell r="AK12">
            <v>0</v>
          </cell>
          <cell r="AL12">
            <v>4</v>
          </cell>
          <cell r="AM12">
            <v>4</v>
          </cell>
          <cell r="AN12">
            <v>1</v>
          </cell>
        </row>
        <row r="13">
          <cell r="A13" t="str">
            <v>50010000010805</v>
          </cell>
          <cell r="B13">
            <v>0</v>
          </cell>
          <cell r="C13">
            <v>0</v>
          </cell>
          <cell r="D13">
            <v>14</v>
          </cell>
          <cell r="E13">
            <v>-14</v>
          </cell>
          <cell r="F13">
            <v>0</v>
          </cell>
          <cell r="G13">
            <v>0</v>
          </cell>
          <cell r="H13">
            <v>0</v>
          </cell>
          <cell r="I13">
            <v>0</v>
          </cell>
          <cell r="J13">
            <v>0</v>
          </cell>
          <cell r="K13">
            <v>0</v>
          </cell>
          <cell r="L13">
            <v>0</v>
          </cell>
          <cell r="M13">
            <v>0</v>
          </cell>
          <cell r="N13">
            <v>3.2258064516129035</v>
          </cell>
          <cell r="O13">
            <v>0</v>
          </cell>
          <cell r="P13">
            <v>14</v>
          </cell>
          <cell r="Z13">
            <v>0</v>
          </cell>
          <cell r="AA13">
            <v>0</v>
          </cell>
          <cell r="AB13">
            <v>1</v>
          </cell>
          <cell r="AC13">
            <v>-1</v>
          </cell>
          <cell r="AD13">
            <v>0</v>
          </cell>
          <cell r="AE13">
            <v>0</v>
          </cell>
          <cell r="AF13">
            <v>0</v>
          </cell>
          <cell r="AG13">
            <v>0</v>
          </cell>
          <cell r="AH13">
            <v>0</v>
          </cell>
          <cell r="AI13">
            <v>0</v>
          </cell>
          <cell r="AJ13">
            <v>0</v>
          </cell>
          <cell r="AK13">
            <v>0</v>
          </cell>
          <cell r="AL13">
            <v>6</v>
          </cell>
          <cell r="AM13">
            <v>2</v>
          </cell>
          <cell r="AN13">
            <v>1</v>
          </cell>
        </row>
        <row r="14">
          <cell r="A14" t="str">
            <v>Net tan. assets opening</v>
          </cell>
          <cell r="B14">
            <v>0</v>
          </cell>
          <cell r="C14">
            <v>0</v>
          </cell>
          <cell r="D14">
            <v>26</v>
          </cell>
          <cell r="E14">
            <v>-26</v>
          </cell>
          <cell r="F14">
            <v>0</v>
          </cell>
          <cell r="G14">
            <v>0</v>
          </cell>
          <cell r="H14">
            <v>0</v>
          </cell>
          <cell r="I14">
            <v>0</v>
          </cell>
          <cell r="J14">
            <v>0</v>
          </cell>
          <cell r="K14">
            <v>0</v>
          </cell>
          <cell r="L14">
            <v>0</v>
          </cell>
          <cell r="M14">
            <v>0</v>
          </cell>
          <cell r="N14">
            <v>157</v>
          </cell>
          <cell r="O14">
            <v>0</v>
          </cell>
          <cell r="P14">
            <v>26</v>
          </cell>
          <cell r="Z14">
            <v>0</v>
          </cell>
          <cell r="AA14">
            <v>0</v>
          </cell>
          <cell r="AB14">
            <v>0</v>
          </cell>
          <cell r="AC14">
            <v>0</v>
          </cell>
          <cell r="AD14">
            <v>0</v>
          </cell>
          <cell r="AE14">
            <v>0</v>
          </cell>
          <cell r="AF14">
            <v>0</v>
          </cell>
          <cell r="AG14">
            <v>0</v>
          </cell>
          <cell r="AH14">
            <v>0</v>
          </cell>
          <cell r="AI14">
            <v>0</v>
          </cell>
          <cell r="AJ14">
            <v>0</v>
          </cell>
          <cell r="AK14">
            <v>0</v>
          </cell>
          <cell r="AL14">
            <v>2</v>
          </cell>
          <cell r="AM14">
            <v>9</v>
          </cell>
          <cell r="AN14">
            <v>9</v>
          </cell>
        </row>
        <row r="15">
          <cell r="A15" t="str">
            <v>Deprec. Net tan. assets opening</v>
          </cell>
          <cell r="B15">
            <v>0</v>
          </cell>
          <cell r="C15">
            <v>0</v>
          </cell>
          <cell r="D15">
            <v>8</v>
          </cell>
          <cell r="E15">
            <v>-8</v>
          </cell>
          <cell r="F15">
            <v>0</v>
          </cell>
          <cell r="G15">
            <v>0</v>
          </cell>
          <cell r="H15">
            <v>0</v>
          </cell>
          <cell r="I15">
            <v>0</v>
          </cell>
          <cell r="J15">
            <v>0</v>
          </cell>
          <cell r="K15">
            <v>0</v>
          </cell>
          <cell r="L15">
            <v>0</v>
          </cell>
          <cell r="M15">
            <v>0</v>
          </cell>
          <cell r="N15">
            <v>86</v>
          </cell>
          <cell r="O15">
            <v>0</v>
          </cell>
          <cell r="P15">
            <v>8</v>
          </cell>
          <cell r="Z15">
            <v>0</v>
          </cell>
          <cell r="AA15">
            <v>0</v>
          </cell>
          <cell r="AB15">
            <v>0</v>
          </cell>
          <cell r="AC15">
            <v>0</v>
          </cell>
          <cell r="AD15">
            <v>0</v>
          </cell>
          <cell r="AE15">
            <v>0</v>
          </cell>
          <cell r="AF15">
            <v>0</v>
          </cell>
          <cell r="AG15">
            <v>0</v>
          </cell>
          <cell r="AH15">
            <v>0</v>
          </cell>
          <cell r="AI15">
            <v>0</v>
          </cell>
          <cell r="AJ15">
            <v>0</v>
          </cell>
          <cell r="AK15">
            <v>0</v>
          </cell>
          <cell r="AL15">
            <v>1</v>
          </cell>
          <cell r="AM15">
            <v>5</v>
          </cell>
          <cell r="AN15">
            <v>1</v>
          </cell>
        </row>
        <row r="16">
          <cell r="A16" t="str">
            <v>Deprec. Net tan. assets increase</v>
          </cell>
          <cell r="B16">
            <v>0</v>
          </cell>
          <cell r="C16">
            <v>0</v>
          </cell>
          <cell r="D16">
            <v>2</v>
          </cell>
          <cell r="E16">
            <v>-2</v>
          </cell>
          <cell r="F16">
            <v>0</v>
          </cell>
          <cell r="G16">
            <v>0</v>
          </cell>
          <cell r="H16">
            <v>0</v>
          </cell>
          <cell r="I16">
            <v>0</v>
          </cell>
          <cell r="J16">
            <v>0</v>
          </cell>
          <cell r="K16">
            <v>0</v>
          </cell>
          <cell r="L16">
            <v>0</v>
          </cell>
          <cell r="M16">
            <v>0</v>
          </cell>
          <cell r="N16">
            <v>0</v>
          </cell>
          <cell r="O16">
            <v>0</v>
          </cell>
          <cell r="P16">
            <v>2</v>
          </cell>
          <cell r="Z16">
            <v>0</v>
          </cell>
          <cell r="AA16">
            <v>0</v>
          </cell>
          <cell r="AB16">
            <v>0</v>
          </cell>
          <cell r="AC16">
            <v>0</v>
          </cell>
          <cell r="AD16">
            <v>0</v>
          </cell>
          <cell r="AE16">
            <v>0</v>
          </cell>
          <cell r="AF16">
            <v>0</v>
          </cell>
          <cell r="AG16">
            <v>0</v>
          </cell>
          <cell r="AH16">
            <v>0</v>
          </cell>
          <cell r="AI16">
            <v>0</v>
          </cell>
          <cell r="AJ16">
            <v>0</v>
          </cell>
          <cell r="AK16">
            <v>0</v>
          </cell>
          <cell r="AL16">
            <v>0</v>
          </cell>
          <cell r="AM16">
            <v>21</v>
          </cell>
          <cell r="AN16">
            <v>1</v>
          </cell>
        </row>
        <row r="17">
          <cell r="A17" t="str">
            <v>Inventory BS</v>
          </cell>
          <cell r="B17">
            <v>0</v>
          </cell>
          <cell r="C17">
            <v>0</v>
          </cell>
          <cell r="D17">
            <v>57</v>
          </cell>
          <cell r="E17">
            <v>-57</v>
          </cell>
          <cell r="F17">
            <v>0</v>
          </cell>
          <cell r="G17">
            <v>0</v>
          </cell>
          <cell r="H17">
            <v>0</v>
          </cell>
          <cell r="I17">
            <v>0</v>
          </cell>
          <cell r="J17">
            <v>0</v>
          </cell>
          <cell r="K17">
            <v>0</v>
          </cell>
          <cell r="L17">
            <v>0</v>
          </cell>
          <cell r="M17">
            <v>0</v>
          </cell>
          <cell r="N17">
            <v>347</v>
          </cell>
          <cell r="O17">
            <v>0</v>
          </cell>
          <cell r="P17">
            <v>57</v>
          </cell>
          <cell r="Z17">
            <v>0</v>
          </cell>
          <cell r="AA17">
            <v>0</v>
          </cell>
          <cell r="AB17">
            <v>0</v>
          </cell>
          <cell r="AC17">
            <v>0</v>
          </cell>
          <cell r="AD17">
            <v>0</v>
          </cell>
          <cell r="AE17">
            <v>0</v>
          </cell>
          <cell r="AF17">
            <v>0</v>
          </cell>
          <cell r="AG17">
            <v>0</v>
          </cell>
          <cell r="AH17">
            <v>0</v>
          </cell>
          <cell r="AI17">
            <v>0</v>
          </cell>
          <cell r="AJ17">
            <v>0</v>
          </cell>
          <cell r="AK17">
            <v>0</v>
          </cell>
          <cell r="AL17">
            <v>5</v>
          </cell>
          <cell r="AM17">
            <v>4</v>
          </cell>
          <cell r="AN17">
            <v>21</v>
          </cell>
        </row>
        <row r="18">
          <cell r="A18" t="str">
            <v>Trade Receivables</v>
          </cell>
          <cell r="B18">
            <v>0</v>
          </cell>
          <cell r="C18">
            <v>0</v>
          </cell>
          <cell r="D18">
            <v>152</v>
          </cell>
          <cell r="E18">
            <v>-152</v>
          </cell>
          <cell r="F18">
            <v>0</v>
          </cell>
          <cell r="G18">
            <v>0</v>
          </cell>
          <cell r="H18">
            <v>0</v>
          </cell>
          <cell r="I18">
            <v>0</v>
          </cell>
          <cell r="J18">
            <v>0</v>
          </cell>
          <cell r="K18">
            <v>0</v>
          </cell>
          <cell r="L18">
            <v>0</v>
          </cell>
          <cell r="M18">
            <v>0</v>
          </cell>
          <cell r="N18">
            <v>615</v>
          </cell>
          <cell r="O18">
            <v>0</v>
          </cell>
          <cell r="P18">
            <v>152</v>
          </cell>
          <cell r="Z18">
            <v>0</v>
          </cell>
          <cell r="AA18">
            <v>0</v>
          </cell>
          <cell r="AB18">
            <v>0</v>
          </cell>
          <cell r="AC18">
            <v>0</v>
          </cell>
          <cell r="AD18">
            <v>0</v>
          </cell>
          <cell r="AE18">
            <v>0</v>
          </cell>
          <cell r="AF18">
            <v>0</v>
          </cell>
          <cell r="AG18">
            <v>0</v>
          </cell>
          <cell r="AH18">
            <v>0</v>
          </cell>
          <cell r="AI18">
            <v>0</v>
          </cell>
          <cell r="AJ18">
            <v>0</v>
          </cell>
          <cell r="AK18">
            <v>0</v>
          </cell>
          <cell r="AL18">
            <v>1102</v>
          </cell>
          <cell r="AM18">
            <v>2</v>
          </cell>
          <cell r="AN18">
            <v>1127</v>
          </cell>
        </row>
        <row r="19">
          <cell r="A19" t="str">
            <v>Pos.Cash Bank and oth.dep.</v>
          </cell>
          <cell r="B19">
            <v>0</v>
          </cell>
          <cell r="C19">
            <v>0</v>
          </cell>
          <cell r="D19">
            <v>86</v>
          </cell>
          <cell r="E19">
            <v>-86</v>
          </cell>
          <cell r="F19">
            <v>0</v>
          </cell>
          <cell r="G19">
            <v>0</v>
          </cell>
          <cell r="H19">
            <v>0</v>
          </cell>
          <cell r="I19">
            <v>0</v>
          </cell>
          <cell r="J19">
            <v>0</v>
          </cell>
          <cell r="K19">
            <v>0</v>
          </cell>
          <cell r="L19">
            <v>0</v>
          </cell>
          <cell r="M19">
            <v>0</v>
          </cell>
          <cell r="N19">
            <v>309</v>
          </cell>
          <cell r="O19">
            <v>0</v>
          </cell>
          <cell r="P19">
            <v>86</v>
          </cell>
          <cell r="Z19">
            <v>0</v>
          </cell>
          <cell r="AA19">
            <v>0</v>
          </cell>
          <cell r="AB19">
            <v>0</v>
          </cell>
          <cell r="AC19">
            <v>0</v>
          </cell>
          <cell r="AD19">
            <v>0</v>
          </cell>
          <cell r="AE19">
            <v>0</v>
          </cell>
          <cell r="AF19">
            <v>0</v>
          </cell>
          <cell r="AG19">
            <v>0</v>
          </cell>
          <cell r="AH19">
            <v>0</v>
          </cell>
          <cell r="AI19">
            <v>0</v>
          </cell>
          <cell r="AJ19">
            <v>0</v>
          </cell>
          <cell r="AK19">
            <v>0</v>
          </cell>
          <cell r="AL19">
            <v>610</v>
          </cell>
          <cell r="AM19">
            <v>9</v>
          </cell>
          <cell r="AN19">
            <v>2776</v>
          </cell>
        </row>
        <row r="20">
          <cell r="A20" t="str">
            <v>Oth.Rec.</v>
          </cell>
          <cell r="B20">
            <v>0</v>
          </cell>
          <cell r="C20">
            <v>0</v>
          </cell>
          <cell r="D20">
            <v>110</v>
          </cell>
          <cell r="E20">
            <v>-110</v>
          </cell>
          <cell r="F20">
            <v>0</v>
          </cell>
          <cell r="G20">
            <v>0</v>
          </cell>
          <cell r="H20">
            <v>0</v>
          </cell>
          <cell r="I20">
            <v>0</v>
          </cell>
          <cell r="J20">
            <v>0</v>
          </cell>
          <cell r="K20">
            <v>0</v>
          </cell>
          <cell r="L20">
            <v>0</v>
          </cell>
          <cell r="M20">
            <v>0</v>
          </cell>
          <cell r="N20">
            <v>47</v>
          </cell>
          <cell r="O20">
            <v>0</v>
          </cell>
          <cell r="P20">
            <v>110</v>
          </cell>
          <cell r="Z20">
            <v>0</v>
          </cell>
          <cell r="AA20">
            <v>0</v>
          </cell>
          <cell r="AB20">
            <v>0</v>
          </cell>
          <cell r="AC20">
            <v>0</v>
          </cell>
          <cell r="AD20">
            <v>0</v>
          </cell>
          <cell r="AE20">
            <v>0</v>
          </cell>
          <cell r="AF20">
            <v>0</v>
          </cell>
          <cell r="AG20">
            <v>0</v>
          </cell>
          <cell r="AH20">
            <v>0</v>
          </cell>
          <cell r="AI20">
            <v>0</v>
          </cell>
          <cell r="AJ20">
            <v>0</v>
          </cell>
          <cell r="AK20">
            <v>0</v>
          </cell>
          <cell r="AL20">
            <v>75</v>
          </cell>
          <cell r="AM20">
            <v>6</v>
          </cell>
          <cell r="AN20">
            <v>1770</v>
          </cell>
        </row>
        <row r="21">
          <cell r="A21" t="str">
            <v>Capital opening</v>
          </cell>
          <cell r="B21">
            <v>0</v>
          </cell>
          <cell r="C21">
            <v>0</v>
          </cell>
          <cell r="D21">
            <v>34</v>
          </cell>
          <cell r="E21">
            <v>-34</v>
          </cell>
          <cell r="F21">
            <v>0</v>
          </cell>
          <cell r="G21">
            <v>0</v>
          </cell>
          <cell r="H21">
            <v>0</v>
          </cell>
          <cell r="I21">
            <v>0</v>
          </cell>
          <cell r="J21">
            <v>0</v>
          </cell>
          <cell r="K21">
            <v>0</v>
          </cell>
          <cell r="L21">
            <v>0</v>
          </cell>
          <cell r="M21">
            <v>0</v>
          </cell>
          <cell r="N21">
            <v>77</v>
          </cell>
          <cell r="O21">
            <v>0</v>
          </cell>
          <cell r="P21">
            <v>34</v>
          </cell>
          <cell r="Z21">
            <v>0</v>
          </cell>
          <cell r="AA21">
            <v>0</v>
          </cell>
          <cell r="AB21">
            <v>0</v>
          </cell>
          <cell r="AC21">
            <v>0</v>
          </cell>
          <cell r="AD21">
            <v>0</v>
          </cell>
          <cell r="AE21">
            <v>0</v>
          </cell>
          <cell r="AF21">
            <v>0</v>
          </cell>
          <cell r="AG21">
            <v>0</v>
          </cell>
          <cell r="AH21">
            <v>0</v>
          </cell>
          <cell r="AI21">
            <v>0</v>
          </cell>
          <cell r="AJ21">
            <v>0</v>
          </cell>
          <cell r="AK21">
            <v>0</v>
          </cell>
          <cell r="AL21">
            <v>137</v>
          </cell>
          <cell r="AM21">
            <v>63</v>
          </cell>
          <cell r="AN21">
            <v>906</v>
          </cell>
        </row>
        <row r="22">
          <cell r="A22" t="str">
            <v>Reserves opening</v>
          </cell>
          <cell r="B22">
            <v>0</v>
          </cell>
          <cell r="C22">
            <v>0</v>
          </cell>
          <cell r="D22">
            <v>848</v>
          </cell>
          <cell r="E22">
            <v>-848</v>
          </cell>
          <cell r="F22">
            <v>0</v>
          </cell>
          <cell r="G22">
            <v>0</v>
          </cell>
          <cell r="H22">
            <v>0</v>
          </cell>
          <cell r="I22">
            <v>0</v>
          </cell>
          <cell r="J22">
            <v>0</v>
          </cell>
          <cell r="K22">
            <v>0</v>
          </cell>
          <cell r="L22">
            <v>0</v>
          </cell>
          <cell r="M22">
            <v>0</v>
          </cell>
          <cell r="N22">
            <v>44</v>
          </cell>
          <cell r="O22">
            <v>0</v>
          </cell>
          <cell r="P22">
            <v>848</v>
          </cell>
          <cell r="Z22">
            <v>0</v>
          </cell>
          <cell r="AA22">
            <v>0</v>
          </cell>
          <cell r="AB22">
            <v>0</v>
          </cell>
          <cell r="AC22">
            <v>0</v>
          </cell>
          <cell r="AD22">
            <v>0</v>
          </cell>
          <cell r="AE22">
            <v>0</v>
          </cell>
          <cell r="AF22">
            <v>0</v>
          </cell>
          <cell r="AG22">
            <v>0</v>
          </cell>
          <cell r="AH22">
            <v>0</v>
          </cell>
          <cell r="AI22">
            <v>0</v>
          </cell>
          <cell r="AJ22">
            <v>0</v>
          </cell>
          <cell r="AK22">
            <v>0</v>
          </cell>
          <cell r="AL22">
            <v>90</v>
          </cell>
          <cell r="AM22">
            <v>0</v>
          </cell>
          <cell r="AN22">
            <v>406</v>
          </cell>
        </row>
        <row r="23">
          <cell r="A23" t="str">
            <v>(Loss) financial year</v>
          </cell>
          <cell r="B23">
            <v>0</v>
          </cell>
          <cell r="C23">
            <v>0</v>
          </cell>
          <cell r="D23">
            <v>24</v>
          </cell>
          <cell r="E23">
            <v>-24</v>
          </cell>
          <cell r="F23">
            <v>0</v>
          </cell>
          <cell r="G23">
            <v>0</v>
          </cell>
          <cell r="H23">
            <v>0</v>
          </cell>
          <cell r="I23">
            <v>0</v>
          </cell>
          <cell r="J23">
            <v>0</v>
          </cell>
          <cell r="K23">
            <v>0</v>
          </cell>
          <cell r="L23">
            <v>0</v>
          </cell>
          <cell r="M23">
            <v>0</v>
          </cell>
          <cell r="N23">
            <v>0</v>
          </cell>
          <cell r="O23">
            <v>0</v>
          </cell>
          <cell r="P23">
            <v>24</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116</v>
          </cell>
        </row>
        <row r="24">
          <cell r="A24" t="str">
            <v>Trade Payables</v>
          </cell>
          <cell r="B24">
            <v>0</v>
          </cell>
          <cell r="C24">
            <v>0</v>
          </cell>
          <cell r="D24">
            <v>36</v>
          </cell>
          <cell r="E24">
            <v>-36</v>
          </cell>
          <cell r="F24">
            <v>0</v>
          </cell>
          <cell r="G24">
            <v>0</v>
          </cell>
          <cell r="H24">
            <v>0</v>
          </cell>
          <cell r="I24">
            <v>0</v>
          </cell>
          <cell r="J24">
            <v>0</v>
          </cell>
          <cell r="K24">
            <v>0</v>
          </cell>
          <cell r="L24">
            <v>0</v>
          </cell>
          <cell r="M24">
            <v>0</v>
          </cell>
          <cell r="N24">
            <v>12</v>
          </cell>
          <cell r="O24">
            <v>0</v>
          </cell>
          <cell r="P24">
            <v>36</v>
          </cell>
          <cell r="Z24">
            <v>0</v>
          </cell>
          <cell r="AA24">
            <v>0</v>
          </cell>
          <cell r="AB24">
            <v>0</v>
          </cell>
          <cell r="AC24">
            <v>0</v>
          </cell>
          <cell r="AD24">
            <v>0</v>
          </cell>
          <cell r="AE24">
            <v>0</v>
          </cell>
          <cell r="AF24">
            <v>0</v>
          </cell>
          <cell r="AG24">
            <v>0</v>
          </cell>
          <cell r="AH24">
            <v>0</v>
          </cell>
          <cell r="AI24">
            <v>0</v>
          </cell>
          <cell r="AJ24">
            <v>0</v>
          </cell>
          <cell r="AK24">
            <v>0</v>
          </cell>
          <cell r="AL24">
            <v>1</v>
          </cell>
          <cell r="AM24">
            <v>0</v>
          </cell>
          <cell r="AN24">
            <v>3</v>
          </cell>
        </row>
        <row r="25">
          <cell r="A25" t="str">
            <v>Oth.Pay.</v>
          </cell>
          <cell r="B25">
            <v>0</v>
          </cell>
          <cell r="C25">
            <v>0</v>
          </cell>
          <cell r="D25">
            <v>16</v>
          </cell>
          <cell r="E25">
            <v>-16</v>
          </cell>
          <cell r="F25">
            <v>0</v>
          </cell>
          <cell r="G25">
            <v>0</v>
          </cell>
          <cell r="H25">
            <v>0</v>
          </cell>
          <cell r="I25">
            <v>0</v>
          </cell>
          <cell r="J25">
            <v>0</v>
          </cell>
          <cell r="K25">
            <v>0</v>
          </cell>
          <cell r="L25">
            <v>0</v>
          </cell>
          <cell r="M25">
            <v>0</v>
          </cell>
          <cell r="N25">
            <v>400</v>
          </cell>
          <cell r="O25">
            <v>0</v>
          </cell>
          <cell r="P25">
            <v>16</v>
          </cell>
          <cell r="Z25">
            <v>0</v>
          </cell>
          <cell r="AA25">
            <v>0</v>
          </cell>
          <cell r="AB25">
            <v>0</v>
          </cell>
          <cell r="AC25">
            <v>0</v>
          </cell>
          <cell r="AD25">
            <v>0</v>
          </cell>
          <cell r="AE25">
            <v>0</v>
          </cell>
          <cell r="AF25">
            <v>0</v>
          </cell>
          <cell r="AG25">
            <v>0</v>
          </cell>
          <cell r="AH25">
            <v>0</v>
          </cell>
          <cell r="AI25">
            <v>0</v>
          </cell>
          <cell r="AJ25">
            <v>0</v>
          </cell>
          <cell r="AK25">
            <v>0</v>
          </cell>
          <cell r="AL25">
            <v>5</v>
          </cell>
          <cell r="AM25">
            <v>0</v>
          </cell>
          <cell r="AN25">
            <v>11</v>
          </cell>
        </row>
        <row r="26">
          <cell r="A26" t="str">
            <v>Advertising and other similar costs</v>
          </cell>
          <cell r="B26">
            <v>0</v>
          </cell>
          <cell r="C26">
            <v>0</v>
          </cell>
          <cell r="D26">
            <v>1</v>
          </cell>
          <cell r="E26">
            <v>-1</v>
          </cell>
          <cell r="F26">
            <v>0</v>
          </cell>
          <cell r="G26">
            <v>0</v>
          </cell>
          <cell r="H26">
            <v>0</v>
          </cell>
          <cell r="I26">
            <v>0</v>
          </cell>
          <cell r="J26">
            <v>0</v>
          </cell>
          <cell r="K26">
            <v>0</v>
          </cell>
          <cell r="L26">
            <v>0</v>
          </cell>
          <cell r="M26">
            <v>0</v>
          </cell>
          <cell r="N26">
            <v>2532</v>
          </cell>
          <cell r="O26">
            <v>0</v>
          </cell>
          <cell r="P26">
            <v>1</v>
          </cell>
          <cell r="Z26">
            <v>0</v>
          </cell>
          <cell r="AA26">
            <v>0</v>
          </cell>
          <cell r="AB26">
            <v>0</v>
          </cell>
          <cell r="AC26">
            <v>0</v>
          </cell>
          <cell r="AD26">
            <v>0</v>
          </cell>
          <cell r="AE26">
            <v>0</v>
          </cell>
          <cell r="AF26">
            <v>0</v>
          </cell>
          <cell r="AG26">
            <v>0</v>
          </cell>
          <cell r="AH26">
            <v>0</v>
          </cell>
          <cell r="AI26">
            <v>0</v>
          </cell>
          <cell r="AJ26">
            <v>0</v>
          </cell>
          <cell r="AK26">
            <v>0</v>
          </cell>
          <cell r="AL26">
            <v>0</v>
          </cell>
          <cell r="AM26">
            <v>2</v>
          </cell>
          <cell r="AN26">
            <v>0</v>
          </cell>
        </row>
        <row r="27">
          <cell r="A27" t="str">
            <v>62120000021070</v>
          </cell>
          <cell r="B27">
            <v>0</v>
          </cell>
          <cell r="C27">
            <v>0</v>
          </cell>
          <cell r="D27">
            <v>2</v>
          </cell>
          <cell r="E27">
            <v>-2</v>
          </cell>
          <cell r="F27">
            <v>0</v>
          </cell>
          <cell r="G27">
            <v>0</v>
          </cell>
          <cell r="H27">
            <v>0</v>
          </cell>
          <cell r="I27">
            <v>0</v>
          </cell>
          <cell r="J27">
            <v>0</v>
          </cell>
          <cell r="K27">
            <v>0</v>
          </cell>
          <cell r="L27">
            <v>0</v>
          </cell>
          <cell r="M27">
            <v>0</v>
          </cell>
          <cell r="N27">
            <v>1375</v>
          </cell>
          <cell r="O27">
            <v>0</v>
          </cell>
          <cell r="P27">
            <v>2</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row>
        <row r="28">
          <cell r="A28" t="str">
            <v>62130000901070</v>
          </cell>
          <cell r="B28">
            <v>0</v>
          </cell>
          <cell r="C28">
            <v>0</v>
          </cell>
          <cell r="D28">
            <v>3</v>
          </cell>
          <cell r="E28">
            <v>-3</v>
          </cell>
          <cell r="F28">
            <v>0</v>
          </cell>
          <cell r="G28">
            <v>0</v>
          </cell>
          <cell r="H28">
            <v>0</v>
          </cell>
          <cell r="I28">
            <v>0</v>
          </cell>
          <cell r="J28">
            <v>0</v>
          </cell>
          <cell r="K28">
            <v>0</v>
          </cell>
          <cell r="L28">
            <v>0</v>
          </cell>
          <cell r="M28">
            <v>0</v>
          </cell>
          <cell r="N28">
            <v>79</v>
          </cell>
          <cell r="O28">
            <v>0</v>
          </cell>
          <cell r="P28">
            <v>3</v>
          </cell>
          <cell r="Z28">
            <v>0</v>
          </cell>
          <cell r="AA28">
            <v>0</v>
          </cell>
          <cell r="AB28">
            <v>0</v>
          </cell>
          <cell r="AC28">
            <v>0</v>
          </cell>
          <cell r="AD28">
            <v>0</v>
          </cell>
          <cell r="AE28">
            <v>0</v>
          </cell>
          <cell r="AF28">
            <v>0</v>
          </cell>
          <cell r="AG28">
            <v>0</v>
          </cell>
          <cell r="AH28">
            <v>0</v>
          </cell>
          <cell r="AI28">
            <v>0</v>
          </cell>
          <cell r="AJ28">
            <v>0</v>
          </cell>
          <cell r="AK28">
            <v>0</v>
          </cell>
          <cell r="AL28">
            <v>0</v>
          </cell>
          <cell r="AM28">
            <v>1</v>
          </cell>
          <cell r="AN28">
            <v>0</v>
          </cell>
        </row>
        <row r="29">
          <cell r="A29" t="str">
            <v>Industrial Rent and leasing</v>
          </cell>
          <cell r="B29">
            <v>0</v>
          </cell>
          <cell r="C29">
            <v>0</v>
          </cell>
          <cell r="D29">
            <v>3</v>
          </cell>
          <cell r="E29">
            <v>-3</v>
          </cell>
          <cell r="F29">
            <v>0</v>
          </cell>
          <cell r="G29">
            <v>0</v>
          </cell>
          <cell r="H29">
            <v>0</v>
          </cell>
          <cell r="I29">
            <v>0</v>
          </cell>
          <cell r="J29">
            <v>0</v>
          </cell>
          <cell r="K29">
            <v>0</v>
          </cell>
          <cell r="L29">
            <v>0</v>
          </cell>
          <cell r="M29">
            <v>0</v>
          </cell>
          <cell r="N29">
            <v>1113</v>
          </cell>
          <cell r="O29">
            <v>0</v>
          </cell>
          <cell r="P29">
            <v>3</v>
          </cell>
          <cell r="Z29">
            <v>0</v>
          </cell>
          <cell r="AA29">
            <v>0</v>
          </cell>
          <cell r="AB29">
            <v>0</v>
          </cell>
          <cell r="AC29">
            <v>0</v>
          </cell>
          <cell r="AD29">
            <v>0</v>
          </cell>
          <cell r="AE29">
            <v>0</v>
          </cell>
          <cell r="AF29">
            <v>0</v>
          </cell>
          <cell r="AG29">
            <v>0</v>
          </cell>
          <cell r="AH29">
            <v>0</v>
          </cell>
          <cell r="AI29">
            <v>0</v>
          </cell>
          <cell r="AJ29">
            <v>0</v>
          </cell>
          <cell r="AK29">
            <v>0</v>
          </cell>
          <cell r="AL29">
            <v>0</v>
          </cell>
          <cell r="AM29">
            <v>1</v>
          </cell>
          <cell r="AN29">
            <v>0</v>
          </cell>
        </row>
        <row r="30">
          <cell r="A30" t="str">
            <v>Depreciations</v>
          </cell>
          <cell r="B30">
            <v>0</v>
          </cell>
          <cell r="C30">
            <v>0</v>
          </cell>
          <cell r="D30">
            <v>1</v>
          </cell>
          <cell r="E30">
            <v>-1</v>
          </cell>
          <cell r="F30">
            <v>0</v>
          </cell>
          <cell r="G30">
            <v>0</v>
          </cell>
          <cell r="H30">
            <v>0</v>
          </cell>
          <cell r="I30">
            <v>0</v>
          </cell>
          <cell r="J30">
            <v>0</v>
          </cell>
          <cell r="K30">
            <v>0</v>
          </cell>
          <cell r="L30">
            <v>0</v>
          </cell>
          <cell r="M30">
            <v>0</v>
          </cell>
          <cell r="N30">
            <v>15</v>
          </cell>
          <cell r="O30">
            <v>0</v>
          </cell>
          <cell r="P30">
            <v>1</v>
          </cell>
          <cell r="Z30">
            <v>0</v>
          </cell>
          <cell r="AA30">
            <v>0</v>
          </cell>
          <cell r="AB30">
            <v>0</v>
          </cell>
          <cell r="AC30">
            <v>0</v>
          </cell>
          <cell r="AD30">
            <v>0</v>
          </cell>
          <cell r="AE30">
            <v>0</v>
          </cell>
          <cell r="AF30">
            <v>0</v>
          </cell>
          <cell r="AG30">
            <v>0</v>
          </cell>
          <cell r="AH30">
            <v>0</v>
          </cell>
          <cell r="AI30">
            <v>0</v>
          </cell>
          <cell r="AJ30">
            <v>0</v>
          </cell>
          <cell r="AK30">
            <v>0</v>
          </cell>
          <cell r="AL30">
            <v>0</v>
          </cell>
          <cell r="AM30">
            <v>101</v>
          </cell>
          <cell r="AN30">
            <v>0</v>
          </cell>
        </row>
        <row r="31">
          <cell r="A31" t="str">
            <v>(Loss) financial year p&amp;l</v>
          </cell>
          <cell r="B31">
            <v>0</v>
          </cell>
          <cell r="C31">
            <v>0</v>
          </cell>
          <cell r="D31">
            <v>24</v>
          </cell>
          <cell r="E31">
            <v>-24</v>
          </cell>
          <cell r="F31">
            <v>0</v>
          </cell>
          <cell r="G31">
            <v>0</v>
          </cell>
          <cell r="H31">
            <v>0</v>
          </cell>
          <cell r="I31">
            <v>0</v>
          </cell>
          <cell r="J31">
            <v>0</v>
          </cell>
          <cell r="K31">
            <v>0</v>
          </cell>
          <cell r="L31">
            <v>0</v>
          </cell>
          <cell r="M31">
            <v>0</v>
          </cell>
          <cell r="N31">
            <v>1902</v>
          </cell>
          <cell r="O31">
            <v>0</v>
          </cell>
          <cell r="P31">
            <v>24</v>
          </cell>
          <cell r="Z31">
            <v>0</v>
          </cell>
          <cell r="AA31">
            <v>0</v>
          </cell>
          <cell r="AB31">
            <v>0</v>
          </cell>
          <cell r="AC31">
            <v>0</v>
          </cell>
          <cell r="AD31">
            <v>0</v>
          </cell>
          <cell r="AE31">
            <v>0</v>
          </cell>
          <cell r="AF31">
            <v>0</v>
          </cell>
          <cell r="AG31">
            <v>0</v>
          </cell>
          <cell r="AH31">
            <v>0</v>
          </cell>
          <cell r="AI31">
            <v>0</v>
          </cell>
          <cell r="AJ31">
            <v>0</v>
          </cell>
          <cell r="AK31">
            <v>0</v>
          </cell>
          <cell r="AL31">
            <v>0</v>
          </cell>
          <cell r="AM31">
            <v>11</v>
          </cell>
          <cell r="AN31">
            <v>0</v>
          </cell>
        </row>
        <row r="32">
          <cell r="A32" t="str">
            <v>Medium Long Term Credits</v>
          </cell>
          <cell r="B32">
            <v>0</v>
          </cell>
          <cell r="C32">
            <v>0</v>
          </cell>
          <cell r="D32">
            <v>31</v>
          </cell>
          <cell r="E32">
            <v>-31</v>
          </cell>
          <cell r="F32">
            <v>0</v>
          </cell>
          <cell r="G32">
            <v>0</v>
          </cell>
          <cell r="H32">
            <v>0</v>
          </cell>
          <cell r="I32">
            <v>0</v>
          </cell>
          <cell r="J32">
            <v>0</v>
          </cell>
          <cell r="K32">
            <v>0</v>
          </cell>
          <cell r="L32">
            <v>0</v>
          </cell>
          <cell r="M32">
            <v>0</v>
          </cell>
          <cell r="N32">
            <v>1126</v>
          </cell>
          <cell r="O32">
            <v>0</v>
          </cell>
          <cell r="P32">
            <v>31</v>
          </cell>
          <cell r="Z32">
            <v>0</v>
          </cell>
          <cell r="AA32">
            <v>0</v>
          </cell>
          <cell r="AB32">
            <v>0</v>
          </cell>
          <cell r="AC32">
            <v>0</v>
          </cell>
          <cell r="AD32">
            <v>0</v>
          </cell>
          <cell r="AE32">
            <v>0</v>
          </cell>
          <cell r="AF32">
            <v>0</v>
          </cell>
          <cell r="AG32">
            <v>0</v>
          </cell>
          <cell r="AH32">
            <v>0</v>
          </cell>
          <cell r="AI32">
            <v>0</v>
          </cell>
          <cell r="AJ32">
            <v>0</v>
          </cell>
          <cell r="AK32">
            <v>0</v>
          </cell>
          <cell r="AL32">
            <v>0</v>
          </cell>
          <cell r="AM32">
            <v>2</v>
          </cell>
          <cell r="AN32">
            <v>0</v>
          </cell>
        </row>
        <row r="33">
          <cell r="A33" t="str">
            <v>I/CO Receivables</v>
          </cell>
          <cell r="B33">
            <v>0</v>
          </cell>
          <cell r="C33">
            <v>0</v>
          </cell>
          <cell r="D33">
            <v>463</v>
          </cell>
          <cell r="E33">
            <v>-463</v>
          </cell>
          <cell r="F33">
            <v>0</v>
          </cell>
          <cell r="G33">
            <v>0</v>
          </cell>
          <cell r="H33">
            <v>0</v>
          </cell>
          <cell r="I33">
            <v>0</v>
          </cell>
          <cell r="J33">
            <v>0</v>
          </cell>
          <cell r="K33">
            <v>0</v>
          </cell>
          <cell r="L33">
            <v>0</v>
          </cell>
          <cell r="M33">
            <v>0</v>
          </cell>
          <cell r="N33">
            <v>3</v>
          </cell>
          <cell r="O33">
            <v>0</v>
          </cell>
          <cell r="P33">
            <v>463</v>
          </cell>
          <cell r="Z33">
            <v>0</v>
          </cell>
          <cell r="AA33">
            <v>0</v>
          </cell>
          <cell r="AB33">
            <v>0</v>
          </cell>
          <cell r="AC33">
            <v>0</v>
          </cell>
          <cell r="AD33">
            <v>0</v>
          </cell>
          <cell r="AE33">
            <v>0</v>
          </cell>
          <cell r="AF33">
            <v>0</v>
          </cell>
          <cell r="AG33">
            <v>0</v>
          </cell>
          <cell r="AH33">
            <v>0</v>
          </cell>
          <cell r="AI33">
            <v>0</v>
          </cell>
          <cell r="AJ33">
            <v>0</v>
          </cell>
          <cell r="AK33">
            <v>0</v>
          </cell>
          <cell r="AL33">
            <v>0</v>
          </cell>
          <cell r="AM33">
            <v>11</v>
          </cell>
          <cell r="AN33">
            <v>0</v>
          </cell>
        </row>
        <row r="34">
          <cell r="A34" t="str">
            <v>Purc. SP</v>
          </cell>
          <cell r="B34">
            <v>0</v>
          </cell>
          <cell r="C34">
            <v>0</v>
          </cell>
          <cell r="D34">
            <v>59</v>
          </cell>
          <cell r="E34">
            <v>-59</v>
          </cell>
          <cell r="F34">
            <v>0</v>
          </cell>
          <cell r="G34">
            <v>0</v>
          </cell>
          <cell r="H34">
            <v>0</v>
          </cell>
          <cell r="I34">
            <v>0</v>
          </cell>
          <cell r="J34">
            <v>0</v>
          </cell>
          <cell r="K34">
            <v>0</v>
          </cell>
          <cell r="L34">
            <v>0</v>
          </cell>
          <cell r="M34">
            <v>0</v>
          </cell>
          <cell r="N34">
            <v>209</v>
          </cell>
          <cell r="O34">
            <v>0</v>
          </cell>
          <cell r="P34">
            <v>59</v>
          </cell>
          <cell r="Z34">
            <v>0</v>
          </cell>
          <cell r="AA34">
            <v>0</v>
          </cell>
          <cell r="AB34">
            <v>0</v>
          </cell>
          <cell r="AC34">
            <v>0</v>
          </cell>
          <cell r="AD34">
            <v>0</v>
          </cell>
          <cell r="AE34">
            <v>0</v>
          </cell>
          <cell r="AF34">
            <v>0</v>
          </cell>
          <cell r="AG34">
            <v>0</v>
          </cell>
          <cell r="AH34">
            <v>0</v>
          </cell>
          <cell r="AI34">
            <v>0</v>
          </cell>
          <cell r="AJ34">
            <v>0</v>
          </cell>
          <cell r="AK34">
            <v>0</v>
          </cell>
          <cell r="AL34">
            <v>2</v>
          </cell>
          <cell r="AM34">
            <v>0</v>
          </cell>
          <cell r="AN34">
            <v>0</v>
          </cell>
        </row>
        <row r="35">
          <cell r="A35" t="str">
            <v>61010002001070</v>
          </cell>
          <cell r="B35">
            <v>0</v>
          </cell>
          <cell r="C35">
            <v>0</v>
          </cell>
          <cell r="D35">
            <v>4</v>
          </cell>
          <cell r="E35">
            <v>-4</v>
          </cell>
          <cell r="F35">
            <v>0</v>
          </cell>
          <cell r="G35">
            <v>0</v>
          </cell>
          <cell r="H35">
            <v>0</v>
          </cell>
          <cell r="I35">
            <v>0</v>
          </cell>
          <cell r="J35">
            <v>0</v>
          </cell>
          <cell r="K35">
            <v>0</v>
          </cell>
          <cell r="L35">
            <v>0</v>
          </cell>
          <cell r="M35">
            <v>0</v>
          </cell>
          <cell r="N35">
            <v>93</v>
          </cell>
          <cell r="O35">
            <v>0</v>
          </cell>
          <cell r="P35">
            <v>4</v>
          </cell>
          <cell r="Z35">
            <v>0</v>
          </cell>
          <cell r="AA35">
            <v>0</v>
          </cell>
          <cell r="AB35">
            <v>0</v>
          </cell>
          <cell r="AC35">
            <v>0</v>
          </cell>
          <cell r="AD35">
            <v>0</v>
          </cell>
          <cell r="AE35">
            <v>0</v>
          </cell>
          <cell r="AF35">
            <v>0</v>
          </cell>
          <cell r="AG35">
            <v>0</v>
          </cell>
          <cell r="AH35">
            <v>0</v>
          </cell>
          <cell r="AI35">
            <v>0</v>
          </cell>
          <cell r="AJ35">
            <v>0</v>
          </cell>
          <cell r="AK35">
            <v>0</v>
          </cell>
          <cell r="AL35">
            <v>1</v>
          </cell>
          <cell r="AM35">
            <v>0</v>
          </cell>
          <cell r="AN35">
            <v>0</v>
          </cell>
        </row>
        <row r="36">
          <cell r="A36" t="str">
            <v>62070001001070</v>
          </cell>
          <cell r="B36">
            <v>0</v>
          </cell>
          <cell r="C36">
            <v>0</v>
          </cell>
          <cell r="D36">
            <v>1</v>
          </cell>
          <cell r="E36">
            <v>-1</v>
          </cell>
          <cell r="F36">
            <v>0</v>
          </cell>
          <cell r="G36">
            <v>0</v>
          </cell>
          <cell r="H36">
            <v>0</v>
          </cell>
          <cell r="I36">
            <v>0</v>
          </cell>
          <cell r="J36">
            <v>0</v>
          </cell>
          <cell r="K36">
            <v>0</v>
          </cell>
          <cell r="L36">
            <v>0</v>
          </cell>
          <cell r="M36">
            <v>0</v>
          </cell>
          <cell r="N36">
            <v>54</v>
          </cell>
          <cell r="O36">
            <v>0</v>
          </cell>
          <cell r="P36">
            <v>1</v>
          </cell>
          <cell r="Z36">
            <v>0</v>
          </cell>
          <cell r="AA36">
            <v>0</v>
          </cell>
          <cell r="AB36">
            <v>0</v>
          </cell>
          <cell r="AC36">
            <v>0</v>
          </cell>
          <cell r="AD36">
            <v>0</v>
          </cell>
          <cell r="AE36">
            <v>0</v>
          </cell>
          <cell r="AF36">
            <v>0</v>
          </cell>
          <cell r="AG36">
            <v>0</v>
          </cell>
          <cell r="AH36">
            <v>0</v>
          </cell>
          <cell r="AI36">
            <v>0</v>
          </cell>
          <cell r="AJ36">
            <v>0</v>
          </cell>
          <cell r="AK36">
            <v>0</v>
          </cell>
          <cell r="AL36">
            <v>1</v>
          </cell>
          <cell r="AM36">
            <v>0</v>
          </cell>
          <cell r="AN36">
            <v>0</v>
          </cell>
        </row>
        <row r="37">
          <cell r="A37" t="str">
            <v>62130000301070</v>
          </cell>
          <cell r="B37">
            <v>0</v>
          </cell>
          <cell r="C37">
            <v>0</v>
          </cell>
          <cell r="D37">
            <v>2</v>
          </cell>
          <cell r="E37">
            <v>-2</v>
          </cell>
          <cell r="F37">
            <v>0</v>
          </cell>
          <cell r="G37">
            <v>0</v>
          </cell>
          <cell r="H37">
            <v>0</v>
          </cell>
          <cell r="I37">
            <v>0</v>
          </cell>
          <cell r="J37">
            <v>0</v>
          </cell>
          <cell r="K37">
            <v>0</v>
          </cell>
          <cell r="L37">
            <v>0</v>
          </cell>
          <cell r="M37">
            <v>0</v>
          </cell>
          <cell r="N37">
            <v>37</v>
          </cell>
          <cell r="O37">
            <v>0</v>
          </cell>
          <cell r="P37">
            <v>2</v>
          </cell>
          <cell r="Z37">
            <v>0</v>
          </cell>
          <cell r="AA37">
            <v>0</v>
          </cell>
          <cell r="AB37">
            <v>0</v>
          </cell>
          <cell r="AC37">
            <v>0</v>
          </cell>
          <cell r="AD37">
            <v>0</v>
          </cell>
          <cell r="AE37">
            <v>0</v>
          </cell>
          <cell r="AF37">
            <v>0</v>
          </cell>
          <cell r="AG37">
            <v>0</v>
          </cell>
          <cell r="AH37">
            <v>0</v>
          </cell>
          <cell r="AI37">
            <v>0</v>
          </cell>
          <cell r="AJ37">
            <v>0</v>
          </cell>
          <cell r="AK37">
            <v>0</v>
          </cell>
          <cell r="AL37">
            <v>1</v>
          </cell>
          <cell r="AM37">
            <v>0</v>
          </cell>
          <cell r="AN37">
            <v>0</v>
          </cell>
        </row>
        <row r="38">
          <cell r="A38" t="str">
            <v>63010000011070</v>
          </cell>
          <cell r="B38">
            <v>0</v>
          </cell>
          <cell r="C38">
            <v>0</v>
          </cell>
          <cell r="D38">
            <v>5</v>
          </cell>
          <cell r="E38">
            <v>-5</v>
          </cell>
          <cell r="F38">
            <v>0</v>
          </cell>
          <cell r="G38">
            <v>0</v>
          </cell>
          <cell r="H38">
            <v>0</v>
          </cell>
          <cell r="I38">
            <v>0</v>
          </cell>
          <cell r="J38">
            <v>0</v>
          </cell>
          <cell r="K38">
            <v>0</v>
          </cell>
          <cell r="L38">
            <v>0</v>
          </cell>
          <cell r="M38">
            <v>0</v>
          </cell>
          <cell r="N38">
            <v>399</v>
          </cell>
          <cell r="O38">
            <v>0</v>
          </cell>
          <cell r="P38">
            <v>5</v>
          </cell>
          <cell r="Z38">
            <v>0</v>
          </cell>
          <cell r="AA38">
            <v>0</v>
          </cell>
          <cell r="AB38">
            <v>0</v>
          </cell>
          <cell r="AC38">
            <v>0</v>
          </cell>
          <cell r="AD38">
            <v>0</v>
          </cell>
          <cell r="AE38">
            <v>0</v>
          </cell>
          <cell r="AF38">
            <v>0</v>
          </cell>
          <cell r="AG38">
            <v>0</v>
          </cell>
          <cell r="AH38">
            <v>0</v>
          </cell>
          <cell r="AI38">
            <v>0</v>
          </cell>
          <cell r="AJ38">
            <v>0</v>
          </cell>
          <cell r="AK38">
            <v>0</v>
          </cell>
          <cell r="AL38">
            <v>4</v>
          </cell>
          <cell r="AM38">
            <v>0</v>
          </cell>
          <cell r="AN38">
            <v>0</v>
          </cell>
        </row>
        <row r="39">
          <cell r="A39" t="str">
            <v>64010001001072</v>
          </cell>
          <cell r="B39">
            <v>0</v>
          </cell>
          <cell r="C39">
            <v>0</v>
          </cell>
          <cell r="D39">
            <v>44</v>
          </cell>
          <cell r="E39">
            <v>-44</v>
          </cell>
          <cell r="F39">
            <v>0</v>
          </cell>
          <cell r="G39">
            <v>0</v>
          </cell>
          <cell r="H39">
            <v>0</v>
          </cell>
          <cell r="I39">
            <v>0</v>
          </cell>
          <cell r="J39">
            <v>0</v>
          </cell>
          <cell r="K39">
            <v>0</v>
          </cell>
          <cell r="L39">
            <v>0</v>
          </cell>
          <cell r="M39">
            <v>0</v>
          </cell>
          <cell r="N39">
            <v>31</v>
          </cell>
          <cell r="O39">
            <v>0</v>
          </cell>
          <cell r="P39">
            <v>44</v>
          </cell>
          <cell r="Z39">
            <v>0</v>
          </cell>
          <cell r="AA39">
            <v>0</v>
          </cell>
          <cell r="AB39">
            <v>2</v>
          </cell>
          <cell r="AC39">
            <v>-2</v>
          </cell>
          <cell r="AD39">
            <v>0</v>
          </cell>
          <cell r="AE39">
            <v>0</v>
          </cell>
          <cell r="AF39">
            <v>0</v>
          </cell>
          <cell r="AG39">
            <v>0</v>
          </cell>
          <cell r="AH39">
            <v>0</v>
          </cell>
          <cell r="AI39">
            <v>0</v>
          </cell>
          <cell r="AJ39">
            <v>0</v>
          </cell>
          <cell r="AK39">
            <v>0</v>
          </cell>
          <cell r="AL39">
            <v>66</v>
          </cell>
          <cell r="AM39">
            <v>6</v>
          </cell>
          <cell r="AN39">
            <v>2</v>
          </cell>
        </row>
        <row r="40">
          <cell r="A40" t="str">
            <v>61010002001160</v>
          </cell>
          <cell r="B40">
            <v>0</v>
          </cell>
          <cell r="C40">
            <v>0</v>
          </cell>
          <cell r="D40">
            <v>1</v>
          </cell>
          <cell r="E40">
            <v>-1</v>
          </cell>
          <cell r="F40">
            <v>0</v>
          </cell>
          <cell r="G40">
            <v>0</v>
          </cell>
          <cell r="H40">
            <v>0</v>
          </cell>
          <cell r="I40">
            <v>0</v>
          </cell>
          <cell r="J40">
            <v>0</v>
          </cell>
          <cell r="K40">
            <v>0</v>
          </cell>
          <cell r="L40">
            <v>0</v>
          </cell>
          <cell r="M40">
            <v>0</v>
          </cell>
          <cell r="N40">
            <v>140</v>
          </cell>
          <cell r="O40">
            <v>0</v>
          </cell>
          <cell r="P40">
            <v>1</v>
          </cell>
          <cell r="Z40">
            <v>0</v>
          </cell>
          <cell r="AA40">
            <v>0</v>
          </cell>
          <cell r="AB40">
            <v>0</v>
          </cell>
          <cell r="AC40">
            <v>0</v>
          </cell>
          <cell r="AD40">
            <v>0</v>
          </cell>
          <cell r="AE40">
            <v>0</v>
          </cell>
          <cell r="AF40">
            <v>0</v>
          </cell>
          <cell r="AG40">
            <v>0</v>
          </cell>
          <cell r="AH40">
            <v>0</v>
          </cell>
          <cell r="AI40">
            <v>0</v>
          </cell>
          <cell r="AJ40">
            <v>0</v>
          </cell>
          <cell r="AK40">
            <v>0</v>
          </cell>
          <cell r="AL40">
            <v>389</v>
          </cell>
          <cell r="AM40">
            <v>0</v>
          </cell>
          <cell r="AN40">
            <v>0</v>
          </cell>
        </row>
        <row r="41">
          <cell r="A41" t="str">
            <v>62130000301160</v>
          </cell>
          <cell r="B41">
            <v>0</v>
          </cell>
          <cell r="C41">
            <v>0</v>
          </cell>
          <cell r="D41">
            <v>1</v>
          </cell>
          <cell r="E41">
            <v>-1</v>
          </cell>
          <cell r="F41">
            <v>0</v>
          </cell>
          <cell r="G41">
            <v>0</v>
          </cell>
          <cell r="H41">
            <v>0</v>
          </cell>
          <cell r="I41">
            <v>0</v>
          </cell>
          <cell r="J41">
            <v>0</v>
          </cell>
          <cell r="K41">
            <v>0</v>
          </cell>
          <cell r="L41">
            <v>0</v>
          </cell>
          <cell r="M41">
            <v>0</v>
          </cell>
          <cell r="N41">
            <v>19</v>
          </cell>
          <cell r="O41">
            <v>0</v>
          </cell>
          <cell r="P41">
            <v>1</v>
          </cell>
          <cell r="Z41">
            <v>0</v>
          </cell>
          <cell r="AA41">
            <v>0</v>
          </cell>
          <cell r="AB41">
            <v>0</v>
          </cell>
          <cell r="AC41">
            <v>0</v>
          </cell>
          <cell r="AD41">
            <v>0</v>
          </cell>
          <cell r="AE41">
            <v>0</v>
          </cell>
          <cell r="AF41">
            <v>0</v>
          </cell>
          <cell r="AG41">
            <v>0</v>
          </cell>
          <cell r="AH41">
            <v>0</v>
          </cell>
          <cell r="AI41">
            <v>0</v>
          </cell>
          <cell r="AJ41">
            <v>0</v>
          </cell>
          <cell r="AK41">
            <v>0</v>
          </cell>
          <cell r="AL41">
            <v>45</v>
          </cell>
          <cell r="AM41">
            <v>2</v>
          </cell>
          <cell r="AN41">
            <v>0</v>
          </cell>
        </row>
        <row r="42">
          <cell r="A42" t="str">
            <v>62130000901160</v>
          </cell>
          <cell r="B42">
            <v>0</v>
          </cell>
          <cell r="C42">
            <v>0</v>
          </cell>
          <cell r="D42">
            <v>1</v>
          </cell>
          <cell r="E42">
            <v>-1</v>
          </cell>
          <cell r="F42">
            <v>0</v>
          </cell>
          <cell r="G42">
            <v>0</v>
          </cell>
          <cell r="H42">
            <v>0</v>
          </cell>
          <cell r="I42">
            <v>0</v>
          </cell>
          <cell r="J42">
            <v>0</v>
          </cell>
          <cell r="K42">
            <v>0</v>
          </cell>
          <cell r="L42">
            <v>0</v>
          </cell>
          <cell r="M42">
            <v>0</v>
          </cell>
          <cell r="N42">
            <v>181</v>
          </cell>
          <cell r="O42">
            <v>0</v>
          </cell>
          <cell r="P42">
            <v>1</v>
          </cell>
          <cell r="Z42">
            <v>0</v>
          </cell>
          <cell r="AA42">
            <v>0</v>
          </cell>
          <cell r="AB42">
            <v>0</v>
          </cell>
          <cell r="AC42">
            <v>0</v>
          </cell>
          <cell r="AD42">
            <v>0</v>
          </cell>
          <cell r="AE42">
            <v>0</v>
          </cell>
          <cell r="AF42">
            <v>0</v>
          </cell>
          <cell r="AG42">
            <v>0</v>
          </cell>
          <cell r="AH42">
            <v>0</v>
          </cell>
          <cell r="AI42">
            <v>0</v>
          </cell>
          <cell r="AJ42">
            <v>0</v>
          </cell>
          <cell r="AK42">
            <v>0</v>
          </cell>
          <cell r="AL42">
            <v>484</v>
          </cell>
          <cell r="AM42">
            <v>0</v>
          </cell>
          <cell r="AN42">
            <v>0</v>
          </cell>
        </row>
        <row r="43">
          <cell r="A43" t="str">
            <v>62130001301070</v>
          </cell>
          <cell r="B43">
            <v>0</v>
          </cell>
          <cell r="C43">
            <v>0</v>
          </cell>
          <cell r="D43">
            <v>1</v>
          </cell>
          <cell r="E43">
            <v>-1</v>
          </cell>
          <cell r="F43">
            <v>0</v>
          </cell>
          <cell r="G43">
            <v>0</v>
          </cell>
          <cell r="H43">
            <v>0</v>
          </cell>
          <cell r="I43">
            <v>0</v>
          </cell>
          <cell r="J43">
            <v>0</v>
          </cell>
          <cell r="K43">
            <v>0</v>
          </cell>
          <cell r="L43">
            <v>0</v>
          </cell>
          <cell r="M43">
            <v>0</v>
          </cell>
          <cell r="N43">
            <v>36</v>
          </cell>
          <cell r="O43">
            <v>0</v>
          </cell>
          <cell r="P43">
            <v>1</v>
          </cell>
          <cell r="Z43">
            <v>0</v>
          </cell>
          <cell r="AA43">
            <v>0</v>
          </cell>
          <cell r="AB43">
            <v>0</v>
          </cell>
          <cell r="AC43">
            <v>0</v>
          </cell>
          <cell r="AD43">
            <v>0</v>
          </cell>
          <cell r="AE43">
            <v>0</v>
          </cell>
          <cell r="AF43">
            <v>0</v>
          </cell>
          <cell r="AG43">
            <v>0</v>
          </cell>
          <cell r="AH43">
            <v>0</v>
          </cell>
          <cell r="AI43">
            <v>0</v>
          </cell>
          <cell r="AJ43">
            <v>0</v>
          </cell>
          <cell r="AK43">
            <v>0</v>
          </cell>
          <cell r="AL43">
            <v>3</v>
          </cell>
          <cell r="AM43">
            <v>0</v>
          </cell>
          <cell r="AN43">
            <v>0</v>
          </cell>
        </row>
        <row r="44">
          <cell r="A44" t="str">
            <v>64010001001161</v>
          </cell>
          <cell r="B44">
            <v>0</v>
          </cell>
          <cell r="C44">
            <v>0</v>
          </cell>
          <cell r="D44">
            <v>14</v>
          </cell>
          <cell r="E44">
            <v>-14</v>
          </cell>
          <cell r="F44">
            <v>0</v>
          </cell>
          <cell r="G44">
            <v>0</v>
          </cell>
          <cell r="H44">
            <v>0</v>
          </cell>
          <cell r="I44">
            <v>0</v>
          </cell>
          <cell r="J44">
            <v>0</v>
          </cell>
          <cell r="K44">
            <v>0</v>
          </cell>
          <cell r="L44">
            <v>0</v>
          </cell>
          <cell r="M44">
            <v>0</v>
          </cell>
          <cell r="N44">
            <v>9</v>
          </cell>
          <cell r="O44">
            <v>0</v>
          </cell>
          <cell r="P44">
            <v>14</v>
          </cell>
          <cell r="Z44">
            <v>0</v>
          </cell>
          <cell r="AA44">
            <v>0</v>
          </cell>
          <cell r="AB44">
            <v>1</v>
          </cell>
          <cell r="AC44">
            <v>-1</v>
          </cell>
          <cell r="AD44">
            <v>0</v>
          </cell>
          <cell r="AE44">
            <v>0</v>
          </cell>
          <cell r="AF44">
            <v>0</v>
          </cell>
          <cell r="AG44">
            <v>0</v>
          </cell>
          <cell r="AH44">
            <v>0</v>
          </cell>
          <cell r="AI44">
            <v>0</v>
          </cell>
          <cell r="AJ44">
            <v>0</v>
          </cell>
          <cell r="AK44">
            <v>0</v>
          </cell>
          <cell r="AL44">
            <v>4</v>
          </cell>
          <cell r="AM44">
            <v>2</v>
          </cell>
          <cell r="AN44">
            <v>1</v>
          </cell>
        </row>
        <row r="45">
          <cell r="A45" t="str">
            <v>61030000010805</v>
          </cell>
          <cell r="B45">
            <v>0</v>
          </cell>
          <cell r="C45">
            <v>0</v>
          </cell>
          <cell r="D45">
            <v>7</v>
          </cell>
          <cell r="E45">
            <v>-7</v>
          </cell>
          <cell r="F45">
            <v>0</v>
          </cell>
          <cell r="G45">
            <v>0</v>
          </cell>
          <cell r="H45">
            <v>0</v>
          </cell>
          <cell r="I45">
            <v>0</v>
          </cell>
          <cell r="J45">
            <v>0</v>
          </cell>
          <cell r="K45">
            <v>0</v>
          </cell>
          <cell r="L45">
            <v>0</v>
          </cell>
          <cell r="M45">
            <v>0</v>
          </cell>
          <cell r="N45">
            <v>286</v>
          </cell>
          <cell r="O45">
            <v>0</v>
          </cell>
          <cell r="P45">
            <v>7</v>
          </cell>
          <cell r="Z45">
            <v>0</v>
          </cell>
          <cell r="AA45">
            <v>0</v>
          </cell>
          <cell r="AB45">
            <v>1</v>
          </cell>
          <cell r="AC45">
            <v>-1</v>
          </cell>
          <cell r="AD45">
            <v>0</v>
          </cell>
          <cell r="AE45">
            <v>0</v>
          </cell>
          <cell r="AF45">
            <v>0</v>
          </cell>
          <cell r="AG45">
            <v>0</v>
          </cell>
          <cell r="AH45">
            <v>0</v>
          </cell>
          <cell r="AI45">
            <v>0</v>
          </cell>
          <cell r="AJ45">
            <v>0</v>
          </cell>
          <cell r="AK45">
            <v>0</v>
          </cell>
          <cell r="AL45">
            <v>3</v>
          </cell>
          <cell r="AM45">
            <v>2</v>
          </cell>
          <cell r="AN45">
            <v>1</v>
          </cell>
        </row>
        <row r="46">
          <cell r="A46" t="str">
            <v>61010000010801</v>
          </cell>
          <cell r="B46">
            <v>0</v>
          </cell>
          <cell r="C46">
            <v>0</v>
          </cell>
          <cell r="D46">
            <v>1</v>
          </cell>
          <cell r="E46">
            <v>-1</v>
          </cell>
          <cell r="F46">
            <v>0</v>
          </cell>
          <cell r="G46">
            <v>0</v>
          </cell>
          <cell r="H46">
            <v>0</v>
          </cell>
          <cell r="I46">
            <v>0</v>
          </cell>
          <cell r="J46">
            <v>0</v>
          </cell>
          <cell r="K46">
            <v>0</v>
          </cell>
          <cell r="L46">
            <v>0</v>
          </cell>
          <cell r="M46">
            <v>0</v>
          </cell>
          <cell r="N46">
            <v>209</v>
          </cell>
          <cell r="O46">
            <v>0</v>
          </cell>
          <cell r="P46">
            <v>1</v>
          </cell>
          <cell r="Z46">
            <v>0</v>
          </cell>
          <cell r="AA46">
            <v>0</v>
          </cell>
          <cell r="AB46">
            <v>0</v>
          </cell>
          <cell r="AC46">
            <v>0</v>
          </cell>
          <cell r="AD46">
            <v>0</v>
          </cell>
          <cell r="AE46">
            <v>0</v>
          </cell>
          <cell r="AF46">
            <v>0</v>
          </cell>
          <cell r="AG46">
            <v>0</v>
          </cell>
          <cell r="AH46">
            <v>0</v>
          </cell>
          <cell r="AI46">
            <v>0</v>
          </cell>
          <cell r="AJ46">
            <v>0</v>
          </cell>
          <cell r="AK46">
            <v>0</v>
          </cell>
          <cell r="AL46">
            <v>2</v>
          </cell>
          <cell r="AM46">
            <v>1</v>
          </cell>
          <cell r="AN46">
            <v>0</v>
          </cell>
        </row>
        <row r="47">
          <cell r="A47" t="str">
            <v>61030000010801</v>
          </cell>
          <cell r="B47">
            <v>0</v>
          </cell>
          <cell r="C47">
            <v>0</v>
          </cell>
          <cell r="D47">
            <v>54</v>
          </cell>
          <cell r="E47">
            <v>-54</v>
          </cell>
          <cell r="F47">
            <v>0</v>
          </cell>
          <cell r="G47">
            <v>0</v>
          </cell>
          <cell r="H47">
            <v>0</v>
          </cell>
          <cell r="I47">
            <v>0</v>
          </cell>
          <cell r="J47">
            <v>0</v>
          </cell>
          <cell r="K47">
            <v>0</v>
          </cell>
          <cell r="L47">
            <v>0</v>
          </cell>
          <cell r="M47">
            <v>0</v>
          </cell>
          <cell r="N47">
            <v>93</v>
          </cell>
          <cell r="O47">
            <v>0</v>
          </cell>
          <cell r="P47">
            <v>54</v>
          </cell>
          <cell r="Z47">
            <v>0</v>
          </cell>
          <cell r="AA47">
            <v>0</v>
          </cell>
          <cell r="AB47">
            <v>12</v>
          </cell>
          <cell r="AC47">
            <v>-12</v>
          </cell>
          <cell r="AD47">
            <v>0</v>
          </cell>
          <cell r="AE47">
            <v>0</v>
          </cell>
          <cell r="AF47">
            <v>0</v>
          </cell>
          <cell r="AG47">
            <v>0</v>
          </cell>
          <cell r="AH47">
            <v>0</v>
          </cell>
          <cell r="AI47">
            <v>0</v>
          </cell>
          <cell r="AJ47">
            <v>0</v>
          </cell>
          <cell r="AK47">
            <v>0</v>
          </cell>
          <cell r="AL47">
            <v>1</v>
          </cell>
          <cell r="AM47">
            <v>4</v>
          </cell>
          <cell r="AN47">
            <v>12</v>
          </cell>
        </row>
        <row r="48">
          <cell r="A48" t="str">
            <v>61030000010803</v>
          </cell>
          <cell r="B48">
            <v>0</v>
          </cell>
          <cell r="C48">
            <v>0</v>
          </cell>
          <cell r="D48">
            <v>33</v>
          </cell>
          <cell r="E48">
            <v>-33</v>
          </cell>
          <cell r="F48">
            <v>0</v>
          </cell>
          <cell r="G48">
            <v>0</v>
          </cell>
          <cell r="H48">
            <v>0</v>
          </cell>
          <cell r="I48">
            <v>0</v>
          </cell>
          <cell r="J48">
            <v>0</v>
          </cell>
          <cell r="K48">
            <v>0</v>
          </cell>
          <cell r="L48">
            <v>0</v>
          </cell>
          <cell r="M48">
            <v>0</v>
          </cell>
          <cell r="N48">
            <v>54</v>
          </cell>
          <cell r="O48">
            <v>0</v>
          </cell>
          <cell r="P48">
            <v>33</v>
          </cell>
          <cell r="Z48">
            <v>0</v>
          </cell>
          <cell r="AA48">
            <v>0</v>
          </cell>
          <cell r="AB48">
            <v>1</v>
          </cell>
          <cell r="AC48">
            <v>-1</v>
          </cell>
          <cell r="AD48">
            <v>0</v>
          </cell>
          <cell r="AE48">
            <v>0</v>
          </cell>
          <cell r="AF48">
            <v>0</v>
          </cell>
          <cell r="AG48">
            <v>0</v>
          </cell>
          <cell r="AH48">
            <v>0</v>
          </cell>
          <cell r="AI48">
            <v>0</v>
          </cell>
          <cell r="AJ48">
            <v>0</v>
          </cell>
          <cell r="AK48">
            <v>0</v>
          </cell>
          <cell r="AL48">
            <v>1</v>
          </cell>
          <cell r="AM48">
            <v>4</v>
          </cell>
          <cell r="AN48">
            <v>1</v>
          </cell>
        </row>
        <row r="49">
          <cell r="A49" t="str">
            <v>67020000010100</v>
          </cell>
          <cell r="B49">
            <v>0</v>
          </cell>
          <cell r="C49">
            <v>0</v>
          </cell>
          <cell r="D49">
            <v>5</v>
          </cell>
          <cell r="E49">
            <v>-5</v>
          </cell>
          <cell r="F49">
            <v>0</v>
          </cell>
          <cell r="G49">
            <v>0</v>
          </cell>
          <cell r="H49">
            <v>0</v>
          </cell>
          <cell r="I49">
            <v>0</v>
          </cell>
          <cell r="J49">
            <v>0</v>
          </cell>
          <cell r="K49">
            <v>0</v>
          </cell>
          <cell r="L49">
            <v>0</v>
          </cell>
          <cell r="M49">
            <v>0</v>
          </cell>
          <cell r="N49">
            <v>37</v>
          </cell>
          <cell r="O49">
            <v>0</v>
          </cell>
          <cell r="P49">
            <v>5</v>
          </cell>
          <cell r="Z49">
            <v>0</v>
          </cell>
          <cell r="AA49">
            <v>0</v>
          </cell>
          <cell r="AB49">
            <v>0</v>
          </cell>
          <cell r="AC49">
            <v>0</v>
          </cell>
          <cell r="AD49">
            <v>0</v>
          </cell>
          <cell r="AE49">
            <v>0</v>
          </cell>
          <cell r="AF49">
            <v>0</v>
          </cell>
          <cell r="AG49">
            <v>0</v>
          </cell>
          <cell r="AH49">
            <v>0</v>
          </cell>
          <cell r="AI49">
            <v>0</v>
          </cell>
          <cell r="AJ49">
            <v>0</v>
          </cell>
          <cell r="AK49">
            <v>0</v>
          </cell>
          <cell r="AL49">
            <v>1</v>
          </cell>
          <cell r="AM49">
            <v>6</v>
          </cell>
          <cell r="AN49">
            <v>0</v>
          </cell>
        </row>
        <row r="50">
          <cell r="A50" t="str">
            <v>67020000010600</v>
          </cell>
          <cell r="B50">
            <v>0</v>
          </cell>
          <cell r="C50">
            <v>0</v>
          </cell>
          <cell r="D50">
            <v>1</v>
          </cell>
          <cell r="E50">
            <v>-1</v>
          </cell>
          <cell r="F50">
            <v>0</v>
          </cell>
          <cell r="G50">
            <v>0</v>
          </cell>
          <cell r="H50">
            <v>0</v>
          </cell>
          <cell r="I50">
            <v>0</v>
          </cell>
          <cell r="J50">
            <v>0</v>
          </cell>
          <cell r="K50">
            <v>0</v>
          </cell>
          <cell r="L50">
            <v>0</v>
          </cell>
          <cell r="M50">
            <v>0</v>
          </cell>
          <cell r="N50">
            <v>737</v>
          </cell>
          <cell r="O50">
            <v>0</v>
          </cell>
          <cell r="P50">
            <v>1</v>
          </cell>
          <cell r="Z50">
            <v>0</v>
          </cell>
          <cell r="AA50">
            <v>0</v>
          </cell>
          <cell r="AB50">
            <v>0</v>
          </cell>
          <cell r="AC50">
            <v>0</v>
          </cell>
          <cell r="AD50">
            <v>0</v>
          </cell>
          <cell r="AE50">
            <v>0</v>
          </cell>
          <cell r="AF50">
            <v>0</v>
          </cell>
          <cell r="AG50">
            <v>0</v>
          </cell>
          <cell r="AH50">
            <v>0</v>
          </cell>
          <cell r="AI50">
            <v>0</v>
          </cell>
          <cell r="AJ50">
            <v>0</v>
          </cell>
          <cell r="AK50">
            <v>0</v>
          </cell>
          <cell r="AL50">
            <v>10</v>
          </cell>
          <cell r="AM50">
            <v>1</v>
          </cell>
          <cell r="AN50">
            <v>0</v>
          </cell>
        </row>
        <row r="51">
          <cell r="A51" t="str">
            <v>62110000011070</v>
          </cell>
          <cell r="B51">
            <v>0</v>
          </cell>
          <cell r="C51">
            <v>0</v>
          </cell>
          <cell r="D51">
            <v>3</v>
          </cell>
          <cell r="E51">
            <v>-3</v>
          </cell>
          <cell r="F51">
            <v>0</v>
          </cell>
          <cell r="G51">
            <v>0</v>
          </cell>
          <cell r="H51">
            <v>0</v>
          </cell>
          <cell r="I51">
            <v>0</v>
          </cell>
          <cell r="J51">
            <v>0</v>
          </cell>
          <cell r="K51">
            <v>0</v>
          </cell>
          <cell r="L51">
            <v>0</v>
          </cell>
          <cell r="M51">
            <v>0</v>
          </cell>
          <cell r="N51">
            <v>43</v>
          </cell>
          <cell r="O51">
            <v>0</v>
          </cell>
          <cell r="P51">
            <v>3</v>
          </cell>
          <cell r="Z51">
            <v>0</v>
          </cell>
          <cell r="AA51">
            <v>0</v>
          </cell>
          <cell r="AB51">
            <v>0</v>
          </cell>
          <cell r="AC51">
            <v>0</v>
          </cell>
          <cell r="AD51">
            <v>0</v>
          </cell>
          <cell r="AE51">
            <v>0</v>
          </cell>
          <cell r="AF51">
            <v>0</v>
          </cell>
          <cell r="AG51">
            <v>0</v>
          </cell>
          <cell r="AH51">
            <v>0</v>
          </cell>
          <cell r="AI51">
            <v>0</v>
          </cell>
          <cell r="AJ51">
            <v>0</v>
          </cell>
          <cell r="AK51">
            <v>0</v>
          </cell>
          <cell r="AL51">
            <v>98</v>
          </cell>
          <cell r="AM51">
            <v>0</v>
          </cell>
          <cell r="AN51">
            <v>1</v>
          </cell>
        </row>
        <row r="52">
          <cell r="A52" t="str">
            <v>Net tan. assets Decrease</v>
          </cell>
          <cell r="B52">
            <v>0</v>
          </cell>
          <cell r="C52">
            <v>0</v>
          </cell>
          <cell r="D52">
            <v>8</v>
          </cell>
          <cell r="E52">
            <v>-8</v>
          </cell>
          <cell r="F52">
            <v>0</v>
          </cell>
          <cell r="G52">
            <v>0</v>
          </cell>
          <cell r="H52">
            <v>0</v>
          </cell>
          <cell r="I52">
            <v>0</v>
          </cell>
          <cell r="J52">
            <v>0</v>
          </cell>
          <cell r="K52">
            <v>0</v>
          </cell>
          <cell r="L52">
            <v>0</v>
          </cell>
          <cell r="M52">
            <v>0</v>
          </cell>
          <cell r="N52">
            <v>227</v>
          </cell>
          <cell r="O52">
            <v>0</v>
          </cell>
          <cell r="P52">
            <v>8</v>
          </cell>
          <cell r="Z52">
            <v>0</v>
          </cell>
          <cell r="AA52">
            <v>0</v>
          </cell>
          <cell r="AB52">
            <v>0</v>
          </cell>
          <cell r="AC52">
            <v>0</v>
          </cell>
          <cell r="AD52">
            <v>0</v>
          </cell>
          <cell r="AE52">
            <v>0</v>
          </cell>
          <cell r="AF52">
            <v>0</v>
          </cell>
          <cell r="AG52">
            <v>0</v>
          </cell>
          <cell r="AH52">
            <v>0</v>
          </cell>
          <cell r="AI52">
            <v>0</v>
          </cell>
          <cell r="AJ52">
            <v>0</v>
          </cell>
          <cell r="AK52">
            <v>0</v>
          </cell>
          <cell r="AL52">
            <v>673</v>
          </cell>
          <cell r="AM52">
            <v>0</v>
          </cell>
          <cell r="AN52">
            <v>0</v>
          </cell>
        </row>
        <row r="53">
          <cell r="A53" t="str">
            <v>Deprec. Net tan. assets decrease</v>
          </cell>
          <cell r="B53">
            <v>0</v>
          </cell>
          <cell r="C53">
            <v>0</v>
          </cell>
          <cell r="D53">
            <v>3</v>
          </cell>
          <cell r="E53">
            <v>-3</v>
          </cell>
          <cell r="F53">
            <v>0</v>
          </cell>
          <cell r="G53">
            <v>0</v>
          </cell>
          <cell r="H53">
            <v>0</v>
          </cell>
          <cell r="I53">
            <v>0</v>
          </cell>
          <cell r="J53">
            <v>0</v>
          </cell>
          <cell r="K53">
            <v>0</v>
          </cell>
          <cell r="L53">
            <v>0</v>
          </cell>
          <cell r="M53">
            <v>0</v>
          </cell>
          <cell r="N53">
            <v>12</v>
          </cell>
          <cell r="O53">
            <v>0</v>
          </cell>
          <cell r="P53">
            <v>3</v>
          </cell>
          <cell r="Z53">
            <v>0</v>
          </cell>
          <cell r="AA53">
            <v>0</v>
          </cell>
          <cell r="AB53">
            <v>0</v>
          </cell>
          <cell r="AC53">
            <v>0</v>
          </cell>
          <cell r="AD53">
            <v>0</v>
          </cell>
          <cell r="AE53">
            <v>0</v>
          </cell>
          <cell r="AF53">
            <v>0</v>
          </cell>
          <cell r="AG53">
            <v>0</v>
          </cell>
          <cell r="AH53">
            <v>0</v>
          </cell>
          <cell r="AI53">
            <v>0</v>
          </cell>
          <cell r="AJ53">
            <v>0</v>
          </cell>
          <cell r="AK53">
            <v>0</v>
          </cell>
          <cell r="AL53">
            <v>29</v>
          </cell>
          <cell r="AM53">
            <v>0</v>
          </cell>
          <cell r="AN53">
            <v>0</v>
          </cell>
        </row>
        <row r="54">
          <cell r="A54" t="str">
            <v>56040000020803</v>
          </cell>
          <cell r="B54">
            <v>0</v>
          </cell>
          <cell r="C54">
            <v>0</v>
          </cell>
          <cell r="D54">
            <v>25</v>
          </cell>
          <cell r="E54">
            <v>-25</v>
          </cell>
          <cell r="F54">
            <v>0</v>
          </cell>
          <cell r="G54">
            <v>0</v>
          </cell>
          <cell r="H54">
            <v>0</v>
          </cell>
          <cell r="I54">
            <v>0</v>
          </cell>
          <cell r="J54">
            <v>0</v>
          </cell>
          <cell r="K54">
            <v>0</v>
          </cell>
          <cell r="L54">
            <v>0</v>
          </cell>
          <cell r="M54">
            <v>0</v>
          </cell>
          <cell r="N54">
            <v>1</v>
          </cell>
          <cell r="O54">
            <v>0</v>
          </cell>
          <cell r="P54">
            <v>25</v>
          </cell>
          <cell r="Z54">
            <v>0</v>
          </cell>
          <cell r="AA54">
            <v>0</v>
          </cell>
          <cell r="AB54">
            <v>1</v>
          </cell>
          <cell r="AC54">
            <v>-1</v>
          </cell>
          <cell r="AD54">
            <v>0</v>
          </cell>
          <cell r="AE54">
            <v>0</v>
          </cell>
          <cell r="AF54">
            <v>0</v>
          </cell>
          <cell r="AG54">
            <v>0</v>
          </cell>
          <cell r="AH54">
            <v>0</v>
          </cell>
          <cell r="AI54">
            <v>0</v>
          </cell>
          <cell r="AJ54">
            <v>0</v>
          </cell>
          <cell r="AK54">
            <v>0</v>
          </cell>
          <cell r="AL54">
            <v>2</v>
          </cell>
          <cell r="AM54">
            <v>4</v>
          </cell>
          <cell r="AN54">
            <v>1</v>
          </cell>
        </row>
        <row r="55">
          <cell r="A55" t="str">
            <v>60040000010803</v>
          </cell>
          <cell r="B55">
            <v>0</v>
          </cell>
          <cell r="C55">
            <v>0</v>
          </cell>
          <cell r="D55">
            <v>25</v>
          </cell>
          <cell r="E55">
            <v>-25</v>
          </cell>
          <cell r="F55">
            <v>0</v>
          </cell>
          <cell r="G55">
            <v>0</v>
          </cell>
          <cell r="H55">
            <v>0</v>
          </cell>
          <cell r="I55">
            <v>0</v>
          </cell>
          <cell r="J55">
            <v>0</v>
          </cell>
          <cell r="K55">
            <v>0</v>
          </cell>
          <cell r="L55">
            <v>0</v>
          </cell>
          <cell r="M55">
            <v>0</v>
          </cell>
          <cell r="N55">
            <v>0</v>
          </cell>
          <cell r="O55">
            <v>0</v>
          </cell>
          <cell r="P55">
            <v>25</v>
          </cell>
          <cell r="Z55">
            <v>0</v>
          </cell>
          <cell r="AA55">
            <v>0</v>
          </cell>
          <cell r="AB55">
            <v>1</v>
          </cell>
          <cell r="AC55">
            <v>-1</v>
          </cell>
          <cell r="AD55">
            <v>0</v>
          </cell>
          <cell r="AE55">
            <v>0</v>
          </cell>
          <cell r="AF55">
            <v>0</v>
          </cell>
          <cell r="AG55">
            <v>0</v>
          </cell>
          <cell r="AH55">
            <v>0</v>
          </cell>
          <cell r="AI55">
            <v>0</v>
          </cell>
          <cell r="AJ55">
            <v>0</v>
          </cell>
          <cell r="AK55">
            <v>0</v>
          </cell>
          <cell r="AL55">
            <v>0</v>
          </cell>
          <cell r="AM55">
            <v>0</v>
          </cell>
          <cell r="AN55">
            <v>1</v>
          </cell>
        </row>
        <row r="56">
          <cell r="A56" t="str">
            <v>Totale complessivo</v>
          </cell>
          <cell r="B56">
            <v>0</v>
          </cell>
          <cell r="C56">
            <v>0</v>
          </cell>
          <cell r="D56">
            <v>2468</v>
          </cell>
          <cell r="E56">
            <v>-2468</v>
          </cell>
          <cell r="F56">
            <v>0</v>
          </cell>
          <cell r="G56">
            <v>0</v>
          </cell>
          <cell r="H56">
            <v>0</v>
          </cell>
          <cell r="I56">
            <v>0</v>
          </cell>
          <cell r="J56">
            <v>0</v>
          </cell>
          <cell r="K56">
            <v>0</v>
          </cell>
          <cell r="L56">
            <v>0</v>
          </cell>
          <cell r="M56">
            <v>0</v>
          </cell>
          <cell r="N56">
            <v>0</v>
          </cell>
          <cell r="O56">
            <v>0</v>
          </cell>
          <cell r="P56">
            <v>2468</v>
          </cell>
          <cell r="Z56">
            <v>0</v>
          </cell>
          <cell r="AA56">
            <v>0</v>
          </cell>
          <cell r="AB56">
            <v>33</v>
          </cell>
          <cell r="AC56">
            <v>-33</v>
          </cell>
          <cell r="AD56">
            <v>0</v>
          </cell>
          <cell r="AE56">
            <v>0</v>
          </cell>
          <cell r="AF56">
            <v>0</v>
          </cell>
          <cell r="AG56">
            <v>0</v>
          </cell>
          <cell r="AH56">
            <v>0</v>
          </cell>
          <cell r="AI56">
            <v>0</v>
          </cell>
          <cell r="AJ56">
            <v>0</v>
          </cell>
          <cell r="AK56">
            <v>0</v>
          </cell>
          <cell r="AL56">
            <v>0</v>
          </cell>
          <cell r="AM56">
            <v>36</v>
          </cell>
          <cell r="AN56">
            <v>33</v>
          </cell>
        </row>
        <row r="57">
          <cell r="A57" t="str">
            <v>62130001301090</v>
          </cell>
          <cell r="B57">
            <v>0</v>
          </cell>
          <cell r="C57">
            <v>4</v>
          </cell>
          <cell r="D57">
            <v>-4</v>
          </cell>
          <cell r="E57">
            <v>0</v>
          </cell>
          <cell r="F57">
            <v>0</v>
          </cell>
          <cell r="G57">
            <v>0</v>
          </cell>
          <cell r="H57">
            <v>0</v>
          </cell>
          <cell r="I57">
            <v>0</v>
          </cell>
          <cell r="J57">
            <v>0</v>
          </cell>
          <cell r="K57">
            <v>0</v>
          </cell>
          <cell r="L57">
            <v>0</v>
          </cell>
          <cell r="M57">
            <v>0</v>
          </cell>
          <cell r="N57">
            <v>49</v>
          </cell>
          <cell r="O57">
            <v>4</v>
          </cell>
          <cell r="P57">
            <v>27.41935483870968</v>
          </cell>
          <cell r="Z57">
            <v>0</v>
          </cell>
          <cell r="AA57">
            <v>0</v>
          </cell>
          <cell r="AB57">
            <v>0</v>
          </cell>
          <cell r="AC57">
            <v>0</v>
          </cell>
          <cell r="AD57">
            <v>0</v>
          </cell>
          <cell r="AE57">
            <v>0</v>
          </cell>
          <cell r="AF57">
            <v>0</v>
          </cell>
          <cell r="AG57">
            <v>0</v>
          </cell>
          <cell r="AH57">
            <v>0</v>
          </cell>
          <cell r="AI57">
            <v>0</v>
          </cell>
          <cell r="AJ57">
            <v>0</v>
          </cell>
          <cell r="AK57">
            <v>0</v>
          </cell>
          <cell r="AL57">
            <v>4</v>
          </cell>
          <cell r="AM57">
            <v>2</v>
          </cell>
          <cell r="AN57">
            <v>0</v>
          </cell>
        </row>
        <row r="58">
          <cell r="A58" t="str">
            <v>62070001001090</v>
          </cell>
          <cell r="B58">
            <v>0</v>
          </cell>
          <cell r="C58">
            <v>5</v>
          </cell>
          <cell r="D58">
            <v>-5</v>
          </cell>
          <cell r="E58">
            <v>0</v>
          </cell>
          <cell r="F58">
            <v>0</v>
          </cell>
          <cell r="G58">
            <v>0</v>
          </cell>
          <cell r="H58">
            <v>0</v>
          </cell>
          <cell r="I58">
            <v>0</v>
          </cell>
          <cell r="J58">
            <v>0</v>
          </cell>
          <cell r="K58">
            <v>0</v>
          </cell>
          <cell r="L58">
            <v>0</v>
          </cell>
          <cell r="M58">
            <v>0</v>
          </cell>
          <cell r="N58">
            <v>9</v>
          </cell>
          <cell r="O58">
            <v>5</v>
          </cell>
          <cell r="P58">
            <v>37.096774193548384</v>
          </cell>
          <cell r="Z58">
            <v>0</v>
          </cell>
          <cell r="AA58">
            <v>0</v>
          </cell>
          <cell r="AB58">
            <v>0</v>
          </cell>
          <cell r="AC58">
            <v>0</v>
          </cell>
          <cell r="AD58">
            <v>0</v>
          </cell>
          <cell r="AE58">
            <v>0</v>
          </cell>
          <cell r="AF58">
            <v>0</v>
          </cell>
          <cell r="AG58">
            <v>0</v>
          </cell>
          <cell r="AH58">
            <v>0</v>
          </cell>
          <cell r="AI58">
            <v>0</v>
          </cell>
          <cell r="AJ58">
            <v>0</v>
          </cell>
          <cell r="AK58">
            <v>0</v>
          </cell>
          <cell r="AL58">
            <v>4</v>
          </cell>
          <cell r="AM58">
            <v>4</v>
          </cell>
          <cell r="AN58">
            <v>2</v>
          </cell>
        </row>
        <row r="59">
          <cell r="A59" t="str">
            <v>62130000301090</v>
          </cell>
          <cell r="B59">
            <v>0</v>
          </cell>
          <cell r="C59">
            <v>2</v>
          </cell>
          <cell r="D59">
            <v>-2</v>
          </cell>
          <cell r="E59">
            <v>0</v>
          </cell>
          <cell r="F59">
            <v>0</v>
          </cell>
          <cell r="G59">
            <v>0</v>
          </cell>
          <cell r="H59">
            <v>0</v>
          </cell>
          <cell r="I59">
            <v>0</v>
          </cell>
          <cell r="J59">
            <v>0</v>
          </cell>
          <cell r="K59">
            <v>0</v>
          </cell>
          <cell r="L59">
            <v>0</v>
          </cell>
          <cell r="M59">
            <v>0</v>
          </cell>
          <cell r="N59">
            <v>286</v>
          </cell>
          <cell r="O59">
            <v>2</v>
          </cell>
          <cell r="P59">
            <v>0</v>
          </cell>
          <cell r="Z59">
            <v>0</v>
          </cell>
          <cell r="AA59">
            <v>0</v>
          </cell>
          <cell r="AB59">
            <v>0</v>
          </cell>
          <cell r="AC59">
            <v>0</v>
          </cell>
          <cell r="AD59">
            <v>0</v>
          </cell>
          <cell r="AE59">
            <v>0</v>
          </cell>
          <cell r="AF59">
            <v>0</v>
          </cell>
          <cell r="AG59">
            <v>0</v>
          </cell>
          <cell r="AH59">
            <v>0</v>
          </cell>
          <cell r="AI59">
            <v>0</v>
          </cell>
          <cell r="AJ59">
            <v>0</v>
          </cell>
          <cell r="AK59">
            <v>0</v>
          </cell>
          <cell r="AL59">
            <v>3</v>
          </cell>
          <cell r="AM59">
            <v>7</v>
          </cell>
          <cell r="AN59">
            <v>0</v>
          </cell>
        </row>
        <row r="60">
          <cell r="A60" t="str">
            <v>Interest (expenses)</v>
          </cell>
          <cell r="B60">
            <v>0</v>
          </cell>
          <cell r="C60">
            <v>1</v>
          </cell>
          <cell r="D60">
            <v>-1</v>
          </cell>
          <cell r="E60">
            <v>0</v>
          </cell>
          <cell r="F60">
            <v>0</v>
          </cell>
          <cell r="G60">
            <v>0</v>
          </cell>
          <cell r="H60">
            <v>0</v>
          </cell>
          <cell r="I60">
            <v>0</v>
          </cell>
          <cell r="J60">
            <v>0</v>
          </cell>
          <cell r="K60">
            <v>0</v>
          </cell>
          <cell r="L60">
            <v>0</v>
          </cell>
          <cell r="M60">
            <v>0</v>
          </cell>
          <cell r="N60">
            <v>7743</v>
          </cell>
          <cell r="O60">
            <v>1</v>
          </cell>
          <cell r="P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1</v>
          </cell>
          <cell r="AN60">
            <v>0</v>
          </cell>
        </row>
        <row r="61">
          <cell r="A61" t="str">
            <v>63010000011090</v>
          </cell>
          <cell r="B61">
            <v>0</v>
          </cell>
          <cell r="C61">
            <v>1</v>
          </cell>
          <cell r="D61">
            <v>-1</v>
          </cell>
          <cell r="E61">
            <v>0</v>
          </cell>
          <cell r="F61">
            <v>0</v>
          </cell>
          <cell r="G61">
            <v>0</v>
          </cell>
          <cell r="H61">
            <v>0</v>
          </cell>
          <cell r="I61">
            <v>0</v>
          </cell>
          <cell r="J61">
            <v>0</v>
          </cell>
          <cell r="K61">
            <v>0</v>
          </cell>
          <cell r="L61">
            <v>0</v>
          </cell>
          <cell r="M61">
            <v>0</v>
          </cell>
          <cell r="N61">
            <v>297</v>
          </cell>
          <cell r="O61">
            <v>1</v>
          </cell>
          <cell r="P61">
            <v>983</v>
          </cell>
          <cell r="Z61">
            <v>0</v>
          </cell>
          <cell r="AA61">
            <v>0</v>
          </cell>
          <cell r="AB61">
            <v>0</v>
          </cell>
          <cell r="AC61">
            <v>0</v>
          </cell>
          <cell r="AD61">
            <v>0</v>
          </cell>
          <cell r="AE61">
            <v>0</v>
          </cell>
          <cell r="AF61">
            <v>0</v>
          </cell>
          <cell r="AG61">
            <v>0</v>
          </cell>
          <cell r="AH61">
            <v>0</v>
          </cell>
          <cell r="AI61">
            <v>0</v>
          </cell>
          <cell r="AJ61">
            <v>0</v>
          </cell>
          <cell r="AK61">
            <v>0</v>
          </cell>
          <cell r="AL61">
            <v>0</v>
          </cell>
          <cell r="AM61">
            <v>4</v>
          </cell>
          <cell r="AN61">
            <v>0</v>
          </cell>
        </row>
        <row r="62">
          <cell r="A62" t="str">
            <v>Provision for liabilities and charges</v>
          </cell>
          <cell r="B62">
            <v>0</v>
          </cell>
          <cell r="C62">
            <v>105</v>
          </cell>
          <cell r="D62">
            <v>-105</v>
          </cell>
          <cell r="E62">
            <v>0</v>
          </cell>
          <cell r="F62">
            <v>0</v>
          </cell>
          <cell r="G62">
            <v>0</v>
          </cell>
          <cell r="H62">
            <v>0</v>
          </cell>
          <cell r="I62">
            <v>0</v>
          </cell>
          <cell r="J62">
            <v>0</v>
          </cell>
          <cell r="K62">
            <v>0</v>
          </cell>
          <cell r="L62">
            <v>0</v>
          </cell>
          <cell r="M62">
            <v>0</v>
          </cell>
          <cell r="N62">
            <v>3</v>
          </cell>
          <cell r="O62">
            <v>105</v>
          </cell>
          <cell r="P62">
            <v>3</v>
          </cell>
          <cell r="Z62">
            <v>0</v>
          </cell>
          <cell r="AA62">
            <v>0</v>
          </cell>
          <cell r="AB62">
            <v>0</v>
          </cell>
          <cell r="AC62">
            <v>0</v>
          </cell>
          <cell r="AD62">
            <v>0</v>
          </cell>
          <cell r="AE62">
            <v>0</v>
          </cell>
          <cell r="AF62">
            <v>0</v>
          </cell>
          <cell r="AG62">
            <v>0</v>
          </cell>
          <cell r="AH62">
            <v>0</v>
          </cell>
          <cell r="AI62">
            <v>0</v>
          </cell>
          <cell r="AJ62">
            <v>0</v>
          </cell>
          <cell r="AK62">
            <v>0</v>
          </cell>
          <cell r="AL62">
            <v>6</v>
          </cell>
          <cell r="AM62">
            <v>1</v>
          </cell>
          <cell r="AN62">
            <v>0</v>
          </cell>
        </row>
        <row r="63">
          <cell r="A63" t="str">
            <v>Freight In</v>
          </cell>
          <cell r="B63">
            <v>0</v>
          </cell>
          <cell r="C63">
            <v>11</v>
          </cell>
          <cell r="D63">
            <v>-11</v>
          </cell>
          <cell r="E63">
            <v>0</v>
          </cell>
          <cell r="F63">
            <v>0</v>
          </cell>
          <cell r="G63">
            <v>0</v>
          </cell>
          <cell r="H63">
            <v>0</v>
          </cell>
          <cell r="I63">
            <v>0</v>
          </cell>
          <cell r="J63">
            <v>0</v>
          </cell>
          <cell r="K63">
            <v>0</v>
          </cell>
          <cell r="L63">
            <v>0</v>
          </cell>
          <cell r="M63">
            <v>0</v>
          </cell>
          <cell r="N63">
            <v>111</v>
          </cell>
          <cell r="O63">
            <v>11</v>
          </cell>
          <cell r="P63">
            <v>431</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row>
        <row r="64">
          <cell r="A64" t="str">
            <v>61010002001070</v>
          </cell>
          <cell r="B64">
            <v>0</v>
          </cell>
          <cell r="C64">
            <v>8</v>
          </cell>
          <cell r="D64">
            <v>-8</v>
          </cell>
          <cell r="E64">
            <v>0</v>
          </cell>
          <cell r="F64">
            <v>0</v>
          </cell>
          <cell r="G64">
            <v>0</v>
          </cell>
          <cell r="H64">
            <v>0</v>
          </cell>
          <cell r="I64">
            <v>0</v>
          </cell>
          <cell r="J64">
            <v>0</v>
          </cell>
          <cell r="K64">
            <v>0</v>
          </cell>
          <cell r="L64">
            <v>0</v>
          </cell>
          <cell r="M64">
            <v>0</v>
          </cell>
          <cell r="N64">
            <v>-38</v>
          </cell>
          <cell r="O64">
            <v>8</v>
          </cell>
          <cell r="P64">
            <v>70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row>
        <row r="65">
          <cell r="A65" t="str">
            <v>62130000301070</v>
          </cell>
          <cell r="B65">
            <v>0</v>
          </cell>
          <cell r="C65">
            <v>3</v>
          </cell>
          <cell r="D65">
            <v>-3</v>
          </cell>
          <cell r="E65">
            <v>0</v>
          </cell>
          <cell r="F65">
            <v>0</v>
          </cell>
          <cell r="G65">
            <v>0</v>
          </cell>
          <cell r="H65">
            <v>0</v>
          </cell>
          <cell r="I65">
            <v>0</v>
          </cell>
          <cell r="J65">
            <v>0</v>
          </cell>
          <cell r="K65">
            <v>0</v>
          </cell>
          <cell r="L65">
            <v>0</v>
          </cell>
          <cell r="M65">
            <v>0</v>
          </cell>
          <cell r="N65">
            <v>211</v>
          </cell>
          <cell r="O65">
            <v>3</v>
          </cell>
          <cell r="P65">
            <v>599</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row>
        <row r="66">
          <cell r="A66" t="str">
            <v>63010000011070</v>
          </cell>
          <cell r="B66">
            <v>0</v>
          </cell>
          <cell r="C66">
            <v>12</v>
          </cell>
          <cell r="D66">
            <v>-12</v>
          </cell>
          <cell r="E66">
            <v>0</v>
          </cell>
          <cell r="F66">
            <v>0</v>
          </cell>
          <cell r="G66">
            <v>0</v>
          </cell>
          <cell r="H66">
            <v>0</v>
          </cell>
          <cell r="I66">
            <v>0</v>
          </cell>
          <cell r="J66">
            <v>0</v>
          </cell>
          <cell r="K66">
            <v>0</v>
          </cell>
          <cell r="L66">
            <v>0</v>
          </cell>
          <cell r="M66">
            <v>0</v>
          </cell>
          <cell r="N66">
            <v>0</v>
          </cell>
          <cell r="O66">
            <v>12</v>
          </cell>
          <cell r="P66">
            <v>76</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1</v>
          </cell>
        </row>
        <row r="67">
          <cell r="A67" t="str">
            <v>64010001001072</v>
          </cell>
          <cell r="B67">
            <v>0</v>
          </cell>
          <cell r="C67">
            <v>129</v>
          </cell>
          <cell r="D67">
            <v>-129</v>
          </cell>
          <cell r="E67">
            <v>0</v>
          </cell>
          <cell r="F67">
            <v>0</v>
          </cell>
          <cell r="G67">
            <v>0</v>
          </cell>
          <cell r="H67">
            <v>0</v>
          </cell>
          <cell r="I67">
            <v>0</v>
          </cell>
          <cell r="J67">
            <v>0</v>
          </cell>
          <cell r="K67">
            <v>0</v>
          </cell>
          <cell r="L67">
            <v>0</v>
          </cell>
          <cell r="M67">
            <v>0</v>
          </cell>
          <cell r="N67">
            <v>0</v>
          </cell>
          <cell r="O67">
            <v>129</v>
          </cell>
          <cell r="P67">
            <v>87</v>
          </cell>
          <cell r="Z67">
            <v>0</v>
          </cell>
          <cell r="AA67">
            <v>16</v>
          </cell>
          <cell r="AB67">
            <v>-16</v>
          </cell>
          <cell r="AC67">
            <v>0</v>
          </cell>
          <cell r="AD67">
            <v>0</v>
          </cell>
          <cell r="AE67">
            <v>0</v>
          </cell>
          <cell r="AF67">
            <v>0</v>
          </cell>
          <cell r="AG67">
            <v>0</v>
          </cell>
          <cell r="AH67">
            <v>0</v>
          </cell>
          <cell r="AI67">
            <v>0</v>
          </cell>
          <cell r="AJ67">
            <v>0</v>
          </cell>
          <cell r="AK67">
            <v>0</v>
          </cell>
          <cell r="AL67">
            <v>0</v>
          </cell>
          <cell r="AM67">
            <v>16</v>
          </cell>
          <cell r="AN67">
            <v>1</v>
          </cell>
        </row>
        <row r="68">
          <cell r="A68" t="str">
            <v>61010002001160</v>
          </cell>
          <cell r="B68">
            <v>0</v>
          </cell>
          <cell r="C68">
            <v>1</v>
          </cell>
          <cell r="D68">
            <v>-1</v>
          </cell>
          <cell r="E68">
            <v>0</v>
          </cell>
          <cell r="F68">
            <v>0</v>
          </cell>
          <cell r="G68">
            <v>0</v>
          </cell>
          <cell r="H68">
            <v>0</v>
          </cell>
          <cell r="I68">
            <v>0</v>
          </cell>
          <cell r="J68">
            <v>0</v>
          </cell>
          <cell r="K68">
            <v>0</v>
          </cell>
          <cell r="L68">
            <v>0</v>
          </cell>
          <cell r="M68">
            <v>0</v>
          </cell>
          <cell r="N68">
            <v>0</v>
          </cell>
          <cell r="O68">
            <v>1</v>
          </cell>
          <cell r="P68">
            <v>181</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3</v>
          </cell>
        </row>
        <row r="69">
          <cell r="A69" t="str">
            <v>61030000010108</v>
          </cell>
          <cell r="B69">
            <v>0</v>
          </cell>
          <cell r="C69">
            <v>78</v>
          </cell>
          <cell r="D69">
            <v>-78</v>
          </cell>
          <cell r="E69">
            <v>0</v>
          </cell>
          <cell r="F69">
            <v>0</v>
          </cell>
          <cell r="G69">
            <v>0</v>
          </cell>
          <cell r="H69">
            <v>0</v>
          </cell>
          <cell r="I69">
            <v>0</v>
          </cell>
          <cell r="J69">
            <v>0</v>
          </cell>
          <cell r="K69">
            <v>0</v>
          </cell>
          <cell r="L69">
            <v>0</v>
          </cell>
          <cell r="M69">
            <v>0</v>
          </cell>
          <cell r="N69">
            <v>0</v>
          </cell>
          <cell r="O69">
            <v>78</v>
          </cell>
          <cell r="P69">
            <v>230</v>
          </cell>
          <cell r="Z69">
            <v>0</v>
          </cell>
          <cell r="AA69">
            <v>1</v>
          </cell>
          <cell r="AB69">
            <v>-1</v>
          </cell>
          <cell r="AC69">
            <v>0</v>
          </cell>
          <cell r="AD69">
            <v>0</v>
          </cell>
          <cell r="AE69">
            <v>0</v>
          </cell>
          <cell r="AF69">
            <v>0</v>
          </cell>
          <cell r="AG69">
            <v>0</v>
          </cell>
          <cell r="AH69">
            <v>0</v>
          </cell>
          <cell r="AI69">
            <v>0</v>
          </cell>
          <cell r="AJ69">
            <v>0</v>
          </cell>
          <cell r="AK69">
            <v>0</v>
          </cell>
          <cell r="AL69">
            <v>0</v>
          </cell>
          <cell r="AM69">
            <v>1</v>
          </cell>
          <cell r="AN69">
            <v>443</v>
          </cell>
        </row>
        <row r="70">
          <cell r="A70" t="str">
            <v>62090001000900</v>
          </cell>
          <cell r="B70">
            <v>0</v>
          </cell>
          <cell r="C70">
            <v>1</v>
          </cell>
          <cell r="D70">
            <v>-1</v>
          </cell>
          <cell r="E70">
            <v>0</v>
          </cell>
          <cell r="F70">
            <v>0</v>
          </cell>
          <cell r="G70">
            <v>0</v>
          </cell>
          <cell r="H70">
            <v>0</v>
          </cell>
          <cell r="I70">
            <v>0</v>
          </cell>
          <cell r="J70">
            <v>0</v>
          </cell>
          <cell r="K70">
            <v>0</v>
          </cell>
          <cell r="L70">
            <v>0</v>
          </cell>
          <cell r="M70">
            <v>0</v>
          </cell>
          <cell r="N70">
            <v>22813</v>
          </cell>
          <cell r="O70">
            <v>1</v>
          </cell>
          <cell r="P70">
            <v>13869</v>
          </cell>
          <cell r="Z70">
            <v>0</v>
          </cell>
          <cell r="AA70">
            <v>0</v>
          </cell>
          <cell r="AB70">
            <v>0</v>
          </cell>
          <cell r="AC70">
            <v>0</v>
          </cell>
          <cell r="AD70">
            <v>0</v>
          </cell>
          <cell r="AE70">
            <v>0</v>
          </cell>
          <cell r="AF70">
            <v>0</v>
          </cell>
          <cell r="AG70">
            <v>0</v>
          </cell>
          <cell r="AH70">
            <v>0</v>
          </cell>
          <cell r="AI70">
            <v>0</v>
          </cell>
          <cell r="AJ70">
            <v>0</v>
          </cell>
          <cell r="AK70">
            <v>0</v>
          </cell>
          <cell r="AL70">
            <v>3719</v>
          </cell>
          <cell r="AM70">
            <v>0</v>
          </cell>
          <cell r="AN70">
            <v>10011</v>
          </cell>
        </row>
        <row r="71">
          <cell r="A71" t="str">
            <v>62130000901160</v>
          </cell>
          <cell r="B71">
            <v>0</v>
          </cell>
          <cell r="C71">
            <v>1</v>
          </cell>
          <cell r="D71">
            <v>-1</v>
          </cell>
          <cell r="E71">
            <v>0</v>
          </cell>
          <cell r="F71">
            <v>0</v>
          </cell>
          <cell r="G71">
            <v>0</v>
          </cell>
          <cell r="H71">
            <v>0</v>
          </cell>
          <cell r="I71">
            <v>0</v>
          </cell>
          <cell r="J71">
            <v>0</v>
          </cell>
          <cell r="K71">
            <v>0</v>
          </cell>
          <cell r="L71">
            <v>0</v>
          </cell>
          <cell r="M71">
            <v>0</v>
          </cell>
          <cell r="O71">
            <v>1</v>
          </cell>
          <cell r="P71">
            <v>87</v>
          </cell>
          <cell r="Z71">
            <v>0</v>
          </cell>
          <cell r="AA71">
            <v>0</v>
          </cell>
          <cell r="AB71">
            <v>0</v>
          </cell>
          <cell r="AC71">
            <v>0</v>
          </cell>
          <cell r="AD71">
            <v>0</v>
          </cell>
          <cell r="AE71">
            <v>0</v>
          </cell>
          <cell r="AF71">
            <v>0</v>
          </cell>
          <cell r="AG71">
            <v>0</v>
          </cell>
          <cell r="AH71">
            <v>0</v>
          </cell>
          <cell r="AI71">
            <v>0</v>
          </cell>
          <cell r="AJ71">
            <v>0</v>
          </cell>
          <cell r="AK71">
            <v>0</v>
          </cell>
          <cell r="AM71">
            <v>0</v>
          </cell>
          <cell r="AN71">
            <v>1</v>
          </cell>
        </row>
        <row r="72">
          <cell r="A72" t="str">
            <v>63010000011160</v>
          </cell>
          <cell r="B72">
            <v>0</v>
          </cell>
          <cell r="C72">
            <v>2</v>
          </cell>
          <cell r="D72">
            <v>-2</v>
          </cell>
          <cell r="E72">
            <v>0</v>
          </cell>
          <cell r="F72">
            <v>0</v>
          </cell>
          <cell r="G72">
            <v>0</v>
          </cell>
          <cell r="H72">
            <v>0</v>
          </cell>
          <cell r="I72">
            <v>0</v>
          </cell>
          <cell r="J72">
            <v>0</v>
          </cell>
          <cell r="K72">
            <v>0</v>
          </cell>
          <cell r="L72">
            <v>0</v>
          </cell>
          <cell r="M72">
            <v>0</v>
          </cell>
          <cell r="O72">
            <v>2</v>
          </cell>
          <cell r="P72">
            <v>22</v>
          </cell>
          <cell r="Z72">
            <v>0</v>
          </cell>
          <cell r="AA72">
            <v>0</v>
          </cell>
          <cell r="AB72">
            <v>0</v>
          </cell>
          <cell r="AC72">
            <v>0</v>
          </cell>
          <cell r="AD72">
            <v>0</v>
          </cell>
          <cell r="AE72">
            <v>0</v>
          </cell>
          <cell r="AF72">
            <v>0</v>
          </cell>
          <cell r="AG72">
            <v>0</v>
          </cell>
          <cell r="AH72">
            <v>0</v>
          </cell>
          <cell r="AI72">
            <v>0</v>
          </cell>
          <cell r="AJ72">
            <v>0</v>
          </cell>
          <cell r="AK72">
            <v>0</v>
          </cell>
          <cell r="AM72">
            <v>0</v>
          </cell>
        </row>
        <row r="73">
          <cell r="A73" t="str">
            <v>64010001001161</v>
          </cell>
          <cell r="B73">
            <v>0</v>
          </cell>
          <cell r="C73">
            <v>28</v>
          </cell>
          <cell r="D73">
            <v>-28</v>
          </cell>
          <cell r="E73">
            <v>0</v>
          </cell>
          <cell r="F73">
            <v>0</v>
          </cell>
          <cell r="G73">
            <v>0</v>
          </cell>
          <cell r="H73">
            <v>0</v>
          </cell>
          <cell r="I73">
            <v>0</v>
          </cell>
          <cell r="J73">
            <v>0</v>
          </cell>
          <cell r="K73">
            <v>0</v>
          </cell>
          <cell r="L73">
            <v>0</v>
          </cell>
          <cell r="M73">
            <v>0</v>
          </cell>
          <cell r="O73">
            <v>28</v>
          </cell>
          <cell r="P73">
            <v>2</v>
          </cell>
          <cell r="Z73">
            <v>0</v>
          </cell>
          <cell r="AA73">
            <v>5</v>
          </cell>
          <cell r="AB73">
            <v>-5</v>
          </cell>
          <cell r="AC73">
            <v>0</v>
          </cell>
          <cell r="AD73">
            <v>0</v>
          </cell>
          <cell r="AE73">
            <v>0</v>
          </cell>
          <cell r="AF73">
            <v>0</v>
          </cell>
          <cell r="AG73">
            <v>0</v>
          </cell>
          <cell r="AH73">
            <v>0</v>
          </cell>
          <cell r="AI73">
            <v>0</v>
          </cell>
          <cell r="AJ73">
            <v>0</v>
          </cell>
          <cell r="AK73">
            <v>0</v>
          </cell>
          <cell r="AM73">
            <v>5</v>
          </cell>
        </row>
        <row r="74">
          <cell r="A74" t="str">
            <v>61030000010805</v>
          </cell>
          <cell r="B74">
            <v>0</v>
          </cell>
          <cell r="C74">
            <v>10</v>
          </cell>
          <cell r="D74">
            <v>-10</v>
          </cell>
          <cell r="E74">
            <v>0</v>
          </cell>
          <cell r="F74">
            <v>0</v>
          </cell>
          <cell r="G74">
            <v>0</v>
          </cell>
          <cell r="H74">
            <v>0</v>
          </cell>
          <cell r="I74">
            <v>0</v>
          </cell>
          <cell r="J74">
            <v>0</v>
          </cell>
          <cell r="K74">
            <v>0</v>
          </cell>
          <cell r="L74">
            <v>0</v>
          </cell>
          <cell r="M74">
            <v>0</v>
          </cell>
          <cell r="O74">
            <v>10</v>
          </cell>
          <cell r="P74">
            <v>7</v>
          </cell>
          <cell r="Z74">
            <v>0</v>
          </cell>
          <cell r="AA74">
            <v>2</v>
          </cell>
          <cell r="AB74">
            <v>-2</v>
          </cell>
          <cell r="AC74">
            <v>0</v>
          </cell>
          <cell r="AD74">
            <v>0</v>
          </cell>
          <cell r="AE74">
            <v>0</v>
          </cell>
          <cell r="AF74">
            <v>0</v>
          </cell>
          <cell r="AG74">
            <v>0</v>
          </cell>
          <cell r="AH74">
            <v>0</v>
          </cell>
          <cell r="AI74">
            <v>0</v>
          </cell>
          <cell r="AJ74">
            <v>0</v>
          </cell>
          <cell r="AK74">
            <v>0</v>
          </cell>
          <cell r="AM74">
            <v>2</v>
          </cell>
        </row>
        <row r="75">
          <cell r="A75" t="str">
            <v>56040000010805</v>
          </cell>
          <cell r="B75">
            <v>0</v>
          </cell>
          <cell r="C75">
            <v>63</v>
          </cell>
          <cell r="D75">
            <v>-63</v>
          </cell>
          <cell r="E75">
            <v>0</v>
          </cell>
          <cell r="F75">
            <v>0</v>
          </cell>
          <cell r="G75">
            <v>0</v>
          </cell>
          <cell r="H75">
            <v>0</v>
          </cell>
          <cell r="I75">
            <v>0</v>
          </cell>
          <cell r="J75">
            <v>0</v>
          </cell>
          <cell r="K75">
            <v>0</v>
          </cell>
          <cell r="L75">
            <v>0</v>
          </cell>
          <cell r="M75">
            <v>0</v>
          </cell>
          <cell r="O75">
            <v>63</v>
          </cell>
          <cell r="P75">
            <v>3</v>
          </cell>
          <cell r="Z75">
            <v>0</v>
          </cell>
          <cell r="AA75">
            <v>12</v>
          </cell>
          <cell r="AB75">
            <v>-12</v>
          </cell>
          <cell r="AC75">
            <v>0</v>
          </cell>
          <cell r="AD75">
            <v>0</v>
          </cell>
          <cell r="AE75">
            <v>0</v>
          </cell>
          <cell r="AF75">
            <v>0</v>
          </cell>
          <cell r="AG75">
            <v>0</v>
          </cell>
          <cell r="AH75">
            <v>0</v>
          </cell>
          <cell r="AI75">
            <v>0</v>
          </cell>
          <cell r="AJ75">
            <v>0</v>
          </cell>
          <cell r="AK75">
            <v>0</v>
          </cell>
          <cell r="AM75">
            <v>12</v>
          </cell>
        </row>
        <row r="76">
          <cell r="A76" t="str">
            <v>56040000010812</v>
          </cell>
          <cell r="B76">
            <v>0</v>
          </cell>
          <cell r="C76">
            <v>54</v>
          </cell>
          <cell r="D76">
            <v>-54</v>
          </cell>
          <cell r="E76">
            <v>0</v>
          </cell>
          <cell r="F76">
            <v>0</v>
          </cell>
          <cell r="G76">
            <v>0</v>
          </cell>
          <cell r="H76">
            <v>0</v>
          </cell>
          <cell r="I76">
            <v>0</v>
          </cell>
          <cell r="J76">
            <v>0</v>
          </cell>
          <cell r="K76">
            <v>0</v>
          </cell>
          <cell r="L76">
            <v>0</v>
          </cell>
          <cell r="M76">
            <v>0</v>
          </cell>
          <cell r="O76">
            <v>54</v>
          </cell>
          <cell r="P76">
            <v>45</v>
          </cell>
          <cell r="Z76">
            <v>0</v>
          </cell>
          <cell r="AA76">
            <v>1</v>
          </cell>
          <cell r="AB76">
            <v>-1</v>
          </cell>
          <cell r="AC76">
            <v>0</v>
          </cell>
          <cell r="AD76">
            <v>0</v>
          </cell>
          <cell r="AE76">
            <v>0</v>
          </cell>
          <cell r="AF76">
            <v>0</v>
          </cell>
          <cell r="AG76">
            <v>0</v>
          </cell>
          <cell r="AH76">
            <v>0</v>
          </cell>
          <cell r="AI76">
            <v>0</v>
          </cell>
          <cell r="AJ76">
            <v>0</v>
          </cell>
          <cell r="AK76">
            <v>0</v>
          </cell>
          <cell r="AM76">
            <v>1</v>
          </cell>
          <cell r="AN76">
            <v>5</v>
          </cell>
        </row>
        <row r="77">
          <cell r="A77" t="str">
            <v>60040000010805</v>
          </cell>
          <cell r="B77">
            <v>0</v>
          </cell>
          <cell r="C77">
            <v>63</v>
          </cell>
          <cell r="D77">
            <v>-63</v>
          </cell>
          <cell r="E77">
            <v>0</v>
          </cell>
          <cell r="F77">
            <v>0</v>
          </cell>
          <cell r="G77">
            <v>0</v>
          </cell>
          <cell r="H77">
            <v>0</v>
          </cell>
          <cell r="I77">
            <v>0</v>
          </cell>
          <cell r="J77">
            <v>0</v>
          </cell>
          <cell r="K77">
            <v>0</v>
          </cell>
          <cell r="L77">
            <v>0</v>
          </cell>
          <cell r="M77">
            <v>0</v>
          </cell>
          <cell r="O77">
            <v>63</v>
          </cell>
          <cell r="P77">
            <v>45</v>
          </cell>
          <cell r="Z77">
            <v>0</v>
          </cell>
          <cell r="AA77">
            <v>12</v>
          </cell>
          <cell r="AB77">
            <v>-12</v>
          </cell>
          <cell r="AC77">
            <v>0</v>
          </cell>
          <cell r="AD77">
            <v>0</v>
          </cell>
          <cell r="AE77">
            <v>0</v>
          </cell>
          <cell r="AF77">
            <v>0</v>
          </cell>
          <cell r="AG77">
            <v>0</v>
          </cell>
          <cell r="AH77">
            <v>0</v>
          </cell>
          <cell r="AI77">
            <v>0</v>
          </cell>
          <cell r="AJ77">
            <v>0</v>
          </cell>
          <cell r="AK77">
            <v>0</v>
          </cell>
          <cell r="AM77">
            <v>12</v>
          </cell>
          <cell r="AN77">
            <v>11</v>
          </cell>
        </row>
        <row r="78">
          <cell r="A78" t="str">
            <v>60040000010812</v>
          </cell>
          <cell r="B78">
            <v>0</v>
          </cell>
          <cell r="C78">
            <v>54</v>
          </cell>
          <cell r="D78">
            <v>-54</v>
          </cell>
          <cell r="E78">
            <v>0</v>
          </cell>
          <cell r="F78">
            <v>0</v>
          </cell>
          <cell r="G78">
            <v>0</v>
          </cell>
          <cell r="H78">
            <v>0</v>
          </cell>
          <cell r="I78">
            <v>0</v>
          </cell>
          <cell r="J78">
            <v>0</v>
          </cell>
          <cell r="K78">
            <v>0</v>
          </cell>
          <cell r="L78">
            <v>0</v>
          </cell>
          <cell r="M78">
            <v>0</v>
          </cell>
          <cell r="O78">
            <v>54</v>
          </cell>
          <cell r="P78">
            <v>66</v>
          </cell>
          <cell r="Z78">
            <v>0</v>
          </cell>
          <cell r="AA78">
            <v>1</v>
          </cell>
          <cell r="AB78">
            <v>-1</v>
          </cell>
          <cell r="AC78">
            <v>0</v>
          </cell>
          <cell r="AD78">
            <v>0</v>
          </cell>
          <cell r="AE78">
            <v>0</v>
          </cell>
          <cell r="AF78">
            <v>0</v>
          </cell>
          <cell r="AG78">
            <v>0</v>
          </cell>
          <cell r="AH78">
            <v>0</v>
          </cell>
          <cell r="AI78">
            <v>0</v>
          </cell>
          <cell r="AJ78">
            <v>0</v>
          </cell>
          <cell r="AK78">
            <v>0</v>
          </cell>
          <cell r="AM78">
            <v>1</v>
          </cell>
          <cell r="AN78">
            <v>13</v>
          </cell>
        </row>
        <row r="79">
          <cell r="A79" t="str">
            <v>61010000010801</v>
          </cell>
          <cell r="B79">
            <v>0</v>
          </cell>
          <cell r="C79">
            <v>86</v>
          </cell>
          <cell r="D79">
            <v>-86</v>
          </cell>
          <cell r="E79">
            <v>0</v>
          </cell>
          <cell r="F79">
            <v>0</v>
          </cell>
          <cell r="G79">
            <v>0</v>
          </cell>
          <cell r="H79">
            <v>0</v>
          </cell>
          <cell r="I79">
            <v>0</v>
          </cell>
          <cell r="J79">
            <v>0</v>
          </cell>
          <cell r="K79">
            <v>0</v>
          </cell>
          <cell r="L79">
            <v>0</v>
          </cell>
          <cell r="M79">
            <v>0</v>
          </cell>
          <cell r="O79">
            <v>86</v>
          </cell>
          <cell r="P79">
            <v>63</v>
          </cell>
          <cell r="Z79">
            <v>0</v>
          </cell>
          <cell r="AA79">
            <v>0</v>
          </cell>
          <cell r="AB79">
            <v>0</v>
          </cell>
          <cell r="AC79">
            <v>0</v>
          </cell>
          <cell r="AD79">
            <v>0</v>
          </cell>
          <cell r="AE79">
            <v>0</v>
          </cell>
          <cell r="AF79">
            <v>0</v>
          </cell>
          <cell r="AG79">
            <v>0</v>
          </cell>
          <cell r="AH79">
            <v>0</v>
          </cell>
          <cell r="AI79">
            <v>0</v>
          </cell>
          <cell r="AJ79">
            <v>0</v>
          </cell>
          <cell r="AK79">
            <v>0</v>
          </cell>
          <cell r="AM79">
            <v>0</v>
          </cell>
          <cell r="AN79">
            <v>12</v>
          </cell>
        </row>
        <row r="80">
          <cell r="A80" t="str">
            <v>61010000010805</v>
          </cell>
          <cell r="B80">
            <v>0</v>
          </cell>
          <cell r="C80">
            <v>4</v>
          </cell>
          <cell r="D80">
            <v>-4</v>
          </cell>
          <cell r="E80">
            <v>0</v>
          </cell>
          <cell r="F80">
            <v>0</v>
          </cell>
          <cell r="G80">
            <v>0</v>
          </cell>
          <cell r="H80">
            <v>0</v>
          </cell>
          <cell r="I80">
            <v>0</v>
          </cell>
          <cell r="J80">
            <v>0</v>
          </cell>
          <cell r="K80">
            <v>0</v>
          </cell>
          <cell r="L80">
            <v>0</v>
          </cell>
          <cell r="M80">
            <v>0</v>
          </cell>
          <cell r="O80">
            <v>4</v>
          </cell>
          <cell r="P80">
            <v>200</v>
          </cell>
          <cell r="Z80">
            <v>0</v>
          </cell>
          <cell r="AA80">
            <v>0</v>
          </cell>
          <cell r="AB80">
            <v>0</v>
          </cell>
          <cell r="AC80">
            <v>0</v>
          </cell>
          <cell r="AD80">
            <v>0</v>
          </cell>
          <cell r="AE80">
            <v>0</v>
          </cell>
          <cell r="AF80">
            <v>0</v>
          </cell>
          <cell r="AG80">
            <v>0</v>
          </cell>
          <cell r="AH80">
            <v>0</v>
          </cell>
          <cell r="AI80">
            <v>0</v>
          </cell>
          <cell r="AJ80">
            <v>0</v>
          </cell>
          <cell r="AK80">
            <v>0</v>
          </cell>
          <cell r="AM80">
            <v>0</v>
          </cell>
        </row>
        <row r="81">
          <cell r="A81" t="str">
            <v>61030000010801</v>
          </cell>
          <cell r="B81">
            <v>0</v>
          </cell>
          <cell r="C81">
            <v>257</v>
          </cell>
          <cell r="D81">
            <v>-257</v>
          </cell>
          <cell r="E81">
            <v>0</v>
          </cell>
          <cell r="F81">
            <v>0</v>
          </cell>
          <cell r="G81">
            <v>0</v>
          </cell>
          <cell r="H81">
            <v>0</v>
          </cell>
          <cell r="I81">
            <v>0</v>
          </cell>
          <cell r="J81">
            <v>0</v>
          </cell>
          <cell r="K81">
            <v>0</v>
          </cell>
          <cell r="L81">
            <v>0</v>
          </cell>
          <cell r="M81">
            <v>0</v>
          </cell>
          <cell r="O81">
            <v>257</v>
          </cell>
          <cell r="P81">
            <v>20</v>
          </cell>
          <cell r="Z81">
            <v>0</v>
          </cell>
          <cell r="AA81">
            <v>112</v>
          </cell>
          <cell r="AB81">
            <v>-112</v>
          </cell>
          <cell r="AC81">
            <v>0</v>
          </cell>
          <cell r="AD81">
            <v>0</v>
          </cell>
          <cell r="AE81">
            <v>0</v>
          </cell>
          <cell r="AF81">
            <v>0</v>
          </cell>
          <cell r="AG81">
            <v>0</v>
          </cell>
          <cell r="AH81">
            <v>0</v>
          </cell>
          <cell r="AI81">
            <v>0</v>
          </cell>
          <cell r="AJ81">
            <v>0</v>
          </cell>
          <cell r="AK81">
            <v>0</v>
          </cell>
          <cell r="AM81">
            <v>112</v>
          </cell>
        </row>
        <row r="82">
          <cell r="A82" t="str">
            <v>61030000010109</v>
          </cell>
          <cell r="B82">
            <v>0</v>
          </cell>
          <cell r="C82">
            <v>89</v>
          </cell>
          <cell r="D82">
            <v>-89</v>
          </cell>
          <cell r="E82">
            <v>0</v>
          </cell>
          <cell r="F82">
            <v>0</v>
          </cell>
          <cell r="G82">
            <v>0</v>
          </cell>
          <cell r="H82">
            <v>0</v>
          </cell>
          <cell r="I82">
            <v>0</v>
          </cell>
          <cell r="J82">
            <v>0</v>
          </cell>
          <cell r="K82">
            <v>0</v>
          </cell>
          <cell r="L82">
            <v>0</v>
          </cell>
          <cell r="M82">
            <v>0</v>
          </cell>
          <cell r="O82">
            <v>89</v>
          </cell>
          <cell r="P82">
            <v>399</v>
          </cell>
          <cell r="Z82">
            <v>0</v>
          </cell>
          <cell r="AA82">
            <v>1</v>
          </cell>
          <cell r="AB82">
            <v>-1</v>
          </cell>
          <cell r="AC82">
            <v>0</v>
          </cell>
          <cell r="AD82">
            <v>0</v>
          </cell>
          <cell r="AE82">
            <v>0</v>
          </cell>
          <cell r="AF82">
            <v>0</v>
          </cell>
          <cell r="AG82">
            <v>0</v>
          </cell>
          <cell r="AH82">
            <v>0</v>
          </cell>
          <cell r="AI82">
            <v>0</v>
          </cell>
          <cell r="AJ82">
            <v>0</v>
          </cell>
          <cell r="AK82">
            <v>0</v>
          </cell>
          <cell r="AM82">
            <v>1</v>
          </cell>
          <cell r="AN82">
            <v>171</v>
          </cell>
        </row>
        <row r="83">
          <cell r="A83" t="str">
            <v>61030000010803</v>
          </cell>
          <cell r="B83">
            <v>0</v>
          </cell>
          <cell r="C83">
            <v>324</v>
          </cell>
          <cell r="D83">
            <v>-324</v>
          </cell>
          <cell r="E83">
            <v>0</v>
          </cell>
          <cell r="F83">
            <v>0</v>
          </cell>
          <cell r="G83">
            <v>0</v>
          </cell>
          <cell r="H83">
            <v>0</v>
          </cell>
          <cell r="I83">
            <v>0</v>
          </cell>
          <cell r="J83">
            <v>0</v>
          </cell>
          <cell r="K83">
            <v>0</v>
          </cell>
          <cell r="L83">
            <v>0</v>
          </cell>
          <cell r="M83">
            <v>0</v>
          </cell>
          <cell r="O83">
            <v>324</v>
          </cell>
          <cell r="P83">
            <v>384</v>
          </cell>
          <cell r="Z83">
            <v>0</v>
          </cell>
          <cell r="AA83">
            <v>11</v>
          </cell>
          <cell r="AB83">
            <v>-11</v>
          </cell>
          <cell r="AC83">
            <v>0</v>
          </cell>
          <cell r="AD83">
            <v>0</v>
          </cell>
          <cell r="AE83">
            <v>0</v>
          </cell>
          <cell r="AF83">
            <v>0</v>
          </cell>
          <cell r="AG83">
            <v>0</v>
          </cell>
          <cell r="AH83">
            <v>0</v>
          </cell>
          <cell r="AI83">
            <v>0</v>
          </cell>
          <cell r="AJ83">
            <v>0</v>
          </cell>
          <cell r="AK83">
            <v>0</v>
          </cell>
          <cell r="AM83">
            <v>11</v>
          </cell>
          <cell r="AN83">
            <v>4</v>
          </cell>
        </row>
        <row r="84">
          <cell r="A84" t="str">
            <v>62010000010109</v>
          </cell>
          <cell r="B84">
            <v>0</v>
          </cell>
          <cell r="C84">
            <v>21</v>
          </cell>
          <cell r="D84">
            <v>-21</v>
          </cell>
          <cell r="E84">
            <v>0</v>
          </cell>
          <cell r="F84">
            <v>0</v>
          </cell>
          <cell r="G84">
            <v>0</v>
          </cell>
          <cell r="H84">
            <v>0</v>
          </cell>
          <cell r="I84">
            <v>0</v>
          </cell>
          <cell r="J84">
            <v>0</v>
          </cell>
          <cell r="K84">
            <v>0</v>
          </cell>
          <cell r="L84">
            <v>0</v>
          </cell>
          <cell r="M84">
            <v>0</v>
          </cell>
          <cell r="O84">
            <v>21</v>
          </cell>
          <cell r="P84">
            <v>563</v>
          </cell>
          <cell r="Z84">
            <v>0</v>
          </cell>
          <cell r="AA84">
            <v>0</v>
          </cell>
          <cell r="AB84">
            <v>0</v>
          </cell>
          <cell r="AC84">
            <v>0</v>
          </cell>
          <cell r="AD84">
            <v>0</v>
          </cell>
          <cell r="AE84">
            <v>0</v>
          </cell>
          <cell r="AF84">
            <v>0</v>
          </cell>
          <cell r="AG84">
            <v>0</v>
          </cell>
          <cell r="AH84">
            <v>0</v>
          </cell>
          <cell r="AI84">
            <v>0</v>
          </cell>
          <cell r="AJ84">
            <v>0</v>
          </cell>
          <cell r="AK84">
            <v>0</v>
          </cell>
          <cell r="AM84">
            <v>0</v>
          </cell>
          <cell r="AN84">
            <v>19</v>
          </cell>
        </row>
        <row r="85">
          <cell r="A85" t="str">
            <v>67020000010100</v>
          </cell>
          <cell r="B85">
            <v>0</v>
          </cell>
          <cell r="C85">
            <v>80</v>
          </cell>
          <cell r="D85">
            <v>-80</v>
          </cell>
          <cell r="E85">
            <v>0</v>
          </cell>
          <cell r="F85">
            <v>0</v>
          </cell>
          <cell r="G85">
            <v>0</v>
          </cell>
          <cell r="H85">
            <v>0</v>
          </cell>
          <cell r="I85">
            <v>0</v>
          </cell>
          <cell r="J85">
            <v>0</v>
          </cell>
          <cell r="K85">
            <v>0</v>
          </cell>
          <cell r="L85">
            <v>0</v>
          </cell>
          <cell r="M85">
            <v>0</v>
          </cell>
          <cell r="O85">
            <v>80</v>
          </cell>
          <cell r="P85">
            <v>168</v>
          </cell>
          <cell r="Z85">
            <v>0</v>
          </cell>
          <cell r="AA85">
            <v>0</v>
          </cell>
          <cell r="AB85">
            <v>0</v>
          </cell>
          <cell r="AC85">
            <v>0</v>
          </cell>
          <cell r="AD85">
            <v>0</v>
          </cell>
          <cell r="AE85">
            <v>0</v>
          </cell>
          <cell r="AF85">
            <v>0</v>
          </cell>
          <cell r="AG85">
            <v>0</v>
          </cell>
          <cell r="AH85">
            <v>0</v>
          </cell>
          <cell r="AI85">
            <v>0</v>
          </cell>
          <cell r="AJ85">
            <v>0</v>
          </cell>
          <cell r="AK85">
            <v>0</v>
          </cell>
          <cell r="AM85">
            <v>0</v>
          </cell>
        </row>
        <row r="86">
          <cell r="A86" t="str">
            <v>67020000010300</v>
          </cell>
          <cell r="B86">
            <v>0</v>
          </cell>
          <cell r="C86">
            <v>2</v>
          </cell>
          <cell r="D86">
            <v>-2</v>
          </cell>
          <cell r="E86">
            <v>0</v>
          </cell>
          <cell r="F86">
            <v>0</v>
          </cell>
          <cell r="G86">
            <v>0</v>
          </cell>
          <cell r="H86">
            <v>0</v>
          </cell>
          <cell r="I86">
            <v>0</v>
          </cell>
          <cell r="J86">
            <v>0</v>
          </cell>
          <cell r="K86">
            <v>0</v>
          </cell>
          <cell r="L86">
            <v>0</v>
          </cell>
          <cell r="M86">
            <v>0</v>
          </cell>
          <cell r="O86">
            <v>2</v>
          </cell>
          <cell r="P86">
            <v>4</v>
          </cell>
          <cell r="Z86">
            <v>0</v>
          </cell>
          <cell r="AA86">
            <v>0</v>
          </cell>
          <cell r="AB86">
            <v>0</v>
          </cell>
          <cell r="AC86">
            <v>0</v>
          </cell>
          <cell r="AD86">
            <v>0</v>
          </cell>
          <cell r="AE86">
            <v>0</v>
          </cell>
          <cell r="AF86">
            <v>0</v>
          </cell>
          <cell r="AG86">
            <v>0</v>
          </cell>
          <cell r="AH86">
            <v>0</v>
          </cell>
          <cell r="AI86">
            <v>0</v>
          </cell>
          <cell r="AJ86">
            <v>0</v>
          </cell>
          <cell r="AK86">
            <v>0</v>
          </cell>
          <cell r="AM86">
            <v>0</v>
          </cell>
        </row>
        <row r="87">
          <cell r="A87" t="str">
            <v>67020000010600</v>
          </cell>
          <cell r="B87">
            <v>0</v>
          </cell>
          <cell r="C87">
            <v>2</v>
          </cell>
          <cell r="D87">
            <v>-2</v>
          </cell>
          <cell r="E87">
            <v>0</v>
          </cell>
          <cell r="F87">
            <v>0</v>
          </cell>
          <cell r="G87">
            <v>0</v>
          </cell>
          <cell r="H87">
            <v>0</v>
          </cell>
          <cell r="I87">
            <v>0</v>
          </cell>
          <cell r="J87">
            <v>0</v>
          </cell>
          <cell r="K87">
            <v>0</v>
          </cell>
          <cell r="L87">
            <v>0</v>
          </cell>
          <cell r="M87">
            <v>0</v>
          </cell>
          <cell r="O87">
            <v>2</v>
          </cell>
          <cell r="P87">
            <v>27</v>
          </cell>
          <cell r="Z87">
            <v>0</v>
          </cell>
          <cell r="AA87">
            <v>0</v>
          </cell>
          <cell r="AB87">
            <v>0</v>
          </cell>
          <cell r="AC87">
            <v>0</v>
          </cell>
          <cell r="AD87">
            <v>0</v>
          </cell>
          <cell r="AE87">
            <v>0</v>
          </cell>
          <cell r="AF87">
            <v>0</v>
          </cell>
          <cell r="AG87">
            <v>0</v>
          </cell>
          <cell r="AH87">
            <v>0</v>
          </cell>
          <cell r="AI87">
            <v>0</v>
          </cell>
          <cell r="AJ87">
            <v>0</v>
          </cell>
          <cell r="AK87">
            <v>0</v>
          </cell>
          <cell r="AM87">
            <v>0</v>
          </cell>
        </row>
        <row r="88">
          <cell r="A88" t="str">
            <v>62070001001160</v>
          </cell>
          <cell r="B88">
            <v>0</v>
          </cell>
          <cell r="C88">
            <v>4</v>
          </cell>
          <cell r="D88">
            <v>-4</v>
          </cell>
          <cell r="E88">
            <v>0</v>
          </cell>
          <cell r="F88">
            <v>0</v>
          </cell>
          <cell r="G88">
            <v>0</v>
          </cell>
          <cell r="H88">
            <v>0</v>
          </cell>
          <cell r="I88">
            <v>0</v>
          </cell>
          <cell r="J88">
            <v>0</v>
          </cell>
          <cell r="K88">
            <v>0</v>
          </cell>
          <cell r="L88">
            <v>0</v>
          </cell>
          <cell r="M88">
            <v>0</v>
          </cell>
          <cell r="O88">
            <v>4</v>
          </cell>
          <cell r="P88">
            <v>1</v>
          </cell>
          <cell r="Z88">
            <v>0</v>
          </cell>
          <cell r="AA88">
            <v>0</v>
          </cell>
          <cell r="AB88">
            <v>0</v>
          </cell>
          <cell r="AC88">
            <v>0</v>
          </cell>
          <cell r="AD88">
            <v>0</v>
          </cell>
          <cell r="AE88">
            <v>0</v>
          </cell>
          <cell r="AF88">
            <v>0</v>
          </cell>
          <cell r="AG88">
            <v>0</v>
          </cell>
          <cell r="AH88">
            <v>0</v>
          </cell>
          <cell r="AI88">
            <v>0</v>
          </cell>
          <cell r="AJ88">
            <v>0</v>
          </cell>
          <cell r="AK88">
            <v>0</v>
          </cell>
          <cell r="AM88">
            <v>1</v>
          </cell>
        </row>
        <row r="89">
          <cell r="A89" t="str">
            <v>62090001000100</v>
          </cell>
          <cell r="B89">
            <v>0</v>
          </cell>
          <cell r="C89">
            <v>11</v>
          </cell>
          <cell r="D89">
            <v>-11</v>
          </cell>
          <cell r="E89">
            <v>0</v>
          </cell>
          <cell r="F89">
            <v>0</v>
          </cell>
          <cell r="G89">
            <v>0</v>
          </cell>
          <cell r="H89">
            <v>0</v>
          </cell>
          <cell r="I89">
            <v>0</v>
          </cell>
          <cell r="J89">
            <v>0</v>
          </cell>
          <cell r="K89">
            <v>0</v>
          </cell>
          <cell r="L89">
            <v>0</v>
          </cell>
          <cell r="M89">
            <v>0</v>
          </cell>
          <cell r="O89">
            <v>11</v>
          </cell>
          <cell r="P89">
            <v>13</v>
          </cell>
          <cell r="Z89">
            <v>0</v>
          </cell>
          <cell r="AA89">
            <v>0</v>
          </cell>
          <cell r="AB89">
            <v>0</v>
          </cell>
          <cell r="AC89">
            <v>0</v>
          </cell>
          <cell r="AD89">
            <v>0</v>
          </cell>
          <cell r="AE89">
            <v>0</v>
          </cell>
          <cell r="AF89">
            <v>0</v>
          </cell>
          <cell r="AG89">
            <v>0</v>
          </cell>
          <cell r="AH89">
            <v>0</v>
          </cell>
          <cell r="AI89">
            <v>0</v>
          </cell>
          <cell r="AJ89">
            <v>0</v>
          </cell>
          <cell r="AK89">
            <v>0</v>
          </cell>
          <cell r="AM89">
            <v>0</v>
          </cell>
        </row>
        <row r="90">
          <cell r="A90" t="str">
            <v>62130001201070</v>
          </cell>
          <cell r="B90">
            <v>0</v>
          </cell>
          <cell r="C90">
            <v>3</v>
          </cell>
          <cell r="D90">
            <v>-3</v>
          </cell>
          <cell r="E90">
            <v>0</v>
          </cell>
          <cell r="F90">
            <v>0</v>
          </cell>
          <cell r="G90">
            <v>0</v>
          </cell>
          <cell r="H90">
            <v>0</v>
          </cell>
          <cell r="I90">
            <v>0</v>
          </cell>
          <cell r="J90">
            <v>0</v>
          </cell>
          <cell r="K90">
            <v>0</v>
          </cell>
          <cell r="L90">
            <v>0</v>
          </cell>
          <cell r="M90">
            <v>0</v>
          </cell>
          <cell r="O90">
            <v>3</v>
          </cell>
          <cell r="P90">
            <v>4</v>
          </cell>
          <cell r="Z90">
            <v>0</v>
          </cell>
          <cell r="AA90">
            <v>0</v>
          </cell>
          <cell r="AB90">
            <v>0</v>
          </cell>
          <cell r="AC90">
            <v>0</v>
          </cell>
          <cell r="AD90">
            <v>0</v>
          </cell>
          <cell r="AE90">
            <v>0</v>
          </cell>
          <cell r="AF90">
            <v>0</v>
          </cell>
          <cell r="AG90">
            <v>0</v>
          </cell>
          <cell r="AH90">
            <v>0</v>
          </cell>
          <cell r="AI90">
            <v>0</v>
          </cell>
          <cell r="AJ90">
            <v>0</v>
          </cell>
          <cell r="AK90">
            <v>0</v>
          </cell>
          <cell r="AM90">
            <v>0</v>
          </cell>
        </row>
        <row r="91">
          <cell r="A91" t="str">
            <v>62130001201160</v>
          </cell>
          <cell r="B91">
            <v>0</v>
          </cell>
          <cell r="C91">
            <v>1</v>
          </cell>
          <cell r="D91">
            <v>-1</v>
          </cell>
          <cell r="E91">
            <v>0</v>
          </cell>
          <cell r="F91">
            <v>0</v>
          </cell>
          <cell r="G91">
            <v>0</v>
          </cell>
          <cell r="H91">
            <v>0</v>
          </cell>
          <cell r="I91">
            <v>0</v>
          </cell>
          <cell r="J91">
            <v>0</v>
          </cell>
          <cell r="K91">
            <v>0</v>
          </cell>
          <cell r="L91">
            <v>0</v>
          </cell>
          <cell r="M91">
            <v>0</v>
          </cell>
          <cell r="O91">
            <v>1</v>
          </cell>
          <cell r="P91">
            <v>1</v>
          </cell>
          <cell r="Z91">
            <v>0</v>
          </cell>
          <cell r="AA91">
            <v>0</v>
          </cell>
          <cell r="AB91">
            <v>0</v>
          </cell>
          <cell r="AC91">
            <v>0</v>
          </cell>
          <cell r="AD91">
            <v>0</v>
          </cell>
          <cell r="AE91">
            <v>0</v>
          </cell>
          <cell r="AF91">
            <v>0</v>
          </cell>
          <cell r="AG91">
            <v>0</v>
          </cell>
          <cell r="AH91">
            <v>0</v>
          </cell>
          <cell r="AI91">
            <v>0</v>
          </cell>
          <cell r="AJ91">
            <v>0</v>
          </cell>
          <cell r="AK91">
            <v>0</v>
          </cell>
          <cell r="AM91">
            <v>0</v>
          </cell>
        </row>
        <row r="92">
          <cell r="A92" t="str">
            <v>Totale complessivo</v>
          </cell>
          <cell r="B92">
            <v>0</v>
          </cell>
          <cell r="C92">
            <v>14308</v>
          </cell>
          <cell r="D92">
            <v>-14308</v>
          </cell>
          <cell r="E92">
            <v>0</v>
          </cell>
          <cell r="F92">
            <v>0</v>
          </cell>
          <cell r="G92">
            <v>0</v>
          </cell>
          <cell r="H92">
            <v>0</v>
          </cell>
          <cell r="I92">
            <v>0</v>
          </cell>
          <cell r="J92">
            <v>0</v>
          </cell>
          <cell r="K92">
            <v>0</v>
          </cell>
          <cell r="L92">
            <v>0</v>
          </cell>
          <cell r="M92">
            <v>0</v>
          </cell>
          <cell r="O92">
            <v>14308</v>
          </cell>
          <cell r="P92">
            <v>3</v>
          </cell>
          <cell r="Z92">
            <v>0</v>
          </cell>
          <cell r="AA92">
            <v>473</v>
          </cell>
          <cell r="AB92">
            <v>-473</v>
          </cell>
          <cell r="AC92">
            <v>0</v>
          </cell>
          <cell r="AD92">
            <v>0</v>
          </cell>
          <cell r="AE92">
            <v>0</v>
          </cell>
          <cell r="AF92">
            <v>0</v>
          </cell>
          <cell r="AG92">
            <v>0</v>
          </cell>
          <cell r="AH92">
            <v>0</v>
          </cell>
          <cell r="AI92">
            <v>0</v>
          </cell>
          <cell r="AJ92">
            <v>0</v>
          </cell>
          <cell r="AK92">
            <v>0</v>
          </cell>
          <cell r="AM92">
            <v>473</v>
          </cell>
        </row>
        <row r="93">
          <cell r="A93" t="str">
            <v>63010000011030</v>
          </cell>
          <cell r="B93">
            <v>0</v>
          </cell>
          <cell r="C93">
            <v>1</v>
          </cell>
          <cell r="D93">
            <v>-1</v>
          </cell>
          <cell r="E93">
            <v>0</v>
          </cell>
          <cell r="F93">
            <v>0</v>
          </cell>
          <cell r="G93">
            <v>0</v>
          </cell>
          <cell r="H93">
            <v>0</v>
          </cell>
          <cell r="I93">
            <v>0</v>
          </cell>
          <cell r="J93">
            <v>0</v>
          </cell>
          <cell r="K93">
            <v>0</v>
          </cell>
          <cell r="L93">
            <v>0</v>
          </cell>
          <cell r="M93">
            <v>0</v>
          </cell>
          <cell r="O93">
            <v>1</v>
          </cell>
          <cell r="P93">
            <v>21</v>
          </cell>
          <cell r="Z93">
            <v>0</v>
          </cell>
          <cell r="AA93">
            <v>0</v>
          </cell>
          <cell r="AB93">
            <v>0</v>
          </cell>
          <cell r="AC93">
            <v>0</v>
          </cell>
          <cell r="AD93">
            <v>0</v>
          </cell>
          <cell r="AE93">
            <v>0</v>
          </cell>
          <cell r="AF93">
            <v>0</v>
          </cell>
          <cell r="AG93">
            <v>0</v>
          </cell>
          <cell r="AH93">
            <v>0</v>
          </cell>
          <cell r="AI93">
            <v>0</v>
          </cell>
          <cell r="AJ93">
            <v>0</v>
          </cell>
          <cell r="AK93">
            <v>0</v>
          </cell>
          <cell r="AM93">
            <v>0</v>
          </cell>
          <cell r="AN93">
            <v>1</v>
          </cell>
        </row>
        <row r="94">
          <cell r="A94" t="str">
            <v>63010000011130</v>
          </cell>
          <cell r="B94">
            <v>0</v>
          </cell>
          <cell r="C94">
            <v>10</v>
          </cell>
          <cell r="D94">
            <v>-10</v>
          </cell>
          <cell r="E94">
            <v>0</v>
          </cell>
          <cell r="F94">
            <v>0</v>
          </cell>
          <cell r="G94">
            <v>0</v>
          </cell>
          <cell r="H94">
            <v>0</v>
          </cell>
          <cell r="I94">
            <v>0</v>
          </cell>
          <cell r="J94">
            <v>0</v>
          </cell>
          <cell r="K94">
            <v>0</v>
          </cell>
          <cell r="L94">
            <v>0</v>
          </cell>
          <cell r="M94">
            <v>0</v>
          </cell>
          <cell r="O94">
            <v>10</v>
          </cell>
          <cell r="P94">
            <v>12</v>
          </cell>
          <cell r="Z94">
            <v>0</v>
          </cell>
          <cell r="AA94">
            <v>0</v>
          </cell>
          <cell r="AB94">
            <v>0</v>
          </cell>
          <cell r="AC94">
            <v>0</v>
          </cell>
          <cell r="AD94">
            <v>0</v>
          </cell>
          <cell r="AE94">
            <v>0</v>
          </cell>
          <cell r="AF94">
            <v>0</v>
          </cell>
          <cell r="AG94">
            <v>0</v>
          </cell>
          <cell r="AH94">
            <v>0</v>
          </cell>
          <cell r="AI94">
            <v>0</v>
          </cell>
          <cell r="AJ94">
            <v>0</v>
          </cell>
          <cell r="AK94">
            <v>0</v>
          </cell>
          <cell r="AM94">
            <v>0</v>
          </cell>
          <cell r="AN94">
            <v>1</v>
          </cell>
        </row>
        <row r="95">
          <cell r="A95" t="str">
            <v>62130001410109</v>
          </cell>
          <cell r="B95">
            <v>0</v>
          </cell>
          <cell r="C95">
            <v>53</v>
          </cell>
          <cell r="D95">
            <v>-53</v>
          </cell>
          <cell r="E95">
            <v>0</v>
          </cell>
          <cell r="F95">
            <v>0</v>
          </cell>
          <cell r="G95">
            <v>0</v>
          </cell>
          <cell r="H95">
            <v>0</v>
          </cell>
          <cell r="I95">
            <v>0</v>
          </cell>
          <cell r="J95">
            <v>0</v>
          </cell>
          <cell r="K95">
            <v>0</v>
          </cell>
          <cell r="L95">
            <v>0</v>
          </cell>
          <cell r="M95">
            <v>0</v>
          </cell>
          <cell r="O95">
            <v>53</v>
          </cell>
          <cell r="P95">
            <v>12</v>
          </cell>
          <cell r="Z95">
            <v>0</v>
          </cell>
          <cell r="AA95">
            <v>10</v>
          </cell>
          <cell r="AB95">
            <v>-10</v>
          </cell>
          <cell r="AC95">
            <v>0</v>
          </cell>
          <cell r="AD95">
            <v>0</v>
          </cell>
          <cell r="AE95">
            <v>0</v>
          </cell>
          <cell r="AF95">
            <v>0</v>
          </cell>
          <cell r="AG95">
            <v>0</v>
          </cell>
          <cell r="AH95">
            <v>0</v>
          </cell>
          <cell r="AI95">
            <v>0</v>
          </cell>
          <cell r="AJ95">
            <v>0</v>
          </cell>
          <cell r="AK95">
            <v>0</v>
          </cell>
          <cell r="AM95">
            <v>10</v>
          </cell>
          <cell r="AN95">
            <v>1</v>
          </cell>
        </row>
        <row r="96">
          <cell r="A96" t="str">
            <v>62130001410112</v>
          </cell>
          <cell r="B96">
            <v>0</v>
          </cell>
          <cell r="C96">
            <v>53</v>
          </cell>
          <cell r="D96">
            <v>-53</v>
          </cell>
          <cell r="E96">
            <v>0</v>
          </cell>
          <cell r="F96">
            <v>0</v>
          </cell>
          <cell r="G96">
            <v>0</v>
          </cell>
          <cell r="H96">
            <v>0</v>
          </cell>
          <cell r="I96">
            <v>0</v>
          </cell>
          <cell r="J96">
            <v>0</v>
          </cell>
          <cell r="K96">
            <v>0</v>
          </cell>
          <cell r="L96">
            <v>0</v>
          </cell>
          <cell r="M96">
            <v>0</v>
          </cell>
          <cell r="O96">
            <v>53</v>
          </cell>
          <cell r="P96">
            <v>1</v>
          </cell>
          <cell r="Z96">
            <v>0</v>
          </cell>
          <cell r="AA96">
            <v>10</v>
          </cell>
          <cell r="AB96">
            <v>-10</v>
          </cell>
          <cell r="AC96">
            <v>0</v>
          </cell>
          <cell r="AD96">
            <v>0</v>
          </cell>
          <cell r="AE96">
            <v>0</v>
          </cell>
          <cell r="AF96">
            <v>0</v>
          </cell>
          <cell r="AG96">
            <v>0</v>
          </cell>
          <cell r="AH96">
            <v>0</v>
          </cell>
          <cell r="AI96">
            <v>0</v>
          </cell>
          <cell r="AJ96">
            <v>0</v>
          </cell>
          <cell r="AK96">
            <v>0</v>
          </cell>
          <cell r="AM96">
            <v>10</v>
          </cell>
        </row>
        <row r="97">
          <cell r="A97" t="str">
            <v>62130001410802</v>
          </cell>
          <cell r="B97">
            <v>0</v>
          </cell>
          <cell r="C97">
            <v>5</v>
          </cell>
          <cell r="D97">
            <v>-5</v>
          </cell>
          <cell r="E97">
            <v>0</v>
          </cell>
          <cell r="F97">
            <v>0</v>
          </cell>
          <cell r="G97">
            <v>0</v>
          </cell>
          <cell r="H97">
            <v>0</v>
          </cell>
          <cell r="I97">
            <v>0</v>
          </cell>
          <cell r="J97">
            <v>0</v>
          </cell>
          <cell r="K97">
            <v>0</v>
          </cell>
          <cell r="L97">
            <v>0</v>
          </cell>
          <cell r="M97">
            <v>0</v>
          </cell>
          <cell r="O97">
            <v>5</v>
          </cell>
          <cell r="P97">
            <v>21814</v>
          </cell>
          <cell r="Z97">
            <v>0</v>
          </cell>
          <cell r="AA97">
            <v>1</v>
          </cell>
          <cell r="AB97">
            <v>-1</v>
          </cell>
          <cell r="AC97">
            <v>0</v>
          </cell>
          <cell r="AD97">
            <v>0</v>
          </cell>
          <cell r="AE97">
            <v>0</v>
          </cell>
          <cell r="AF97">
            <v>0</v>
          </cell>
          <cell r="AG97">
            <v>0</v>
          </cell>
          <cell r="AH97">
            <v>0</v>
          </cell>
          <cell r="AI97">
            <v>0</v>
          </cell>
          <cell r="AJ97">
            <v>0</v>
          </cell>
          <cell r="AK97">
            <v>0</v>
          </cell>
          <cell r="AM97">
            <v>1</v>
          </cell>
          <cell r="AN97">
            <v>694</v>
          </cell>
        </row>
        <row r="98">
          <cell r="A98" t="str">
            <v>62130001410803</v>
          </cell>
          <cell r="B98">
            <v>0</v>
          </cell>
          <cell r="C98">
            <v>27</v>
          </cell>
          <cell r="D98">
            <v>-27</v>
          </cell>
          <cell r="E98">
            <v>0</v>
          </cell>
          <cell r="F98">
            <v>0</v>
          </cell>
          <cell r="G98">
            <v>0</v>
          </cell>
          <cell r="H98">
            <v>0</v>
          </cell>
          <cell r="I98">
            <v>0</v>
          </cell>
          <cell r="J98">
            <v>0</v>
          </cell>
          <cell r="K98">
            <v>0</v>
          </cell>
          <cell r="L98">
            <v>0</v>
          </cell>
          <cell r="M98">
            <v>0</v>
          </cell>
          <cell r="O98">
            <v>27</v>
          </cell>
          <cell r="Z98">
            <v>0</v>
          </cell>
          <cell r="AA98">
            <v>6</v>
          </cell>
          <cell r="AB98">
            <v>-6</v>
          </cell>
          <cell r="AC98">
            <v>0</v>
          </cell>
          <cell r="AD98">
            <v>0</v>
          </cell>
          <cell r="AE98">
            <v>0</v>
          </cell>
          <cell r="AF98">
            <v>0</v>
          </cell>
          <cell r="AG98">
            <v>0</v>
          </cell>
          <cell r="AH98">
            <v>0</v>
          </cell>
          <cell r="AI98">
            <v>0</v>
          </cell>
          <cell r="AJ98">
            <v>0</v>
          </cell>
          <cell r="AK98">
            <v>0</v>
          </cell>
          <cell r="AM98">
            <v>6</v>
          </cell>
        </row>
        <row r="99">
          <cell r="A99" t="str">
            <v>Totale complessivo</v>
          </cell>
          <cell r="B99">
            <v>0</v>
          </cell>
          <cell r="C99">
            <v>44816</v>
          </cell>
          <cell r="D99">
            <v>-44816</v>
          </cell>
          <cell r="E99">
            <v>0</v>
          </cell>
          <cell r="F99">
            <v>0</v>
          </cell>
          <cell r="G99">
            <v>0</v>
          </cell>
          <cell r="H99">
            <v>0</v>
          </cell>
          <cell r="I99">
            <v>0</v>
          </cell>
          <cell r="J99">
            <v>0</v>
          </cell>
          <cell r="K99">
            <v>0</v>
          </cell>
          <cell r="L99">
            <v>0</v>
          </cell>
          <cell r="M99">
            <v>0</v>
          </cell>
          <cell r="O99">
            <v>44816</v>
          </cell>
          <cell r="Z99">
            <v>0</v>
          </cell>
          <cell r="AA99">
            <v>85</v>
          </cell>
          <cell r="AB99">
            <v>-85</v>
          </cell>
          <cell r="AC99">
            <v>0</v>
          </cell>
          <cell r="AD99">
            <v>0</v>
          </cell>
          <cell r="AE99">
            <v>0</v>
          </cell>
          <cell r="AF99">
            <v>0</v>
          </cell>
          <cell r="AG99">
            <v>0</v>
          </cell>
          <cell r="AH99">
            <v>0</v>
          </cell>
          <cell r="AI99">
            <v>0</v>
          </cell>
          <cell r="AJ99">
            <v>0</v>
          </cell>
          <cell r="AK99">
            <v>0</v>
          </cell>
          <cell r="AM99">
            <v>85</v>
          </cell>
        </row>
      </sheetData>
      <sheetData sheetId="42" refreshError="1">
        <row r="1">
          <cell r="B1" t="str">
            <v>semat</v>
          </cell>
          <cell r="F1">
            <v>4</v>
          </cell>
          <cell r="G1" t="str">
            <v>March 2003</v>
          </cell>
          <cell r="I1">
            <v>16</v>
          </cell>
        </row>
      </sheetData>
      <sheetData sheetId="43"/>
      <sheetData sheetId="44"/>
      <sheetData sheetId="45"/>
      <sheetData sheetId="46"/>
      <sheetData sheetId="47"/>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ctors"/>
      <sheetName val="Factor - Switching"/>
      <sheetName val="Price_comp_1"/>
      <sheetName val="Price_comp"/>
      <sheetName val="Reductions"/>
      <sheetName val="Price_Summary_incl_MPC_Bharti"/>
      <sheetName val="Price_Summary_incl_MPC"/>
      <sheetName val="RTI"/>
      <sheetName val="HTI"/>
      <sheetName val="MBD"/>
      <sheetName val="Net-M"/>
      <sheetName val="Power"/>
      <sheetName val="TAX_Model_100E1 "/>
      <sheetName val="comp"/>
      <sheetName val="Price_Summary_72E1"/>
      <sheetName val="LoM_HTI_72E1"/>
      <sheetName val="MSU_for_RSU_100E1"/>
      <sheetName val="Price_Summary_100E1"/>
      <sheetName val="RTI_100E1"/>
      <sheetName val="LoM_HTI_100E1"/>
      <sheetName val="MSU_for_RSU"/>
      <sheetName val="Sheet2"/>
      <sheetName val="factor sheet"/>
      <sheetName val="Profile"/>
      <sheetName val="Civil Works"/>
      <sheetName val="Cont"/>
      <sheetName val="Sheet3"/>
      <sheetName val="Site config"/>
      <sheetName val="Phase1"/>
      <sheetName val="Expansion needed"/>
      <sheetName val="ALL"/>
      <sheetName val="DATA CH. 281"/>
      <sheetName val="Annexure IA"/>
      <sheetName val="Market Share"/>
      <sheetName val="Rabo-150 crs"/>
      <sheetName val="Rabo-125 Crs"/>
      <sheetName val="BIL-IL&amp;FS-50 Cr"/>
      <sheetName val="BML-Citi"/>
      <sheetName val="Comm Paper"/>
      <sheetName val="factor"/>
      <sheetName val="currency"/>
      <sheetName val="DLC lookups"/>
      <sheetName val="Blore"/>
      <sheetName val="Factor_-_Switching"/>
      <sheetName val="TAX_Model_100E1_"/>
      <sheetName val="Site_config"/>
      <sheetName val="factor_sheet"/>
      <sheetName val="Expansion_needed"/>
      <sheetName val="DATA_CH__281"/>
      <sheetName val="Annexure_IA"/>
      <sheetName val="Market_Share"/>
      <sheetName val="Rabo-150_crs"/>
      <sheetName val="Rabo-125_Crs"/>
      <sheetName val="BIL-IL&amp;FS-50_Cr"/>
      <sheetName val="Comm_Paper"/>
      <sheetName val="DLC_lookups"/>
      <sheetName val="DSL-S"/>
      <sheetName val="LA- lookups"/>
      <sheetName val="Other assumptions"/>
      <sheetName val="LoM_RSU_16Sept_with MPC_6x40E1_"/>
      <sheetName val="Equipment List"/>
      <sheetName val="Sub._Growth"/>
      <sheetName val="RPM &amp; Usage"/>
      <sheetName val="INNOVATION"/>
      <sheetName val="Main_Menu"/>
      <sheetName val="LINKS"/>
      <sheetName val="CostTable"/>
      <sheetName val="PriceTable"/>
      <sheetName val="Sheet Index"/>
      <sheetName val="Scenarios"/>
      <sheetName val="Input Sheet"/>
      <sheetName val="IRR Gaming"/>
      <sheetName val="P&amp;L breakup"/>
      <sheetName val="2nd "/>
      <sheetName val="Item- Compact"/>
      <sheetName val="Data"/>
      <sheetName val="P&amp;L CONTROL SHEET"/>
      <sheetName val="Do_not_delete_this_tab"/>
      <sheetName val="Factor_-_Switching1"/>
      <sheetName val="TAX_Model_100E1_1"/>
      <sheetName val="factor_sheet1"/>
      <sheetName val="Site_config1"/>
      <sheetName val="Expansion_needed1"/>
      <sheetName val="Market_Share1"/>
      <sheetName val="Rabo-150_crs1"/>
      <sheetName val="Rabo-125_Crs1"/>
      <sheetName val="BIL-IL&amp;FS-50_Cr1"/>
      <sheetName val="Comm_Paper1"/>
      <sheetName val="DATA_CH__2811"/>
      <sheetName val="Annexure_IA1"/>
      <sheetName val="Sub__Growth"/>
      <sheetName val="RPM_&amp;_Usage"/>
      <sheetName val="LA-_lookups"/>
      <sheetName val="Other_assumptions"/>
      <sheetName val="DLC_lookups1"/>
      <sheetName val="LoM_RSU_16Sept_with_MPC_6x40E1_"/>
      <sheetName val="Contracts"/>
      <sheetName val="sales"/>
      <sheetName val="Assumptions"/>
      <sheetName val="Option A1"/>
      <sheetName val="F.D. Chart_Client"/>
      <sheetName val="Sheet1"/>
      <sheetName val="COST"/>
      <sheetName val="currency (2)"/>
      <sheetName val="Indirect expenses"/>
      <sheetName val="Basic Assumptions"/>
      <sheetName val="BB"/>
      <sheetName val="FB"/>
      <sheetName val="SLC"/>
      <sheetName val="RF.common.wrkg."/>
      <sheetName val="SUMMARY"/>
      <sheetName val="Basic_Assumptions"/>
      <sheetName val="contri &amp; profit"/>
      <sheetName val="Const_and_macro"/>
      <sheetName val="Final"/>
      <sheetName val="Summary-Price_New"/>
      <sheetName val="AN-2K"/>
      <sheetName val="Switch V16"/>
      <sheetName val="Reference F1.4"/>
      <sheetName val="Factor_-_Switching2"/>
      <sheetName val="TAX_Model_100E1_2"/>
      <sheetName val="factor_sheet2"/>
      <sheetName val="Site_config2"/>
      <sheetName val="Expansion_needed2"/>
      <sheetName val="Market_Share2"/>
      <sheetName val="Rabo-150_crs2"/>
      <sheetName val="Rabo-125_Crs2"/>
      <sheetName val="BIL-IL&amp;FS-50_Cr2"/>
      <sheetName val="Comm_Paper2"/>
      <sheetName val="DATA_CH__2812"/>
      <sheetName val="Annexure_IA2"/>
      <sheetName val="Sub__Growth1"/>
      <sheetName val="RPM_&amp;_Usage1"/>
      <sheetName val="LA-_lookups1"/>
      <sheetName val="Other_assumptions1"/>
      <sheetName val="DLC_lookups2"/>
      <sheetName val="LoM_RSU_16Sept_with_MPC_6x40E11"/>
      <sheetName val="Equipment_List"/>
      <sheetName val="Indirect_expenses"/>
      <sheetName val="OTHER_INFORMATION"/>
      <sheetName val="PROFIT_LOSS"/>
      <sheetName val="Factor_-_Switching3"/>
      <sheetName val="TAX_Model_100E1_3"/>
      <sheetName val="factor_sheet3"/>
      <sheetName val="Site_config3"/>
      <sheetName val="Expansion_needed3"/>
      <sheetName val="Market_Share3"/>
      <sheetName val="Rabo-150_crs3"/>
      <sheetName val="Rabo-125_Crs3"/>
      <sheetName val="BIL-IL&amp;FS-50_Cr3"/>
      <sheetName val="Comm_Paper3"/>
      <sheetName val="DATA_CH__2813"/>
      <sheetName val="Annexure_IA3"/>
      <sheetName val="Sub__Growth2"/>
      <sheetName val="RPM_&amp;_Usage2"/>
      <sheetName val="LA-_lookups2"/>
      <sheetName val="Other_assumptions2"/>
      <sheetName val="DLC_lookups3"/>
      <sheetName val="LoM_RSU_16Sept_with_MPC_6x40E12"/>
      <sheetName val="Equipment_List1"/>
      <sheetName val="Option_A1"/>
      <sheetName val="F_D__Chart_Client"/>
      <sheetName val="Switch_V16"/>
      <sheetName val="Reference_F1_4"/>
      <sheetName val="Indirect_expenses1"/>
    </sheetNames>
    <sheetDataSet>
      <sheetData sheetId="0" refreshError="1">
        <row r="6">
          <cell r="D6">
            <v>2.4890862127588327</v>
          </cell>
        </row>
        <row r="12">
          <cell r="D12">
            <v>2.0535248087827194</v>
          </cell>
        </row>
        <row r="13">
          <cell r="D13">
            <v>1.4212634624999998</v>
          </cell>
        </row>
        <row r="25">
          <cell r="D25">
            <v>1</v>
          </cell>
        </row>
        <row r="27">
          <cell r="D27">
            <v>1</v>
          </cell>
        </row>
        <row r="32">
          <cell r="E32">
            <v>0.4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sheetData sheetId="119"/>
      <sheetData sheetId="120"/>
      <sheetData sheetId="121"/>
      <sheetData sheetId="122"/>
      <sheetData sheetId="123"/>
      <sheetData sheetId="124"/>
      <sheetData sheetId="125"/>
      <sheetData sheetId="126"/>
      <sheetData sheetId="127"/>
      <sheetData sheetId="128"/>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SL_backend"/>
      <sheetName val="DSL_Capex_North"/>
      <sheetName val="Del(S)"/>
      <sheetName val="Haryana(S)"/>
      <sheetName val="North"/>
      <sheetName val="BW Trend"/>
      <sheetName val="Summary-Price_New"/>
      <sheetName val="Mini_HD"/>
      <sheetName val="HD"/>
      <sheetName val="XP140_New"/>
      <sheetName val="ERX"/>
      <sheetName val="Tr_Cable"/>
      <sheetName val="Factors"/>
      <sheetName val="Switch costs lookup"/>
      <sheetName val="Cont"/>
      <sheetName val="Profile"/>
      <sheetName val="factor sheet"/>
      <sheetName val="Dels"/>
      <sheetName val="Site config"/>
      <sheetName val="Phase1"/>
      <sheetName val="DATA CH. 281"/>
      <sheetName val="factor"/>
      <sheetName val="currency"/>
      <sheetName val="BW_Trend"/>
      <sheetName val="Switch_costs_lookup"/>
      <sheetName val="factor_sheet"/>
      <sheetName val="Site_config"/>
      <sheetName val="DATA_CH__281"/>
      <sheetName val="Cabinet details"/>
      <sheetName val="Scenarios"/>
      <sheetName val="DSL-S"/>
      <sheetName val="LA- lookups"/>
      <sheetName val="Other assumptions"/>
      <sheetName val="Eqpmnt Plng"/>
      <sheetName val="Ref"/>
      <sheetName val="Pub Rts 1.5 Standalone"/>
      <sheetName val="Exp."/>
      <sheetName val="Market Share"/>
      <sheetName val="2nd "/>
      <sheetName val="Sheet3"/>
      <sheetName val="Do_not_delete_this_tab"/>
      <sheetName val="INDEX"/>
      <sheetName val="BW_Trend1"/>
      <sheetName val="Switch_costs_lookup1"/>
      <sheetName val="factor_sheet1"/>
      <sheetName val="Site_config1"/>
      <sheetName val="DATA_CH__2811"/>
      <sheetName val="LA-_lookups"/>
      <sheetName val="Other_assumptions"/>
      <sheetName val="Eqpmnt_Plng"/>
      <sheetName val="Pub_Rts_1_5_Standalone"/>
      <sheetName val="Exp_"/>
      <sheetName val="Market_Share"/>
      <sheetName val="XXX"/>
      <sheetName val="Level 3-B'lore"/>
      <sheetName val="Level 0"/>
      <sheetName val="Assumptions"/>
      <sheetName val="Quantity"/>
      <sheetName val="Indirect expenses"/>
      <sheetName val="BL-Bud"/>
      <sheetName val="BS-Bud"/>
      <sheetName val="GW-Bud"/>
      <sheetName val="Head Office-Bud"/>
      <sheetName val="MS-Bud"/>
      <sheetName val="PL-Bud"/>
      <sheetName val="TB-Bud"/>
      <sheetName val="TM-Bud"/>
      <sheetName val="YS-Bud"/>
      <sheetName val="Expansion needed"/>
      <sheetName val="ALL"/>
      <sheetName val="Rabo-160 crs"/>
      <sheetName val="Summary_Local"/>
      <sheetName val="#REF"/>
      <sheetName val="BW_Trend2"/>
      <sheetName val="Switch_costs_lookup2"/>
      <sheetName val="factor_sheet2"/>
      <sheetName val="Site_config2"/>
      <sheetName val="DATA_CH__2812"/>
      <sheetName val="LA-_lookups1"/>
      <sheetName val="Other_assumptions1"/>
      <sheetName val="Eqpmnt_Plng1"/>
      <sheetName val="Pub_Rts_1_5_Standalone1"/>
      <sheetName val="Exp_1"/>
      <sheetName val="Market_Share1"/>
      <sheetName val="Level_3-B'lore"/>
      <sheetName val="Level_0"/>
      <sheetName val="Indirect_expenses"/>
      <sheetName val="Worksheet"/>
      <sheetName val="Defaults"/>
      <sheetName val="Control"/>
      <sheetName val="INNOVATION"/>
      <sheetName val="AN 2000"/>
      <sheetName val="Utilization"/>
      <sheetName val="Assum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Assump"/>
      <sheetName val="Indices"/>
      <sheetName val="Scenario"/>
      <sheetName val="Key Results"/>
      <sheetName val="Outputs"/>
      <sheetName val="IRR"/>
      <sheetName val="Cargo"/>
      <sheetName val="IDC"/>
      <sheetName val="Debt"/>
      <sheetName val="Depreciation"/>
      <sheetName val="Cost Allocation"/>
      <sheetName val="Revenue"/>
      <sheetName val="Royalty"/>
      <sheetName val="O_M_Cost"/>
      <sheetName val="PL"/>
      <sheetName val="CF"/>
      <sheetName val="BS"/>
      <sheetName val="WC"/>
      <sheetName val="Tax "/>
      <sheetName val="Coal_TATA_KNG"/>
      <sheetName val="Coal_TATA_JSR"/>
      <sheetName val="Thermal Coal"/>
      <sheetName val="SAIL"/>
      <sheetName val="Coal_Others"/>
      <sheetName val="Limestone_KNG"/>
      <sheetName val="Limestone_JSR"/>
      <sheetName val="Iron-Ore"/>
      <sheetName val="TC_Traffic"/>
      <sheetName val="CC_Traffic"/>
      <sheetName val="Ore_Traffic"/>
      <sheetName val="Char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147">
          <cell r="B147">
            <v>899.34152599999993</v>
          </cell>
        </row>
        <row r="152">
          <cell r="B152">
            <v>23886.348354112215</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_Work"/>
      <sheetName val="Instructions"/>
      <sheetName val="General"/>
      <sheetName val="ProjectPlan"/>
      <sheetName val="ExpenseForecast"/>
      <sheetName val="CalculateExp"/>
      <sheetName val="Returns"/>
      <sheetName val="Compression"/>
      <sheetName val="LookUpTables"/>
      <sheetName val="PTWorking1 (RET)"/>
      <sheetName val="General (RET)"/>
      <sheetName val="To_Clear"/>
      <sheetName val="RemainingEstimate (RET)"/>
      <sheetName val="OracleEntry"/>
      <sheetName val="Summary (RET)"/>
      <sheetName val="Appendix1-ExchangeRates"/>
      <sheetName val="RET_Working"/>
      <sheetName val="Appendix2-ExpenseCalc"/>
      <sheetName val="CalenderSheet"/>
      <sheetName val="Factors"/>
      <sheetName val="Do_not_delete_this_ta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O4" t="str">
            <v>01 Admin</v>
          </cell>
        </row>
        <row r="5">
          <cell r="O5" t="str">
            <v>02 Intern I</v>
          </cell>
        </row>
        <row r="6">
          <cell r="O6" t="str">
            <v>03 Intern II</v>
          </cell>
        </row>
        <row r="7">
          <cell r="O7" t="str">
            <v>04 Intern III</v>
          </cell>
        </row>
        <row r="8">
          <cell r="O8" t="str">
            <v>05 Intern IV</v>
          </cell>
        </row>
        <row r="9">
          <cell r="O9" t="str">
            <v>06 Con I</v>
          </cell>
        </row>
        <row r="10">
          <cell r="O10" t="str">
            <v>07 Con II</v>
          </cell>
        </row>
        <row r="11">
          <cell r="O11" t="str">
            <v>08 Sr C I</v>
          </cell>
        </row>
        <row r="12">
          <cell r="O12" t="str">
            <v>09 Sr C II</v>
          </cell>
        </row>
        <row r="13">
          <cell r="O13" t="str">
            <v>10 Sr C III</v>
          </cell>
        </row>
        <row r="14">
          <cell r="O14" t="str">
            <v>11 Mgr I</v>
          </cell>
        </row>
        <row r="15">
          <cell r="O15" t="str">
            <v>12 Mgr II</v>
          </cell>
        </row>
        <row r="16">
          <cell r="O16" t="str">
            <v>13 Mgr III</v>
          </cell>
        </row>
        <row r="17">
          <cell r="O17" t="str">
            <v>14 Sr M I</v>
          </cell>
        </row>
        <row r="18">
          <cell r="O18" t="str">
            <v>15 Sr M II</v>
          </cell>
        </row>
        <row r="19">
          <cell r="O19" t="str">
            <v>16 Sr M III</v>
          </cell>
        </row>
        <row r="20">
          <cell r="O20" t="str">
            <v>17 Princ I</v>
          </cell>
        </row>
        <row r="21">
          <cell r="O21" t="str">
            <v>18 Princ II</v>
          </cell>
        </row>
        <row r="22">
          <cell r="O22" t="str">
            <v>19 VP I</v>
          </cell>
        </row>
        <row r="23">
          <cell r="O23" t="str">
            <v>20 VP II</v>
          </cell>
        </row>
        <row r="24">
          <cell r="O24" t="str">
            <v>21 VP III</v>
          </cell>
        </row>
        <row r="25">
          <cell r="O25" t="str">
            <v>22 VP IV</v>
          </cell>
        </row>
        <row r="43">
          <cell r="T43" t="str">
            <v>CANADA</v>
          </cell>
        </row>
        <row r="44">
          <cell r="T44" t="str">
            <v>TMN US</v>
          </cell>
        </row>
        <row r="45">
          <cell r="T45" t="str">
            <v>TMN US / ACCT</v>
          </cell>
        </row>
        <row r="46">
          <cell r="T46" t="str">
            <v>TMN US / CS</v>
          </cell>
        </row>
        <row r="47">
          <cell r="T47" t="str">
            <v>TMN US / TS</v>
          </cell>
        </row>
        <row r="48">
          <cell r="T48" t="str">
            <v>US</v>
          </cell>
        </row>
        <row r="49">
          <cell r="T49" t="str">
            <v>US / CAPTECH</v>
          </cell>
        </row>
        <row r="50">
          <cell r="T50" t="str">
            <v>US / CTR</v>
          </cell>
        </row>
        <row r="51">
          <cell r="T51" t="str">
            <v>US / DSS ~ ITICS</v>
          </cell>
        </row>
        <row r="52">
          <cell r="T52" t="str">
            <v>US / KLM</v>
          </cell>
        </row>
        <row r="53">
          <cell r="T53" t="str">
            <v>US / PROD</v>
          </cell>
        </row>
        <row r="54">
          <cell r="T54" t="str">
            <v>US / PROD ~ CENTRAL</v>
          </cell>
        </row>
        <row r="55">
          <cell r="T55" t="str">
            <v>US / PROD ~ EAST</v>
          </cell>
        </row>
        <row r="56">
          <cell r="T56" t="str">
            <v>US / PROD ~ EUC</v>
          </cell>
        </row>
        <row r="57">
          <cell r="T57" t="str">
            <v>US / PROD ~ WEST</v>
          </cell>
        </row>
        <row r="58">
          <cell r="T58" t="str">
            <v>US / SERV</v>
          </cell>
        </row>
        <row r="59">
          <cell r="T59" t="str">
            <v>US / SERV ~ FSI</v>
          </cell>
        </row>
        <row r="60">
          <cell r="T60" t="str">
            <v>US / SERV ~ GOVT</v>
          </cell>
        </row>
        <row r="61">
          <cell r="T61" t="str">
            <v>US / SERV ~ PAYOR</v>
          </cell>
        </row>
        <row r="62">
          <cell r="T62" t="str">
            <v>US / SERV ~ PROVIDER</v>
          </cell>
        </row>
        <row r="63">
          <cell r="T63" t="str">
            <v>US / SL</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n Facilities"/>
      <sheetName val="Loan Facilites"/>
      <sheetName val="average life"/>
      <sheetName val="Cash Flow"/>
      <sheetName val="Rates Oct 04 "/>
      <sheetName val="Repayment"/>
      <sheetName val="Repayments - source"/>
      <sheetName val="IDFC - BTVL"/>
      <sheetName val="BTVL- FCCB"/>
      <sheetName val="BTVL- OCRD"/>
      <sheetName val="ABN BTVL 2 Dec 03"/>
      <sheetName val="ABN BTVL 4 Dec 03"/>
      <sheetName val="ABN BTVL 18 Dec 03"/>
      <sheetName val="BCL-SCB 10.95%"/>
      <sheetName val="Rabo-160 crs"/>
      <sheetName val="BCL-UTI 11.05%"/>
      <sheetName val="BCL-HDFC"/>
      <sheetName val="BCL-HDFC Bank 50Crs"/>
      <sheetName val="BCL-HDFC Bank 50Crs 3mar"/>
      <sheetName val="BCL-EKN"/>
      <sheetName val="BCL-EKN (2)"/>
      <sheetName val="BCL-EKN (3)"/>
      <sheetName val="BCL-ABN Syndication"/>
      <sheetName val="BCL-NIB"/>
      <sheetName val="BCL-FMO"/>
      <sheetName val="BCL-DEG"/>
      <sheetName val="BCL-Hermes"/>
      <sheetName val="BCL-Barclays"/>
      <sheetName val="BCL-IDBI bank"/>
      <sheetName val="BCL-HDFC Bank-20 crs 3mar"/>
      <sheetName val="BML-IDFC 13.50%"/>
      <sheetName val="BML-IDFC-8.65%"/>
      <sheetName val="BML-IFC"/>
      <sheetName val="Infotel-IDBI 15%"/>
      <sheetName val="Infotel-IDBI 14%"/>
      <sheetName val="Infotel-IDFC-10.75%"/>
      <sheetName val="Infotel-Canara $15 Mn"/>
      <sheetName val="Infotel-Canara $26.67 Mn ST"/>
      <sheetName val="hedg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row r="12">
          <cell r="B12" t="str">
            <v xml:space="preserve">Date </v>
          </cell>
          <cell r="C12" t="str">
            <v>% repaid</v>
          </cell>
          <cell r="D12" t="str">
            <v>Days</v>
          </cell>
          <cell r="E12" t="str">
            <v xml:space="preserve">Principal </v>
          </cell>
          <cell r="F12" t="str">
            <v>Interest</v>
          </cell>
          <cell r="G12" t="str">
            <v>Total Payment</v>
          </cell>
          <cell r="H12" t="str">
            <v>O/S Principal</v>
          </cell>
        </row>
        <row r="13">
          <cell r="B13">
            <v>38049</v>
          </cell>
          <cell r="H13">
            <v>200000000</v>
          </cell>
        </row>
        <row r="14">
          <cell r="B14">
            <v>38077</v>
          </cell>
          <cell r="D14">
            <v>28</v>
          </cell>
          <cell r="F14">
            <v>940502.57988528744</v>
          </cell>
          <cell r="G14">
            <v>940502.57988528744</v>
          </cell>
          <cell r="H14">
            <v>200000000</v>
          </cell>
        </row>
        <row r="15">
          <cell r="B15">
            <v>38107</v>
          </cell>
          <cell r="D15">
            <v>30</v>
          </cell>
          <cell r="E15">
            <v>0</v>
          </cell>
          <cell r="F15">
            <v>1007681.3355913794</v>
          </cell>
          <cell r="G15">
            <v>1007681.3355913794</v>
          </cell>
          <cell r="H15">
            <v>200000000</v>
          </cell>
        </row>
        <row r="16">
          <cell r="B16">
            <v>38133</v>
          </cell>
          <cell r="C16">
            <v>2.5000000000000001E-2</v>
          </cell>
          <cell r="E16">
            <v>5000000</v>
          </cell>
          <cell r="H16">
            <v>195000000</v>
          </cell>
        </row>
        <row r="17">
          <cell r="B17">
            <v>38138</v>
          </cell>
          <cell r="D17">
            <v>31</v>
          </cell>
          <cell r="E17">
            <v>0</v>
          </cell>
          <cell r="F17">
            <v>1041270.7134444253</v>
          </cell>
          <cell r="G17">
            <v>1041270.7134444253</v>
          </cell>
          <cell r="H17">
            <v>195000000</v>
          </cell>
        </row>
        <row r="18">
          <cell r="B18">
            <v>38140</v>
          </cell>
          <cell r="C18">
            <v>2.5000000000000001E-2</v>
          </cell>
          <cell r="E18">
            <v>5000000</v>
          </cell>
          <cell r="H18">
            <v>190000000</v>
          </cell>
        </row>
        <row r="19">
          <cell r="B19">
            <v>38147</v>
          </cell>
          <cell r="C19">
            <v>2.5000000000000001E-2</v>
          </cell>
          <cell r="D19">
            <v>9</v>
          </cell>
          <cell r="E19">
            <v>5000000</v>
          </cell>
          <cell r="G19">
            <v>5000000</v>
          </cell>
          <cell r="H19">
            <v>185000000</v>
          </cell>
        </row>
        <row r="20">
          <cell r="B20">
            <v>38154</v>
          </cell>
          <cell r="C20">
            <v>2.5000000000000001E-2</v>
          </cell>
          <cell r="D20">
            <v>7</v>
          </cell>
          <cell r="E20">
            <v>5000000</v>
          </cell>
          <cell r="G20">
            <v>5000000</v>
          </cell>
          <cell r="H20">
            <v>180000000</v>
          </cell>
        </row>
        <row r="21">
          <cell r="B21">
            <v>38161</v>
          </cell>
          <cell r="C21">
            <v>2.5000000000000001E-2</v>
          </cell>
          <cell r="D21">
            <v>7</v>
          </cell>
          <cell r="E21">
            <v>5000000</v>
          </cell>
          <cell r="G21">
            <v>5000000</v>
          </cell>
          <cell r="H21">
            <v>175000000</v>
          </cell>
        </row>
        <row r="22">
          <cell r="B22">
            <v>38168</v>
          </cell>
          <cell r="C22">
            <v>2.5000000000000001E-2</v>
          </cell>
          <cell r="D22">
            <v>7</v>
          </cell>
          <cell r="E22">
            <v>5000000</v>
          </cell>
          <cell r="G22">
            <v>5000000</v>
          </cell>
          <cell r="H22">
            <v>170000000</v>
          </cell>
        </row>
        <row r="23">
          <cell r="B23">
            <v>38168</v>
          </cell>
          <cell r="D23">
            <v>0</v>
          </cell>
          <cell r="E23">
            <v>0</v>
          </cell>
          <cell r="F23">
            <v>929586.03208304744</v>
          </cell>
          <cell r="G23">
            <v>929586.03208304744</v>
          </cell>
          <cell r="H23">
            <v>170000000</v>
          </cell>
        </row>
        <row r="24">
          <cell r="B24">
            <v>38175</v>
          </cell>
          <cell r="C24">
            <v>2.5000000000000001E-2</v>
          </cell>
          <cell r="D24">
            <v>7</v>
          </cell>
          <cell r="E24">
            <v>5000000</v>
          </cell>
          <cell r="G24">
            <v>5000000</v>
          </cell>
          <cell r="H24">
            <v>165000000</v>
          </cell>
        </row>
        <row r="25">
          <cell r="B25">
            <v>38182</v>
          </cell>
          <cell r="C25">
            <v>2.5000000000000001E-2</v>
          </cell>
          <cell r="D25">
            <v>7</v>
          </cell>
          <cell r="E25">
            <v>5000000</v>
          </cell>
          <cell r="G25">
            <v>5000000</v>
          </cell>
          <cell r="H25">
            <v>160000000</v>
          </cell>
        </row>
        <row r="26">
          <cell r="B26">
            <v>38189</v>
          </cell>
          <cell r="C26">
            <v>2.5000000000000001E-2</v>
          </cell>
          <cell r="D26">
            <v>7</v>
          </cell>
          <cell r="E26">
            <v>5000000</v>
          </cell>
          <cell r="G26">
            <v>5000000</v>
          </cell>
          <cell r="H26">
            <v>155000000</v>
          </cell>
        </row>
        <row r="27">
          <cell r="B27">
            <v>38196</v>
          </cell>
          <cell r="C27">
            <v>2.5000000000000001E-2</v>
          </cell>
          <cell r="D27">
            <v>7</v>
          </cell>
          <cell r="E27">
            <v>5000000</v>
          </cell>
          <cell r="G27">
            <v>5000000</v>
          </cell>
          <cell r="H27">
            <v>150000000</v>
          </cell>
        </row>
        <row r="28">
          <cell r="B28">
            <v>38199</v>
          </cell>
          <cell r="D28">
            <v>3</v>
          </cell>
          <cell r="F28">
            <v>839734.44632614951</v>
          </cell>
          <cell r="G28">
            <v>839734.44632614951</v>
          </cell>
          <cell r="H28">
            <v>150000000</v>
          </cell>
        </row>
        <row r="29">
          <cell r="B29">
            <v>38203</v>
          </cell>
          <cell r="C29">
            <v>2.5000000000000001E-2</v>
          </cell>
          <cell r="D29">
            <v>4</v>
          </cell>
          <cell r="E29">
            <v>5000000</v>
          </cell>
          <cell r="G29">
            <v>5000000</v>
          </cell>
          <cell r="H29">
            <v>145000000</v>
          </cell>
        </row>
        <row r="30">
          <cell r="B30">
            <v>38210</v>
          </cell>
          <cell r="C30">
            <v>2.5000000000000001E-2</v>
          </cell>
          <cell r="D30">
            <v>7</v>
          </cell>
          <cell r="E30">
            <v>5000000</v>
          </cell>
          <cell r="G30">
            <v>5000000</v>
          </cell>
          <cell r="H30">
            <v>140000000</v>
          </cell>
        </row>
        <row r="31">
          <cell r="B31">
            <v>38217</v>
          </cell>
          <cell r="C31">
            <v>2.5000000000000001E-2</v>
          </cell>
          <cell r="D31">
            <v>7</v>
          </cell>
          <cell r="E31">
            <v>5000000</v>
          </cell>
          <cell r="G31">
            <v>5000000</v>
          </cell>
          <cell r="H31">
            <v>135000000</v>
          </cell>
        </row>
        <row r="32">
          <cell r="B32">
            <v>38224</v>
          </cell>
          <cell r="C32">
            <v>2.5000000000000001E-2</v>
          </cell>
          <cell r="D32">
            <v>7</v>
          </cell>
          <cell r="E32">
            <v>5000000</v>
          </cell>
          <cell r="G32">
            <v>5000000</v>
          </cell>
          <cell r="H32">
            <v>130000000</v>
          </cell>
        </row>
        <row r="33">
          <cell r="B33">
            <v>38230</v>
          </cell>
          <cell r="D33">
            <v>-1</v>
          </cell>
          <cell r="E33">
            <v>0</v>
          </cell>
          <cell r="F33">
            <v>726370.29607211926</v>
          </cell>
          <cell r="G33">
            <v>726370.29607211926</v>
          </cell>
          <cell r="H33">
            <v>130000000</v>
          </cell>
        </row>
        <row r="34">
          <cell r="B34">
            <v>38231</v>
          </cell>
          <cell r="C34">
            <v>2.5000000000000001E-2</v>
          </cell>
          <cell r="D34">
            <v>7</v>
          </cell>
          <cell r="E34">
            <v>5000000</v>
          </cell>
          <cell r="G34">
            <v>5000000</v>
          </cell>
          <cell r="H34">
            <v>125000000</v>
          </cell>
        </row>
        <row r="35">
          <cell r="B35">
            <v>38238</v>
          </cell>
          <cell r="C35">
            <v>2.5000000000000001E-2</v>
          </cell>
          <cell r="D35">
            <v>8</v>
          </cell>
          <cell r="E35">
            <v>5000000</v>
          </cell>
          <cell r="G35">
            <v>5000000</v>
          </cell>
          <cell r="H35">
            <v>120000000</v>
          </cell>
        </row>
        <row r="36">
          <cell r="B36">
            <v>38245</v>
          </cell>
          <cell r="C36">
            <v>2.5000000000000001E-2</v>
          </cell>
          <cell r="D36">
            <v>7</v>
          </cell>
          <cell r="E36">
            <v>5000000</v>
          </cell>
          <cell r="G36">
            <v>5000000</v>
          </cell>
          <cell r="H36">
            <v>115000000</v>
          </cell>
        </row>
        <row r="37">
          <cell r="B37">
            <v>38252</v>
          </cell>
          <cell r="C37">
            <v>2.5000000000000001E-2</v>
          </cell>
          <cell r="D37">
            <v>7</v>
          </cell>
          <cell r="E37">
            <v>5000000</v>
          </cell>
          <cell r="G37">
            <v>5000000</v>
          </cell>
          <cell r="H37">
            <v>110000000</v>
          </cell>
        </row>
        <row r="38">
          <cell r="B38">
            <v>38259</v>
          </cell>
          <cell r="C38">
            <v>2.5000000000000001E-2</v>
          </cell>
          <cell r="D38">
            <v>7</v>
          </cell>
          <cell r="E38">
            <v>5000000</v>
          </cell>
          <cell r="G38">
            <v>5000000</v>
          </cell>
          <cell r="H38">
            <v>105000000</v>
          </cell>
        </row>
        <row r="39">
          <cell r="B39">
            <v>38260</v>
          </cell>
          <cell r="D39">
            <v>1</v>
          </cell>
          <cell r="E39">
            <v>0</v>
          </cell>
          <cell r="F39">
            <v>597890.92578421836</v>
          </cell>
          <cell r="G39">
            <v>597890.92578421836</v>
          </cell>
          <cell r="H39">
            <v>105000000</v>
          </cell>
        </row>
        <row r="40">
          <cell r="B40">
            <v>38266</v>
          </cell>
          <cell r="C40">
            <v>2.5000000000000001E-2</v>
          </cell>
          <cell r="D40">
            <v>6</v>
          </cell>
          <cell r="E40">
            <v>5000000</v>
          </cell>
          <cell r="G40">
            <v>5000000</v>
          </cell>
          <cell r="H40">
            <v>100000000</v>
          </cell>
        </row>
        <row r="41">
          <cell r="B41">
            <v>38273</v>
          </cell>
          <cell r="C41">
            <v>2.5000000000000001E-2</v>
          </cell>
          <cell r="D41">
            <v>7</v>
          </cell>
          <cell r="E41">
            <v>5000000</v>
          </cell>
          <cell r="G41">
            <v>5000000</v>
          </cell>
          <cell r="H41">
            <v>95000000</v>
          </cell>
        </row>
        <row r="42">
          <cell r="B42">
            <v>38280</v>
          </cell>
          <cell r="C42">
            <v>2.5000000000000001E-2</v>
          </cell>
          <cell r="D42">
            <v>7</v>
          </cell>
          <cell r="E42">
            <v>5000000</v>
          </cell>
          <cell r="G42">
            <v>5000000</v>
          </cell>
          <cell r="H42">
            <v>90000000</v>
          </cell>
        </row>
        <row r="43">
          <cell r="B43">
            <v>38287</v>
          </cell>
          <cell r="C43">
            <v>2.5000000000000001E-2</v>
          </cell>
          <cell r="D43">
            <v>7</v>
          </cell>
          <cell r="E43">
            <v>5000000</v>
          </cell>
          <cell r="G43">
            <v>5000000</v>
          </cell>
          <cell r="H43">
            <v>85000000</v>
          </cell>
        </row>
        <row r="44">
          <cell r="B44">
            <v>38291</v>
          </cell>
          <cell r="D44">
            <v>4</v>
          </cell>
          <cell r="E44">
            <v>0</v>
          </cell>
          <cell r="F44">
            <v>497962.52667140658</v>
          </cell>
          <cell r="G44">
            <v>497962.52667140658</v>
          </cell>
          <cell r="H44">
            <v>85000000</v>
          </cell>
        </row>
        <row r="45">
          <cell r="B45">
            <v>38294</v>
          </cell>
          <cell r="C45">
            <v>2.5000000000000001E-2</v>
          </cell>
          <cell r="D45">
            <v>3</v>
          </cell>
          <cell r="E45">
            <v>5000000</v>
          </cell>
          <cell r="G45">
            <v>5000000</v>
          </cell>
          <cell r="H45">
            <v>80000000</v>
          </cell>
        </row>
        <row r="46">
          <cell r="B46">
            <v>38301</v>
          </cell>
          <cell r="C46">
            <v>2.5000000000000001E-2</v>
          </cell>
          <cell r="D46">
            <v>7</v>
          </cell>
          <cell r="E46">
            <v>5000000</v>
          </cell>
          <cell r="G46">
            <v>5000000</v>
          </cell>
          <cell r="H46">
            <v>75000000</v>
          </cell>
        </row>
        <row r="47">
          <cell r="B47">
            <v>38308</v>
          </cell>
          <cell r="C47">
            <v>2.5000000000000001E-2</v>
          </cell>
          <cell r="D47">
            <v>7</v>
          </cell>
          <cell r="E47">
            <v>5000000</v>
          </cell>
          <cell r="G47">
            <v>5000000</v>
          </cell>
          <cell r="H47">
            <v>70000000</v>
          </cell>
        </row>
        <row r="48">
          <cell r="B48">
            <v>38315</v>
          </cell>
          <cell r="C48">
            <v>2.5000000000000001E-2</v>
          </cell>
          <cell r="D48">
            <v>7</v>
          </cell>
          <cell r="E48">
            <v>5000000</v>
          </cell>
          <cell r="G48">
            <v>5000000</v>
          </cell>
          <cell r="H48">
            <v>65000000</v>
          </cell>
        </row>
        <row r="49">
          <cell r="B49">
            <v>38321</v>
          </cell>
          <cell r="D49">
            <v>-1</v>
          </cell>
          <cell r="E49">
            <v>0</v>
          </cell>
          <cell r="F49">
            <v>373681.8286151365</v>
          </cell>
          <cell r="G49">
            <v>373681.8286151365</v>
          </cell>
          <cell r="H49">
            <v>65000000</v>
          </cell>
        </row>
        <row r="50">
          <cell r="B50">
            <v>38322</v>
          </cell>
          <cell r="C50">
            <v>2.5000000000000001E-2</v>
          </cell>
          <cell r="D50">
            <v>7</v>
          </cell>
          <cell r="E50">
            <v>5000000</v>
          </cell>
          <cell r="G50">
            <v>5000000</v>
          </cell>
          <cell r="H50">
            <v>60000000</v>
          </cell>
        </row>
        <row r="51">
          <cell r="B51">
            <v>38329</v>
          </cell>
          <cell r="C51">
            <v>2.5000000000000001E-2</v>
          </cell>
          <cell r="D51">
            <v>8</v>
          </cell>
          <cell r="E51">
            <v>5000000</v>
          </cell>
          <cell r="G51">
            <v>5000000</v>
          </cell>
          <cell r="H51">
            <v>55000000</v>
          </cell>
        </row>
        <row r="52">
          <cell r="B52">
            <v>38336</v>
          </cell>
          <cell r="C52">
            <v>2.5000000000000001E-2</v>
          </cell>
          <cell r="D52">
            <v>7</v>
          </cell>
          <cell r="E52">
            <v>5000000</v>
          </cell>
          <cell r="G52">
            <v>5000000</v>
          </cell>
          <cell r="H52">
            <v>50000000</v>
          </cell>
        </row>
        <row r="53">
          <cell r="B53">
            <v>38343</v>
          </cell>
          <cell r="C53">
            <v>2.5000000000000001E-2</v>
          </cell>
          <cell r="D53">
            <v>7</v>
          </cell>
          <cell r="E53">
            <v>5000000</v>
          </cell>
          <cell r="G53">
            <v>5000000</v>
          </cell>
          <cell r="H53">
            <v>45000000</v>
          </cell>
        </row>
        <row r="54">
          <cell r="B54">
            <v>38350</v>
          </cell>
          <cell r="C54">
            <v>2.5000000000000001E-2</v>
          </cell>
          <cell r="D54">
            <v>7</v>
          </cell>
          <cell r="E54">
            <v>5000000</v>
          </cell>
          <cell r="G54">
            <v>5000000</v>
          </cell>
          <cell r="H54">
            <v>40000000</v>
          </cell>
        </row>
        <row r="55">
          <cell r="B55">
            <v>38352</v>
          </cell>
          <cell r="D55">
            <v>2</v>
          </cell>
          <cell r="E55">
            <v>0</v>
          </cell>
          <cell r="F55">
            <v>277112.36728762934</v>
          </cell>
          <cell r="G55">
            <v>277112.36728762934</v>
          </cell>
          <cell r="H55">
            <v>40000000</v>
          </cell>
        </row>
        <row r="56">
          <cell r="B56">
            <v>38357</v>
          </cell>
          <cell r="C56">
            <v>2.5000000000000001E-2</v>
          </cell>
          <cell r="D56">
            <v>5</v>
          </cell>
          <cell r="E56">
            <v>5000000</v>
          </cell>
          <cell r="G56">
            <v>5000000</v>
          </cell>
          <cell r="H56">
            <v>35000000</v>
          </cell>
        </row>
        <row r="57">
          <cell r="B57">
            <v>38364</v>
          </cell>
          <cell r="C57">
            <v>2.5000000000000001E-2</v>
          </cell>
          <cell r="D57">
            <v>7</v>
          </cell>
          <cell r="E57">
            <v>5000000</v>
          </cell>
          <cell r="G57">
            <v>5000000</v>
          </cell>
          <cell r="H57">
            <v>30000000</v>
          </cell>
        </row>
        <row r="58">
          <cell r="B58">
            <v>38371</v>
          </cell>
          <cell r="C58">
            <v>2.5000000000000001E-2</v>
          </cell>
          <cell r="D58">
            <v>7</v>
          </cell>
          <cell r="E58">
            <v>5000000</v>
          </cell>
          <cell r="G58">
            <v>5000000</v>
          </cell>
          <cell r="H58">
            <v>25000000</v>
          </cell>
        </row>
        <row r="59">
          <cell r="B59">
            <v>38378</v>
          </cell>
          <cell r="C59">
            <v>2.5000000000000001E-2</v>
          </cell>
          <cell r="D59">
            <v>7</v>
          </cell>
          <cell r="E59">
            <v>5000000</v>
          </cell>
          <cell r="G59">
            <v>5000000</v>
          </cell>
          <cell r="H59">
            <v>20000000</v>
          </cell>
        </row>
        <row r="60">
          <cell r="B60">
            <v>38383</v>
          </cell>
          <cell r="C60">
            <v>2.5000000000000001E-2</v>
          </cell>
          <cell r="D60">
            <v>5</v>
          </cell>
          <cell r="E60">
            <v>5000000</v>
          </cell>
          <cell r="F60">
            <v>156190.60701666382</v>
          </cell>
          <cell r="G60">
            <v>5156190.607016664</v>
          </cell>
          <cell r="H60">
            <v>15000000</v>
          </cell>
        </row>
        <row r="61">
          <cell r="B61">
            <v>38390</v>
          </cell>
          <cell r="C61">
            <v>2.5000000000000001E-2</v>
          </cell>
          <cell r="D61">
            <v>7</v>
          </cell>
          <cell r="E61">
            <v>5000000</v>
          </cell>
          <cell r="G61">
            <v>5000000</v>
          </cell>
          <cell r="H61">
            <v>10000000</v>
          </cell>
        </row>
        <row r="62">
          <cell r="B62">
            <v>38397</v>
          </cell>
          <cell r="C62">
            <v>2.5000000000000001E-2</v>
          </cell>
          <cell r="D62">
            <v>7</v>
          </cell>
          <cell r="E62">
            <v>5000000</v>
          </cell>
          <cell r="G62">
            <v>5000000</v>
          </cell>
          <cell r="H62">
            <v>5000000</v>
          </cell>
        </row>
        <row r="63">
          <cell r="B63">
            <v>38404</v>
          </cell>
          <cell r="C63">
            <v>2.5000000000000001E-2</v>
          </cell>
          <cell r="D63">
            <v>7</v>
          </cell>
          <cell r="E63">
            <v>5000000</v>
          </cell>
          <cell r="G63">
            <v>5000000</v>
          </cell>
          <cell r="H63">
            <v>0</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ets"/>
      <sheetName val="Assets _DELOITTE"/>
      <sheetName val="Liab&amp; sharehold"/>
      <sheetName val="Liab&amp; sharehold_DELOITTE"/>
      <sheetName val="P&amp;L"/>
      <sheetName val="CSXLStore"/>
    </sheetNames>
    <sheetDataSet>
      <sheetData sheetId="0"/>
      <sheetData sheetId="1"/>
      <sheetData sheetId="2"/>
      <sheetData sheetId="3"/>
      <sheetData sheetId="4"/>
      <sheetData sheetId="5"/>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sheetName val="2004"/>
      <sheetName val="2005"/>
      <sheetName val="2006"/>
      <sheetName val="2007"/>
    </sheetNames>
    <sheetDataSet>
      <sheetData sheetId="0"/>
      <sheetData sheetId="1"/>
      <sheetData sheetId="2"/>
      <sheetData sheetId="3"/>
      <sheetData sheetId="4"/>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rt A"/>
      <sheetName val="Glossary"/>
      <sheetName val="Graphs"/>
      <sheetName val="fin-dash"/>
      <sheetName val="hr"/>
      <sheetName val="hr1"/>
      <sheetName val="admin"/>
      <sheetName val="Cover Part B"/>
      <sheetName val="KPI"/>
      <sheetName val="EBITDA Re"/>
      <sheetName val="summary prof reco"/>
      <sheetName val="Index"/>
      <sheetName val="KPI "/>
      <sheetName val="KPI Trends"/>
      <sheetName val="P&amp;L"/>
      <sheetName val="P&amp;L Trends"/>
      <sheetName val="Normalised P&amp;L"/>
      <sheetName val="Normalised P&amp;L trends"/>
      <sheetName val="BS"/>
      <sheetName val="BS Trends"/>
      <sheetName val="Opex"/>
      <sheetName val="Opex Trends"/>
      <sheetName val="Opex Analysis"/>
      <sheetName val="Opex Analysis trends"/>
      <sheetName val="Manpower "/>
      <sheetName val="Sheet1"/>
      <sheetName val="Sheet2"/>
      <sheetName val="Circle P &amp;L"/>
      <sheetName val="EBITDA"/>
      <sheetName val="Internet Dial up &amp; Vsas"/>
      <sheetName val="Internet Ent"/>
      <sheetName val="Satcom Trd Vsat"/>
      <sheetName val="Satcom BIT"/>
      <sheetName val="Intg Solutions"/>
      <sheetName val="IPLC"/>
      <sheetName val="Det BS"/>
      <sheetName val="BBNL CF"/>
      <sheetName val="Ageing analysis"/>
      <sheetName val="E1 and R2 "/>
      <sheetName val="Inventory Analysis"/>
      <sheetName val="receivables"/>
      <sheetName val="Operating Expenses"/>
      <sheetName val="Cash Flow FTM"/>
      <sheetName val="work cap"/>
      <sheetName val="Customer Care Analysis"/>
      <sheetName val="BS &amp; CF"/>
      <sheetName val="Actual Data"/>
      <sheetName val="Graph Data"/>
      <sheetName val="Budgeted Data"/>
      <sheetName val="data"/>
      <sheetName val="Circle P &amp;L ISP"/>
      <sheetName val="Circle P &amp;L DSL"/>
      <sheetName val="Factors"/>
      <sheetName val="Assumptions"/>
      <sheetName val="Ref"/>
      <sheetName val="Profile"/>
      <sheetName val="BCL-HDFC Bank-20 crs 3mar"/>
      <sheetName val="FIXED COST"/>
      <sheetName val="Level 3-B'lore"/>
      <sheetName val="Level 0"/>
      <sheetName val="Consolidated"/>
      <sheetName val="DC"/>
      <sheetName val="HomeOffice"/>
      <sheetName val="Edit(01)"/>
      <sheetName val="factor sheet"/>
      <sheetName val="LookUpTables"/>
      <sheetName val="Cover_Part_A"/>
      <sheetName val="Cover_Part_B"/>
      <sheetName val="EBITDA_Re"/>
      <sheetName val="summary_prof_reco"/>
      <sheetName val="KPI_"/>
      <sheetName val="KPI_Trends"/>
      <sheetName val="P&amp;L_Trends"/>
      <sheetName val="Normalised_P&amp;L"/>
      <sheetName val="Normalised_P&amp;L_trends"/>
      <sheetName val="BS_Trends"/>
      <sheetName val="Opex_Trends"/>
      <sheetName val="Opex_Analysis"/>
      <sheetName val="Opex_Analysis_trends"/>
      <sheetName val="Manpower_"/>
      <sheetName val="Circle_P_&amp;L"/>
      <sheetName val="Internet_Dial_up_&amp;_Vsas"/>
      <sheetName val="Internet_Ent"/>
      <sheetName val="Satcom_Trd_Vsat"/>
      <sheetName val="Satcom_BIT"/>
      <sheetName val="Intg_Solutions"/>
      <sheetName val="Det_BS"/>
      <sheetName val="BBNL_CF"/>
      <sheetName val="Ageing_analysis"/>
      <sheetName val="E1_and_R2_"/>
      <sheetName val="Inventory_Analysis"/>
      <sheetName val="Operating_Expenses"/>
      <sheetName val="Cash_Flow_FTM"/>
      <sheetName val="work_cap"/>
      <sheetName val="Customer_Care_Analysis"/>
      <sheetName val="BS_&amp;_CF"/>
      <sheetName val="Actual_Data"/>
      <sheetName val="Graph_Data"/>
      <sheetName val="Budgeted_Data"/>
      <sheetName val="Circle_P_&amp;L_ISP"/>
      <sheetName val="Circle_P_&amp;L_DSL"/>
      <sheetName val="BCL-HDFC_Bank-20_crs_3mar"/>
      <sheetName val="FIXED_COST"/>
      <sheetName val="Level_3-B'lore"/>
      <sheetName val="Level_0"/>
      <sheetName val="factor_sheet"/>
      <sheetName val="Indirect expenses"/>
      <sheetName val="Pg.1 Marketing Info"/>
      <sheetName val="Exp."/>
      <sheetName val="Cover_Part_A1"/>
      <sheetName val="Cover_Part_B1"/>
      <sheetName val="EBITDA_Re1"/>
      <sheetName val="summary_prof_reco1"/>
      <sheetName val="KPI_1"/>
      <sheetName val="KPI_Trends1"/>
      <sheetName val="P&amp;L_Trends1"/>
      <sheetName val="Normalised_P&amp;L1"/>
      <sheetName val="Normalised_P&amp;L_trends1"/>
      <sheetName val="BS_Trends1"/>
      <sheetName val="Opex_Trends1"/>
      <sheetName val="Opex_Analysis1"/>
      <sheetName val="Opex_Analysis_trends1"/>
      <sheetName val="Manpower_1"/>
      <sheetName val="Circle_P_&amp;L1"/>
      <sheetName val="Internet_Dial_up_&amp;_Vsas1"/>
      <sheetName val="Internet_Ent1"/>
      <sheetName val="Satcom_Trd_Vsat1"/>
      <sheetName val="Satcom_BIT1"/>
      <sheetName val="Intg_Solutions1"/>
      <sheetName val="Det_BS1"/>
      <sheetName val="BBNL_CF1"/>
      <sheetName val="Ageing_analysis1"/>
      <sheetName val="E1_and_R2_1"/>
      <sheetName val="Inventory_Analysis1"/>
      <sheetName val="Operating_Expenses1"/>
      <sheetName val="Cash_Flow_FTM1"/>
      <sheetName val="work_cap1"/>
      <sheetName val="Customer_Care_Analysis1"/>
      <sheetName val="BS_&amp;_CF1"/>
      <sheetName val="Actual_Data1"/>
      <sheetName val="Graph_Data1"/>
      <sheetName val="Budgeted_Data1"/>
      <sheetName val="Circle_P_&amp;L_ISP1"/>
      <sheetName val="Circle_P_&amp;L_DSL1"/>
      <sheetName val="BCL-HDFC_Bank-20_crs_3mar1"/>
      <sheetName val="FIXED_COST1"/>
      <sheetName val="Level_3-B'lore1"/>
      <sheetName val="Level_01"/>
      <sheetName val="factor_sheet1"/>
      <sheetName val="Indirect_expenses"/>
      <sheetName val="Pg_1_Marketing_Info"/>
      <sheetName val="Exp_"/>
      <sheetName val="Control"/>
      <sheetName val="context"/>
      <sheetName val="Diction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_of_Material"/>
      <sheetName val="List_of_Material _bharti"/>
      <sheetName val="Sheet2"/>
      <sheetName val="Sheet1"/>
      <sheetName val="Index"/>
      <sheetName val="Factor_sheet"/>
      <sheetName val="dp"/>
      <sheetName val="Cover"/>
      <sheetName val="Factors"/>
      <sheetName val="Customisation"/>
      <sheetName val="Entity list"/>
      <sheetName val="CURRENCY"/>
      <sheetName val="GLP-DISCOUNT"/>
      <sheetName val="GLP 2001"/>
      <sheetName val="Requirements"/>
      <sheetName val="Storage"/>
      <sheetName val="Financial"/>
      <sheetName val="Outgoing"/>
      <sheetName val="Incoming"/>
      <sheetName val="Parameters"/>
      <sheetName val="SPS DETAIL"/>
      <sheetName val="Definitions"/>
      <sheetName val="Customer specific Price"/>
      <sheetName val="Masters"/>
      <sheetName val="Level 3-B'lore"/>
      <sheetName val="Level 0"/>
      <sheetName val="Configure"/>
      <sheetName val="Exchange Rate Link Sheet"/>
      <sheetName val="NW RTU"/>
      <sheetName val="Assumptions"/>
      <sheetName val="Site config"/>
      <sheetName val="Phase1"/>
      <sheetName val="List_of_Material__bharti"/>
      <sheetName val="Site_config"/>
      <sheetName val="Entity_list"/>
      <sheetName val="GLP_2001"/>
      <sheetName val="MSU"/>
      <sheetName val="LookUpTables"/>
      <sheetName val="Content Instructions"/>
      <sheetName val="Company Info"/>
      <sheetName val="CA Comp"/>
      <sheetName val="FIXED COST"/>
      <sheetName val="List_of_Material__bharti1"/>
      <sheetName val="Entity_list1"/>
      <sheetName val="GLP_20011"/>
      <sheetName val="Customer_specific_Price"/>
      <sheetName val="SPS_DETAIL"/>
      <sheetName val="Level_3-B'lore"/>
      <sheetName val="Level_0"/>
      <sheetName val="NW_RTU"/>
      <sheetName val="Exchange_Rate_Link_Sheet"/>
      <sheetName val="Site_config1"/>
      <sheetName val="BCL-HDFC Bank-20 crs 3mar"/>
      <sheetName val="M 1.6"/>
      <sheetName val="Control"/>
      <sheetName val="M 1.1"/>
      <sheetName val="Ref"/>
      <sheetName val="Eqpmnt Plng"/>
      <sheetName val="Profile"/>
      <sheetName val="Lists"/>
      <sheetName val="Capex - Hry"/>
      <sheetName val="Pricing Tool"/>
      <sheetName val="ACVPN Flat Recurring Mo Chrgs"/>
      <sheetName val="Profit &amp; Loss"/>
      <sheetName val="Balance Sheet"/>
      <sheetName val="AOP"/>
      <sheetName val="Rates"/>
      <sheetName val="Equip. Proj till Mar-06 Delhi"/>
      <sheetName val="BOQ DLC (O&amp;M)"/>
      <sheetName val="BOQ DLC (Voice)"/>
    </sheetNames>
    <sheetDataSet>
      <sheetData sheetId="0" refreshError="1"/>
      <sheetData sheetId="1" refreshError="1"/>
      <sheetData sheetId="2" refreshError="1"/>
      <sheetData sheetId="3" refreshError="1">
        <row r="21">
          <cell r="D21">
            <v>0.25</v>
          </cell>
        </row>
        <row r="53">
          <cell r="D53">
            <v>42</v>
          </cell>
        </row>
        <row r="55">
          <cell r="D55">
            <v>1.4607000000000001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ial"/>
      <sheetName val="MFA"/>
      <sheetName val="Sheet1"/>
      <sheetName val="CONS"/>
      <sheetName val="CONS-Fbd"/>
      <sheetName val="FBD"/>
      <sheetName val="GGN"/>
      <sheetName val="MSU"/>
      <sheetName val="RE&amp;IF"/>
      <sheetName val="CONS-GGN"/>
      <sheetName val="RSU-DoT"/>
      <sheetName val="RSU-Sect.19"/>
      <sheetName val="CFE"/>
      <sheetName val="TEL"/>
      <sheetName val="DLF P-I"/>
      <sheetName val="DLF P-III"/>
      <sheetName val="Sush.Lok-I"/>
      <sheetName val="Palam V."/>
      <sheetName val="South City"/>
      <sheetName val="Sect.39"/>
      <sheetName val="S-12"/>
      <sheetName val="S-13"/>
      <sheetName val="S-14"/>
      <sheetName val="S-15"/>
      <sheetName val="S-16"/>
      <sheetName val="_x0000__xffff_ FP-III"/>
      <sheetName val="Ref"/>
      <sheetName val="Index"/>
      <sheetName val="#REF"/>
      <sheetName val="KPIs"/>
      <sheetName val="dp"/>
      <sheetName val="_x0000__x0000_̃̃̃̃̃̃̃"/>
      <sheetName val="FIXED COST"/>
      <sheetName val="Factors"/>
      <sheetName val="Capex - Hry"/>
      <sheetName val="Factor_Sheet"/>
      <sheetName val="Phase1"/>
      <sheetName val="Site config"/>
      <sheetName val="RSU-Sect_19"/>
      <sheetName val="DLF_P-I"/>
      <sheetName val="DLF_P-III"/>
      <sheetName val="Sush_Lok-I"/>
      <sheetName val="Palam_V_"/>
      <sheetName val="South_City"/>
      <sheetName val="Sect_39"/>
      <sheetName val="_FP-III"/>
      <sheetName val="FIXED_COST"/>
      <sheetName val="Capex_-_Hry"/>
      <sheetName val="Assumptions"/>
      <sheetName val="Profi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4">
          <cell r="O4">
            <v>1000000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pex_curr. year"/>
      <sheetName val=" switch rates by PO"/>
      <sheetName val="site devlop - PD"/>
      <sheetName val="Sheet2"/>
      <sheetName val="Capex summary"/>
      <sheetName val="Capex  - Delhi"/>
      <sheetName val="Capex - Hry"/>
      <sheetName val="Revenue Model"/>
      <sheetName val="Operating Expenses - Delhi"/>
      <sheetName val="Revenue Working"/>
      <sheetName val="Operating Discounts"/>
      <sheetName val="Operating Expenses - Hry"/>
      <sheetName val="Network Maint. - Delhi"/>
      <sheetName val="Network Maint. - Hry"/>
      <sheetName val="Model -35000"/>
      <sheetName val="Capex _ Hry"/>
      <sheetName val="MSU"/>
      <sheetName val="Sheet1"/>
      <sheetName val="POI_MASTER_1"/>
      <sheetName val="Index"/>
      <sheetName val="PLCONSO"/>
      <sheetName val="Component Pricing, Costs"/>
      <sheetName val="factor sheet"/>
      <sheetName val="Other assumptions"/>
      <sheetName val="Eqpmnt Plng"/>
      <sheetName val="Revenue"/>
      <sheetName val="Fixed asset register"/>
      <sheetName val="Financial Statements - LC"/>
      <sheetName val="Calcns FDB"/>
      <sheetName val="Assns FDB"/>
      <sheetName val="Factors"/>
      <sheetName val="Opex_curr__year"/>
      <sheetName val="_switch_rates_by_PO"/>
      <sheetName val="site_devlop_-_PD"/>
      <sheetName val="Capex_summary"/>
      <sheetName val="Capex__-_Delhi"/>
      <sheetName val="Capex_-_Hry"/>
      <sheetName val="Revenue_Model"/>
      <sheetName val="Operating_Expenses_-_Delhi"/>
      <sheetName val="Revenue_Working"/>
      <sheetName val="Operating_Discounts"/>
      <sheetName val="Operating_Expenses_-_Hry"/>
      <sheetName val="Network_Maint__-_Delhi"/>
      <sheetName val="Network_Maint__-_Hry"/>
      <sheetName val="Model_-35000"/>
      <sheetName val="Capex___Hry"/>
      <sheetName val="Calcns_FDB"/>
      <sheetName val="Assns_FDB"/>
      <sheetName val="Component_Pricing,_Costs"/>
      <sheetName val="MENU"/>
      <sheetName val="Formulae"/>
      <sheetName val="Performance Report"/>
      <sheetName val="p&amp;l1298"/>
      <sheetName val="Indirect expenses"/>
      <sheetName val="MODEL"/>
      <sheetName val="Master"/>
      <sheetName val="Base Data till Aug,10"/>
      <sheetName val="Opex_curr__year1"/>
      <sheetName val="_switch_rates_by_PO1"/>
      <sheetName val="site_devlop_-_PD1"/>
      <sheetName val="Capex_summary1"/>
      <sheetName val="Capex__-_Delhi1"/>
      <sheetName val="Capex_-_Hry1"/>
      <sheetName val="Revenue_Model1"/>
      <sheetName val="Operating_Expenses_-_Delhi1"/>
      <sheetName val="Revenue_Working1"/>
      <sheetName val="Operating_Discounts1"/>
      <sheetName val="Operating_Expenses_-_Hry1"/>
      <sheetName val="Network_Maint__-_Delhi1"/>
      <sheetName val="Network_Maint__-_Hry1"/>
      <sheetName val="Model_-350001"/>
      <sheetName val="Capex___Hry1"/>
      <sheetName val="Component_Pricing,_Costs1"/>
      <sheetName val="factor_sheet"/>
      <sheetName val="Other_assumptions"/>
      <sheetName val="Eqpmnt_Plng"/>
      <sheetName val="Fixed_asset_register"/>
      <sheetName val="Financial_Statements_-_LC"/>
      <sheetName val="Calcns_FDB1"/>
      <sheetName val="Assns_FDB1"/>
      <sheetName val="Performance_Report"/>
      <sheetName val="Indirect_expenses"/>
      <sheetName val="Base_Data_till_Aug,10"/>
      <sheetName val="Input"/>
      <sheetName val="Rabo-150 crs"/>
      <sheetName val="Rabo-125 Crs"/>
      <sheetName val="BCL-HDFC Bank-20 crs 8%"/>
      <sheetName val="BIL-IL&amp;FS-50 Cr"/>
      <sheetName val="BML-Citi"/>
      <sheetName val="BTVL-IL&amp;FS-50 Cr"/>
      <sheetName val="Comm Paper"/>
      <sheetName val="Sheet3"/>
      <sheetName val="DLC lookups"/>
      <sheetName val="CRITERIA1"/>
      <sheetName val="CRITERIA4"/>
      <sheetName val="CONSOLIDATION"/>
      <sheetName val="CMA_Calculations"/>
    </sheetNames>
    <sheetDataSet>
      <sheetData sheetId="0" refreshError="1"/>
      <sheetData sheetId="1" refreshError="1"/>
      <sheetData sheetId="2" refreshError="1"/>
      <sheetData sheetId="3" refreshError="1"/>
      <sheetData sheetId="4" refreshError="1"/>
      <sheetData sheetId="5" refreshError="1"/>
      <sheetData sheetId="6" refreshError="1">
        <row r="139">
          <cell r="D139">
            <v>2800</v>
          </cell>
        </row>
        <row r="140">
          <cell r="D140">
            <v>3000</v>
          </cell>
        </row>
        <row r="141">
          <cell r="D141">
            <v>3500</v>
          </cell>
        </row>
        <row r="142">
          <cell r="D142">
            <v>2300</v>
          </cell>
        </row>
        <row r="143">
          <cell r="D143">
            <v>2300</v>
          </cell>
        </row>
        <row r="145">
          <cell r="D145">
            <v>3200</v>
          </cell>
        </row>
        <row r="146">
          <cell r="D146">
            <v>3200</v>
          </cell>
        </row>
        <row r="147">
          <cell r="D147">
            <v>3500</v>
          </cell>
        </row>
        <row r="148">
          <cell r="D148">
            <v>2900</v>
          </cell>
        </row>
        <row r="151">
          <cell r="E151">
            <v>0.7</v>
          </cell>
        </row>
        <row r="152">
          <cell r="E152">
            <v>0.85</v>
          </cell>
        </row>
        <row r="153">
          <cell r="E153">
            <v>0.5</v>
          </cell>
        </row>
        <row r="154">
          <cell r="E154">
            <v>0.65</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MA"/>
      <sheetName val="Assumpt"/>
      <sheetName val="Sales Assumpt"/>
      <sheetName val="Fixed &amp; Var Cost"/>
      <sheetName val="Rev &amp; Exps"/>
      <sheetName val="Dep"/>
      <sheetName val="Inventory"/>
      <sheetName val="WC"/>
      <sheetName val="BS"/>
      <sheetName val="P&amp;L"/>
      <sheetName val="CF"/>
      <sheetName val="KFR"/>
      <sheetName val="Basic Assmpt"/>
    </sheetNames>
    <sheetDataSet>
      <sheetData sheetId="0"/>
      <sheetData sheetId="1">
        <row r="53">
          <cell r="D53">
            <v>350</v>
          </cell>
        </row>
      </sheetData>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LHI"/>
      <sheetName val="Assumptions"/>
      <sheetName val="Pub Rts 1.5 Standalone"/>
      <sheetName val="CRITERIA4"/>
      <sheetName val="Capex - Hry"/>
      <sheetName val="Cover"/>
      <sheetName val="PriceDB"/>
      <sheetName val="Configurator"/>
      <sheetName val="DPlast-rev"/>
      <sheetName val="Sheet3"/>
      <sheetName val="Index"/>
      <sheetName val="Inter connect Revenue"/>
      <sheetName val="Sheet1"/>
      <sheetName val="Preside"/>
      <sheetName val="TRX ADDITION"/>
      <sheetName val="CRITERIA1"/>
      <sheetName val="Indirect expenses"/>
      <sheetName val="Input"/>
      <sheetName val="calc"/>
      <sheetName val="database-NO"/>
      <sheetName val="Edge_Multiservice"/>
      <sheetName val="SWSUB_percentages"/>
      <sheetName val="PriceListAP"/>
      <sheetName val="#REF"/>
      <sheetName val="Pub_Rts_1_5_Standalone"/>
      <sheetName val="Capex_-_Hry"/>
      <sheetName val="TRX_ADDITION"/>
      <sheetName val="Inter_connect_Revenue"/>
      <sheetName val="Indirect_expenses"/>
      <sheetName val="Variables"/>
      <sheetName val="MSU"/>
      <sheetName val="Factor_Sheet"/>
      <sheetName val="COA-IPCL"/>
      <sheetName val="BSNL RAJ"/>
      <sheetName val="Base Data till Aug,10"/>
      <sheetName val="Feeds"/>
      <sheetName val="Pub_Rts_1_5_Standalone1"/>
      <sheetName val="Capex_-_Hry1"/>
      <sheetName val="Inter_connect_Revenue1"/>
      <sheetName val="TRX_ADDITION1"/>
      <sheetName val="Indirect_expenses1"/>
      <sheetName val="Approval"/>
      <sheetName val="CRITERIA2"/>
      <sheetName val="Cons.Trial"/>
      <sheetName val="factor"/>
      <sheetName val="INNOVATION"/>
      <sheetName val="Factors"/>
      <sheetName val="factor sheet"/>
      <sheetName val="B'Sheet"/>
      <sheetName val="Asmp"/>
      <sheetName val="final entries effect_09.07.04"/>
      <sheetName val="Source Data for APT Lt"/>
      <sheetName val="Fill this out first..."/>
    </sheetNames>
    <sheetDataSet>
      <sheetData sheetId="0" refreshError="1"/>
      <sheetData sheetId="1" refreshError="1">
        <row r="9">
          <cell r="C9">
            <v>1.5</v>
          </cell>
        </row>
        <row r="10">
          <cell r="C10">
            <v>0.14000000000000001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base-NO"/>
      <sheetName val="140_database-NO"/>
      <sheetName val="Edge_Multiservice"/>
      <sheetName val="36140"/>
      <sheetName val="Xpresslink-NO"/>
      <sheetName val="FMX Year 1"/>
      <sheetName val="BoQ DSLAM Sites"/>
      <sheetName val="CPEs Year 1"/>
      <sheetName val="database_NO"/>
      <sheetName val="Edge_Mult)service"/>
      <sheetName val="Factor_Sheet"/>
      <sheetName val="Sheet1"/>
      <sheetName val="currency (2)"/>
      <sheetName val="Model Pricing"/>
      <sheetName val="Assumptions"/>
      <sheetName val="Sheet2"/>
      <sheetName val="Maharashtra-Requirement"/>
      <sheetName val="DISCOUNT"/>
      <sheetName val="CRITERIA4"/>
      <sheetName val="Index"/>
      <sheetName val="FIXED COST"/>
      <sheetName val="Factors"/>
      <sheetName val="Pub Rts 1.5 Standalone"/>
      <sheetName val="Notes"/>
      <sheetName val="POI_MASTER_1"/>
      <sheetName val="cover for tax"/>
      <sheetName val="Input"/>
      <sheetName val="Calculation"/>
      <sheetName val="FMX_Year_1"/>
      <sheetName val="BoQ_DSLAM_Sites"/>
      <sheetName val="CPEs_Year_1"/>
      <sheetName val="currency_(2)"/>
      <sheetName val="Model_Pricing"/>
      <sheetName val="FIXED_COST"/>
      <sheetName val="Pub_Rts_1_5_Standalone"/>
      <sheetName val="cover_for_tax"/>
      <sheetName val="SWSUB_percentages"/>
      <sheetName val="PriceListAP"/>
      <sheetName val="INNOVATION"/>
      <sheetName val="currency"/>
      <sheetName val="VB 2.18"/>
      <sheetName val="Definitions"/>
      <sheetName val="Customer specific Price"/>
      <sheetName val="Capex - Hry"/>
      <sheetName val="CRITERIA1"/>
      <sheetName val="Inter connect Revenue"/>
      <sheetName val="Scenari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dditions"/>
      <sheetName val="database-NO"/>
      <sheetName val="Edge_Multiservice"/>
      <sheetName val="Salary Working"/>
      <sheetName val="Sheet2"/>
    </sheetNames>
    <definedNames>
      <definedName name="DiskBand" refersTo="#REF!"/>
      <definedName name="New" refersTo="#REF!"/>
    </definedNames>
    <sheetDataSet>
      <sheetData sheetId="0" refreshError="1"/>
      <sheetData sheetId="1" refreshError="1"/>
      <sheetData sheetId="2" refreshError="1"/>
      <sheetData sheetId="3" refreshError="1"/>
      <sheetData sheetId="4"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cal"/>
      <sheetName val="final Switch PM"/>
      <sheetName val="Rules"/>
      <sheetName val="Sheet1"/>
      <sheetName val="Sheet2"/>
      <sheetName val="database-NO"/>
      <sheetName val="Edge_Multiservice"/>
      <sheetName val="Outgoing"/>
      <sheetName val="Incoming"/>
      <sheetName val="Quote-ExtMG-Y1"/>
      <sheetName val="Locŕ_x0010_"/>
      <sheetName val="Model Pricing"/>
      <sheetName val="Pub Rts 1.5 Standalone"/>
      <sheetName val="Factor_Sheet"/>
      <sheetName val="PetroConsultants"/>
      <sheetName val="TRX ADDITION"/>
      <sheetName val="Preside"/>
      <sheetName val="factors"/>
      <sheetName val="Factor Sheet "/>
      <sheetName val="Assumptions"/>
      <sheetName val="currency (2)"/>
      <sheetName val="Exp."/>
      <sheetName val="final_Switch_PM"/>
      <sheetName val="Pub_Rts_1_5_Standalone"/>
      <sheetName val="TRX_ADDITION"/>
      <sheetName val="Locŕ"/>
      <sheetName val="Model_Pricing"/>
      <sheetName val="Factor_Sheet_"/>
      <sheetName val="DELHI PULSE MATRIX FOR IUC Jyot"/>
      <sheetName val="final_Switch_PM1"/>
      <sheetName val="Model_Pricing1"/>
      <sheetName val="Pub_Rts_1_5_Standalone1"/>
      <sheetName val="TRX_ADDITION1"/>
      <sheetName val="Factor_Sheet_1"/>
      <sheetName val="currency_(2)"/>
      <sheetName val="Exp_"/>
      <sheetName val="Recap"/>
      <sheetName val="Q.5"/>
      <sheetName val="Eqpmnt Plng"/>
      <sheetName val="Europe Consolidated"/>
      <sheetName val="CRITERIA1"/>
      <sheetName val="Assns FDB"/>
      <sheetName val="Calcns FDB"/>
      <sheetName val="Notes"/>
    </sheetNames>
    <sheetDataSet>
      <sheetData sheetId="0" refreshError="1"/>
      <sheetData sheetId="1" refreshError="1"/>
      <sheetData sheetId="2" refreshError="1"/>
      <sheetData sheetId="3" refreshError="1"/>
      <sheetData sheetId="4" refreshError="1">
        <row r="5">
          <cell r="A5" t="str">
            <v>Call Collect</v>
          </cell>
          <cell r="B5">
            <v>300</v>
          </cell>
          <cell r="C5" t="str">
            <v>X</v>
          </cell>
        </row>
        <row r="6">
          <cell r="A6" t="str">
            <v>F-Cell (Inter &gt;500)</v>
          </cell>
          <cell r="B6">
            <v>15</v>
          </cell>
          <cell r="C6" t="str">
            <v>G</v>
          </cell>
          <cell r="D6" t="str">
            <v>R</v>
          </cell>
          <cell r="F6" t="str">
            <v>F-Cell (Inter &gt;500)</v>
          </cell>
        </row>
        <row r="7">
          <cell r="A7" t="str">
            <v>F-Cell (Inter, 0-200)</v>
          </cell>
          <cell r="B7">
            <v>60</v>
          </cell>
          <cell r="C7" t="str">
            <v>E</v>
          </cell>
          <cell r="D7" t="str">
            <v>P</v>
          </cell>
          <cell r="F7" t="str">
            <v>F-Cell (Inter, 0-200)</v>
          </cell>
        </row>
        <row r="8">
          <cell r="A8" t="str">
            <v>F-Cell (Inter,201-500)</v>
          </cell>
          <cell r="B8">
            <v>0</v>
          </cell>
          <cell r="C8" t="str">
            <v>F</v>
          </cell>
          <cell r="D8" t="str">
            <v>Q</v>
          </cell>
          <cell r="F8" t="str">
            <v>F-Cell (Inter,201-500)</v>
          </cell>
        </row>
        <row r="9">
          <cell r="A9" t="str">
            <v>F-Cell (Metro)</v>
          </cell>
          <cell r="B9">
            <v>60</v>
          </cell>
          <cell r="C9" t="str">
            <v>A</v>
          </cell>
          <cell r="D9" t="str">
            <v>C</v>
          </cell>
          <cell r="F9" t="str">
            <v>F-Cell (Metro)</v>
          </cell>
        </row>
        <row r="10">
          <cell r="A10" t="str">
            <v>F-F (Inter, &gt;500)</v>
          </cell>
          <cell r="B10">
            <v>15</v>
          </cell>
          <cell r="C10" t="str">
            <v>G</v>
          </cell>
          <cell r="D10" t="str">
            <v>G</v>
          </cell>
          <cell r="E10" t="str">
            <v>K</v>
          </cell>
          <cell r="F10" t="str">
            <v>F-F (Inter, &gt;500)</v>
          </cell>
        </row>
        <row r="11">
          <cell r="A11" t="str">
            <v>F-F (Inter, 0-50)</v>
          </cell>
          <cell r="B11">
            <v>180</v>
          </cell>
          <cell r="C11" t="str">
            <v>D</v>
          </cell>
          <cell r="D11" t="str">
            <v>D</v>
          </cell>
          <cell r="E11" t="str">
            <v>H</v>
          </cell>
          <cell r="F11" t="str">
            <v>F-F (Inter, 0-50)</v>
          </cell>
        </row>
        <row r="12">
          <cell r="A12" t="str">
            <v>F-F (Inter, 201-500)</v>
          </cell>
          <cell r="B12">
            <v>0</v>
          </cell>
          <cell r="C12" t="str">
            <v>F</v>
          </cell>
          <cell r="D12" t="str">
            <v>F</v>
          </cell>
          <cell r="E12" t="str">
            <v>J</v>
          </cell>
          <cell r="F12" t="str">
            <v>F-F (Inter, 201-500)</v>
          </cell>
        </row>
        <row r="13">
          <cell r="A13" t="str">
            <v>F-F (Inter, 51-200)</v>
          </cell>
          <cell r="B13">
            <v>60</v>
          </cell>
          <cell r="C13" t="str">
            <v>E</v>
          </cell>
          <cell r="D13" t="str">
            <v>E</v>
          </cell>
          <cell r="E13" t="str">
            <v>I</v>
          </cell>
          <cell r="F13" t="str">
            <v>F-F (Inter, 51-200)</v>
          </cell>
        </row>
        <row r="14">
          <cell r="A14" t="str">
            <v>F-F (Intra, 0-50)</v>
          </cell>
          <cell r="B14">
            <v>180</v>
          </cell>
          <cell r="C14" t="str">
            <v>A</v>
          </cell>
          <cell r="D14" t="str">
            <v>D</v>
          </cell>
          <cell r="F14" t="str">
            <v>F-F (Intra, 0-50)</v>
          </cell>
        </row>
        <row r="15">
          <cell r="A15" t="str">
            <v>F-F (Intra, 51-100)</v>
          </cell>
          <cell r="B15">
            <v>60</v>
          </cell>
          <cell r="C15" t="str">
            <v>B</v>
          </cell>
          <cell r="D15" t="str">
            <v>E</v>
          </cell>
          <cell r="F15" t="str">
            <v>F-F (Intra, 51-100)</v>
          </cell>
        </row>
        <row r="16">
          <cell r="A16" t="str">
            <v>F-F(local metro)</v>
          </cell>
          <cell r="B16">
            <v>180</v>
          </cell>
          <cell r="C16" t="str">
            <v>A</v>
          </cell>
          <cell r="D16" t="str">
            <v>A</v>
          </cell>
          <cell r="F16" t="str">
            <v>F-F(local metro)</v>
          </cell>
        </row>
        <row r="17">
          <cell r="A17" t="str">
            <v>F-WLL (Intra, 0-50)</v>
          </cell>
          <cell r="B17">
            <v>90</v>
          </cell>
          <cell r="C17" t="str">
            <v>A</v>
          </cell>
          <cell r="D17" t="str">
            <v>B</v>
          </cell>
          <cell r="F17" t="str">
            <v>F-WLL (Intra, 0-50)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lista di distribuzione"/>
      <sheetName val="indice"/>
      <sheetName val=" sintesi Consolidato"/>
      <sheetName val="grafico componenti per merc"/>
      <sheetName val="GRAFICO COMPONENTI VS BDG"/>
      <sheetName val="VENDITE"/>
      <sheetName val="Commento "/>
      <sheetName val="Consolidato GC x Divisione"/>
      <sheetName val="Evoluzione rete"/>
      <sheetName val="COMMENTI MERCATO ITALIA"/>
      <sheetName val="Mercato Italia - Sintesi"/>
      <sheetName val="GRAFICO COMPONENTI VS BDG (2)"/>
      <sheetName val="COMMENTI OVIESSE"/>
      <sheetName val="Oviesse Italia Sintesi"/>
      <sheetName val="Grafico EBIT Oviesse"/>
      <sheetName val="OVIESSE"/>
      <sheetName val="COMMENTI COIN"/>
      <sheetName val="COIN sintesi"/>
      <sheetName val="Grafico EBIT Coin"/>
      <sheetName val="COIN"/>
      <sheetName val="COMMENTI BAMBINO"/>
      <sheetName val="BAMBINO sintesi"/>
      <sheetName val="BAMBINO"/>
      <sheetName val="COMMENTI GMBH"/>
      <sheetName val="OVIESSE GMBH"/>
      <sheetName val="GRAFICO COMPONENTI Oviesse G"/>
      <sheetName val="OVS GMBH"/>
      <sheetName val="COMMENTI CH"/>
      <sheetName val="SVIZZERA"/>
      <sheetName val="OVS CH"/>
      <sheetName val="SINTETICO SPA"/>
      <sheetName val="NATURA SINTETICO"/>
      <sheetName val="centrali natura"/>
      <sheetName val="posizione finanziaria "/>
      <sheetName val="PERSONALE MAGGIO"/>
      <sheetName val="vuoto"/>
      <sheetName val=" SP e CF"/>
      <sheetName val=" Consolidato presentazione"/>
      <sheetName val="Mercato Italia presentazione"/>
      <sheetName val="Oviesse Italia presentazione"/>
      <sheetName val="COIN preasentazione"/>
      <sheetName val="BAMBINO presentazione"/>
      <sheetName val="OVIESSE GMBH presentazione"/>
      <sheetName val="SVIZZERA  presentazione"/>
    </sheetNames>
    <sheetDataSet>
      <sheetData sheetId="0"/>
      <sheetData sheetId="1"/>
      <sheetData sheetId="2"/>
      <sheetData sheetId="3"/>
      <sheetData sheetId="4"/>
      <sheetData sheetId="5"/>
      <sheetData sheetId="6"/>
      <sheetData sheetId="7"/>
      <sheetData sheetId="8" refreshError="1">
        <row r="5">
          <cell r="B5" t="str">
            <v>MESE CORRENTE</v>
          </cell>
          <cell r="J5" t="str">
            <v>PROGRESSIVO</v>
          </cell>
        </row>
        <row r="6">
          <cell r="B6" t="str">
            <v>ACT 03</v>
          </cell>
          <cell r="D6" t="str">
            <v>var. vs BDG</v>
          </cell>
          <cell r="E6" t="str">
            <v>var. vs ACT02</v>
          </cell>
          <cell r="F6" t="str">
            <v>BDG 03</v>
          </cell>
          <cell r="H6" t="str">
            <v>ACT 02</v>
          </cell>
          <cell r="J6" t="str">
            <v>ACT 03</v>
          </cell>
          <cell r="L6" t="str">
            <v>var. vs BDG</v>
          </cell>
          <cell r="M6" t="str">
            <v>var. vs ACT02</v>
          </cell>
        </row>
        <row r="8">
          <cell r="B8">
            <v>94857.290359810097</v>
          </cell>
          <cell r="C8">
            <v>127.72734276380248</v>
          </cell>
          <cell r="D8">
            <v>-71.270186876165099</v>
          </cell>
          <cell r="E8">
            <v>12017.290359810097</v>
          </cell>
          <cell r="F8">
            <v>94928.560546686262</v>
          </cell>
          <cell r="G8">
            <v>125.24105967335086</v>
          </cell>
          <cell r="H8">
            <v>82840</v>
          </cell>
          <cell r="I8">
            <v>122.21533740521082</v>
          </cell>
          <cell r="J8">
            <v>283939.23742946715</v>
          </cell>
          <cell r="K8">
            <v>126.07628388410998</v>
          </cell>
          <cell r="L8">
            <v>-27011.266409061034</v>
          </cell>
          <cell r="M8">
            <v>8762.2374294671463</v>
          </cell>
        </row>
        <row r="9">
          <cell r="B9">
            <v>5790.2903598100966</v>
          </cell>
          <cell r="C9">
            <v>7.7967481327376813</v>
          </cell>
          <cell r="D9">
            <v>1818.5458131238402</v>
          </cell>
          <cell r="E9">
            <v>4296.2903598100966</v>
          </cell>
          <cell r="F9">
            <v>3971.7445466862564</v>
          </cell>
          <cell r="G9">
            <v>5.239998298870268</v>
          </cell>
          <cell r="H9">
            <v>1494</v>
          </cell>
          <cell r="I9">
            <v>2.2041249889351153</v>
          </cell>
          <cell r="J9">
            <v>13702.044752699489</v>
          </cell>
          <cell r="K9">
            <v>6.0840583347105959</v>
          </cell>
          <cell r="L9">
            <v>1666.1699141713307</v>
          </cell>
          <cell r="M9">
            <v>6900.0447526994885</v>
          </cell>
        </row>
        <row r="10">
          <cell r="B10">
            <v>74265.453510000007</v>
          </cell>
          <cell r="C10">
            <v>100</v>
          </cell>
          <cell r="D10">
            <v>-1531.222751184192</v>
          </cell>
          <cell r="E10">
            <v>6483.4535100000066</v>
          </cell>
          <cell r="F10">
            <v>75796.676261184199</v>
          </cell>
          <cell r="G10">
            <v>100</v>
          </cell>
          <cell r="H10">
            <v>67782</v>
          </cell>
          <cell r="I10">
            <v>100</v>
          </cell>
          <cell r="J10">
            <v>225212.25141000003</v>
          </cell>
          <cell r="K10">
            <v>100</v>
          </cell>
          <cell r="L10">
            <v>-23880.714356893499</v>
          </cell>
          <cell r="M10">
            <v>1641.2514100000262</v>
          </cell>
        </row>
        <row r="11">
          <cell r="B11">
            <v>35654.904179210716</v>
          </cell>
          <cell r="C11">
            <v>48.010080722673706</v>
          </cell>
          <cell r="D11">
            <v>-766.16753757751576</v>
          </cell>
          <cell r="E11">
            <v>3252.9041792107164</v>
          </cell>
          <cell r="F11">
            <v>36421.071716788232</v>
          </cell>
          <cell r="G11">
            <v>48.051014257256583</v>
          </cell>
          <cell r="H11">
            <v>32402</v>
          </cell>
          <cell r="I11">
            <v>47.803251600719953</v>
          </cell>
          <cell r="J11">
            <v>108227.19020572855</v>
          </cell>
          <cell r="K11">
            <v>48.055640635952976</v>
          </cell>
          <cell r="L11">
            <v>-11499.649711114616</v>
          </cell>
          <cell r="M11">
            <v>3364.1902057285479</v>
          </cell>
        </row>
        <row r="13">
          <cell r="B13">
            <v>47098.440770134432</v>
          </cell>
          <cell r="C13">
            <v>145.89421326923804</v>
          </cell>
          <cell r="D13">
            <v>-4199.6675631989056</v>
          </cell>
          <cell r="E13">
            <v>2688.4407701344317</v>
          </cell>
          <cell r="F13">
            <v>51298.108333333337</v>
          </cell>
          <cell r="G13">
            <v>144.12892718982434</v>
          </cell>
          <cell r="H13">
            <v>44410</v>
          </cell>
          <cell r="I13">
            <v>137.71396675762838</v>
          </cell>
          <cell r="J13">
            <v>192206.87400783808</v>
          </cell>
          <cell r="K13">
            <v>152.96936610200132</v>
          </cell>
          <cell r="L13">
            <v>-3404.8876588285784</v>
          </cell>
          <cell r="M13">
            <v>7980.8740078380797</v>
          </cell>
        </row>
        <row r="14">
          <cell r="B14">
            <v>8382.4407701344317</v>
          </cell>
          <cell r="C14">
            <v>25.965819280587155</v>
          </cell>
          <cell r="D14">
            <v>-205.48356319890081</v>
          </cell>
          <cell r="E14">
            <v>2654.4407701344317</v>
          </cell>
          <cell r="F14">
            <v>8587.9243333333325</v>
          </cell>
          <cell r="G14">
            <v>24.128927189824324</v>
          </cell>
          <cell r="H14">
            <v>5728</v>
          </cell>
          <cell r="I14">
            <v>17.762341850657403</v>
          </cell>
          <cell r="J14">
            <v>41433.874007838087</v>
          </cell>
          <cell r="K14">
            <v>32.975477463260319</v>
          </cell>
          <cell r="L14">
            <v>6926.1103411714212</v>
          </cell>
          <cell r="M14">
            <v>8870.874007838087</v>
          </cell>
        </row>
        <row r="15">
          <cell r="B15">
            <v>32282.5969</v>
          </cell>
          <cell r="C15">
            <v>100</v>
          </cell>
          <cell r="D15">
            <v>-3309.2230999999992</v>
          </cell>
          <cell r="E15">
            <v>34.59690000000046</v>
          </cell>
          <cell r="F15">
            <v>35591.82</v>
          </cell>
          <cell r="G15">
            <v>100</v>
          </cell>
          <cell r="H15">
            <v>32248</v>
          </cell>
          <cell r="I15">
            <v>100</v>
          </cell>
          <cell r="J15">
            <v>125650.56580000001</v>
          </cell>
          <cell r="K15">
            <v>100</v>
          </cell>
          <cell r="L15">
            <v>-8602.4325333333109</v>
          </cell>
          <cell r="M15">
            <v>-720.43419999998878</v>
          </cell>
        </row>
        <row r="16">
          <cell r="B16">
            <v>14868.792426023352</v>
          </cell>
          <cell r="C16">
            <v>46.058229057846809</v>
          </cell>
          <cell r="D16">
            <v>-1962.8311150011614</v>
          </cell>
          <cell r="E16">
            <v>-648.20757397664784</v>
          </cell>
          <cell r="F16">
            <v>16831.623541024514</v>
          </cell>
          <cell r="G16">
            <v>47.290707643004808</v>
          </cell>
          <cell r="H16">
            <v>15517</v>
          </cell>
          <cell r="I16">
            <v>48.117712726370627</v>
          </cell>
          <cell r="J16">
            <v>55300.859674632957</v>
          </cell>
          <cell r="K16">
            <v>44.011628059563385</v>
          </cell>
          <cell r="L16">
            <v>-5979.009759518085</v>
          </cell>
          <cell r="M16">
            <v>-2018.1403253670433</v>
          </cell>
        </row>
        <row r="18">
          <cell r="B18">
            <v>2536.2347669015348</v>
          </cell>
          <cell r="C18">
            <v>188.50607135539559</v>
          </cell>
          <cell r="D18">
            <v>-80.17438273106427</v>
          </cell>
          <cell r="E18">
            <v>240.23476690153484</v>
          </cell>
          <cell r="F18">
            <v>2616.4091496325991</v>
          </cell>
          <cell r="G18">
            <v>127.82160716591808</v>
          </cell>
          <cell r="H18">
            <v>2296</v>
          </cell>
          <cell r="I18">
            <v>119.02540176257128</v>
          </cell>
          <cell r="J18">
            <v>13273.838022793394</v>
          </cell>
          <cell r="K18">
            <v>179.98476907822027</v>
          </cell>
          <cell r="L18">
            <v>21.069822226914766</v>
          </cell>
          <cell r="M18">
            <v>-1438.161977206606</v>
          </cell>
        </row>
        <row r="19">
          <cell r="B19">
            <v>921.23476690153484</v>
          </cell>
          <cell r="C19">
            <v>68.470927443663555</v>
          </cell>
          <cell r="D19">
            <v>760.9360464689355</v>
          </cell>
          <cell r="E19">
            <v>921.23476690153484</v>
          </cell>
          <cell r="F19">
            <v>160.29872043259931</v>
          </cell>
          <cell r="G19">
            <v>7.831206397979547</v>
          </cell>
          <cell r="H19">
            <v>0</v>
          </cell>
          <cell r="I19">
            <v>0</v>
          </cell>
          <cell r="J19">
            <v>4421.838022793394</v>
          </cell>
          <cell r="K19">
            <v>59.95730052356619</v>
          </cell>
          <cell r="L19">
            <v>1722.8106288269141</v>
          </cell>
          <cell r="M19">
            <v>1291.838022793394</v>
          </cell>
        </row>
        <row r="20">
          <cell r="B20">
            <v>1345.4393</v>
          </cell>
          <cell r="C20">
            <v>100</v>
          </cell>
          <cell r="D20">
            <v>-701.48313169528024</v>
          </cell>
          <cell r="E20">
            <v>-583.5607</v>
          </cell>
          <cell r="F20">
            <v>2046.9224316952802</v>
          </cell>
          <cell r="G20">
            <v>100</v>
          </cell>
          <cell r="H20">
            <v>1929</v>
          </cell>
          <cell r="I20">
            <v>100</v>
          </cell>
          <cell r="J20">
            <v>7374.9785000000002</v>
          </cell>
          <cell r="K20">
            <v>100</v>
          </cell>
          <cell r="L20">
            <v>-1418.7306313585714</v>
          </cell>
          <cell r="M20">
            <v>-2370.0214999999998</v>
          </cell>
        </row>
        <row r="21">
          <cell r="B21">
            <v>315.7742615812428</v>
          </cell>
          <cell r="C21">
            <v>23.469974571223155</v>
          </cell>
          <cell r="D21">
            <v>-600.6966592024462</v>
          </cell>
          <cell r="E21">
            <v>-598.22573841875715</v>
          </cell>
          <cell r="F21">
            <v>916.47092078368905</v>
          </cell>
          <cell r="G21">
            <v>44.773114339494505</v>
          </cell>
          <cell r="H21">
            <v>914</v>
          </cell>
          <cell r="I21">
            <v>47.382063245204769</v>
          </cell>
          <cell r="J21">
            <v>2032.4975889688506</v>
          </cell>
          <cell r="K21">
            <v>27.559369684519762</v>
          </cell>
          <cell r="L21">
            <v>-1279.3766628494234</v>
          </cell>
          <cell r="M21">
            <v>-1655.5024110311494</v>
          </cell>
        </row>
        <row r="23">
          <cell r="H23">
            <v>445</v>
          </cell>
          <cell r="I23">
            <v>100</v>
          </cell>
        </row>
        <row r="24">
          <cell r="H24">
            <v>120</v>
          </cell>
          <cell r="I24">
            <v>26.966292134831459</v>
          </cell>
        </row>
        <row r="26">
          <cell r="B26">
            <v>107893.48971000001</v>
          </cell>
          <cell r="C26">
            <v>100</v>
          </cell>
          <cell r="D26">
            <v>-5541.9289828794572</v>
          </cell>
          <cell r="E26">
            <v>5489.4897100000089</v>
          </cell>
          <cell r="F26">
            <v>113435.41869287947</v>
          </cell>
          <cell r="G26">
            <v>100</v>
          </cell>
          <cell r="H26">
            <v>102404</v>
          </cell>
          <cell r="I26">
            <v>100</v>
          </cell>
          <cell r="J26">
            <v>358237.79571000003</v>
          </cell>
          <cell r="K26">
            <v>100</v>
          </cell>
          <cell r="L26">
            <v>-33901.87752158544</v>
          </cell>
          <cell r="M26">
            <v>-3211.2042899999651</v>
          </cell>
        </row>
        <row r="27">
          <cell r="B27">
            <v>50839.470866815318</v>
          </cell>
          <cell r="C27">
            <v>47.120054234470935</v>
          </cell>
          <cell r="D27">
            <v>-3329.6953117811136</v>
          </cell>
          <cell r="E27">
            <v>1886.470866815318</v>
          </cell>
          <cell r="F27">
            <v>54169.166178596432</v>
          </cell>
          <cell r="G27">
            <v>47.753309154045311</v>
          </cell>
          <cell r="H27">
            <v>48953</v>
          </cell>
          <cell r="I27">
            <v>47.803796726690365</v>
          </cell>
          <cell r="J27">
            <v>165560.54746933037</v>
          </cell>
          <cell r="K27">
            <v>46.215265237773693</v>
          </cell>
          <cell r="L27">
            <v>-18758.036133482121</v>
          </cell>
          <cell r="M27">
            <v>-776.45253066963051</v>
          </cell>
        </row>
        <row r="29">
          <cell r="C29">
            <v>0</v>
          </cell>
          <cell r="D29" t="e">
            <v>#DIV/0!</v>
          </cell>
          <cell r="E29" t="e">
            <v>#DIV/0!</v>
          </cell>
          <cell r="G29">
            <v>0</v>
          </cell>
          <cell r="I29">
            <v>0</v>
          </cell>
          <cell r="K29">
            <v>0</v>
          </cell>
          <cell r="L29" t="e">
            <v>#DIV/0!</v>
          </cell>
          <cell r="M29" t="e">
            <v>#DIV/0!</v>
          </cell>
        </row>
        <row r="30">
          <cell r="C30">
            <v>0</v>
          </cell>
          <cell r="D30" t="e">
            <v>#DIV/0!</v>
          </cell>
          <cell r="E30" t="e">
            <v>#DIV/0!</v>
          </cell>
          <cell r="G30">
            <v>0</v>
          </cell>
          <cell r="I30">
            <v>0</v>
          </cell>
          <cell r="K30">
            <v>0</v>
          </cell>
          <cell r="L30" t="e">
            <v>#DIV/0!</v>
          </cell>
          <cell r="M30" t="e">
            <v>#DIV/0!</v>
          </cell>
        </row>
        <row r="31">
          <cell r="B31">
            <v>15547</v>
          </cell>
          <cell r="C31">
            <v>100</v>
          </cell>
          <cell r="D31">
            <v>-4192</v>
          </cell>
          <cell r="E31">
            <v>-5151</v>
          </cell>
          <cell r="F31">
            <v>19739</v>
          </cell>
          <cell r="G31">
            <v>100</v>
          </cell>
          <cell r="H31">
            <v>20698</v>
          </cell>
          <cell r="I31">
            <v>100</v>
          </cell>
          <cell r="J31">
            <v>63982</v>
          </cell>
          <cell r="K31">
            <v>100</v>
          </cell>
          <cell r="L31">
            <v>-14538</v>
          </cell>
          <cell r="M31">
            <v>-14341</v>
          </cell>
        </row>
        <row r="32">
          <cell r="B32">
            <v>5201</v>
          </cell>
          <cell r="C32">
            <v>33.453399369653312</v>
          </cell>
          <cell r="D32">
            <v>-1267</v>
          </cell>
          <cell r="E32">
            <v>-1816</v>
          </cell>
          <cell r="F32">
            <v>6468</v>
          </cell>
          <cell r="G32">
            <v>32.767617407163485</v>
          </cell>
          <cell r="H32">
            <v>7017</v>
          </cell>
          <cell r="I32">
            <v>33.901826263407095</v>
          </cell>
          <cell r="J32">
            <v>18826</v>
          </cell>
          <cell r="K32">
            <v>29.423900472007752</v>
          </cell>
          <cell r="L32">
            <v>-6298</v>
          </cell>
          <cell r="M32">
            <v>-5369</v>
          </cell>
        </row>
        <row r="34">
          <cell r="B34">
            <v>1127</v>
          </cell>
          <cell r="C34">
            <v>100</v>
          </cell>
          <cell r="D34">
            <v>-1909</v>
          </cell>
          <cell r="E34">
            <v>-2570</v>
          </cell>
          <cell r="F34">
            <v>3036</v>
          </cell>
          <cell r="G34">
            <v>100</v>
          </cell>
          <cell r="H34">
            <v>3697</v>
          </cell>
          <cell r="I34">
            <v>100</v>
          </cell>
          <cell r="J34">
            <v>8244.4779999999992</v>
          </cell>
          <cell r="K34">
            <v>100</v>
          </cell>
          <cell r="L34">
            <v>-5971.5220000000008</v>
          </cell>
          <cell r="M34">
            <v>-8250.5220000000008</v>
          </cell>
        </row>
        <row r="35">
          <cell r="B35">
            <v>286.68473728106756</v>
          </cell>
          <cell r="C35">
            <v>25.437864887406171</v>
          </cell>
          <cell r="D35">
            <v>-644.31526271893244</v>
          </cell>
          <cell r="E35">
            <v>-814.31526271893244</v>
          </cell>
          <cell r="F35">
            <v>931</v>
          </cell>
          <cell r="G35">
            <v>30.665349143610015</v>
          </cell>
          <cell r="H35">
            <v>1101</v>
          </cell>
          <cell r="I35">
            <v>29.780903435217741</v>
          </cell>
          <cell r="J35">
            <v>2324.4631492015974</v>
          </cell>
          <cell r="K35">
            <v>28.194182205369433</v>
          </cell>
          <cell r="L35">
            <v>-1991.5368507984026</v>
          </cell>
          <cell r="M35">
            <v>-2511.5368507984026</v>
          </cell>
        </row>
        <row r="37">
          <cell r="B37">
            <v>124567.48971000001</v>
          </cell>
          <cell r="C37">
            <v>100</v>
          </cell>
          <cell r="D37">
            <v>-11642.928982879457</v>
          </cell>
          <cell r="E37">
            <v>-2231.5102899999911</v>
          </cell>
          <cell r="F37">
            <v>136210.41869287947</v>
          </cell>
          <cell r="G37">
            <v>100</v>
          </cell>
          <cell r="H37">
            <v>126799</v>
          </cell>
          <cell r="I37">
            <v>100</v>
          </cell>
          <cell r="J37">
            <v>430464.27371000004</v>
          </cell>
          <cell r="K37">
            <v>100</v>
          </cell>
          <cell r="L37">
            <v>-54405.399521585437</v>
          </cell>
          <cell r="M37">
            <v>-25802.726289999962</v>
          </cell>
        </row>
        <row r="38">
          <cell r="B38">
            <v>56327.155604096384</v>
          </cell>
          <cell r="C38">
            <v>45.218183119230474</v>
          </cell>
          <cell r="D38">
            <v>-5241.0105745000474</v>
          </cell>
          <cell r="E38">
            <v>-743.8443959036158</v>
          </cell>
          <cell r="F38">
            <v>61568.166178596432</v>
          </cell>
          <cell r="G38">
            <v>45.2007759534293</v>
          </cell>
          <cell r="H38">
            <v>57071</v>
          </cell>
          <cell r="I38">
            <v>45.009030039669085</v>
          </cell>
          <cell r="J38">
            <v>186711.01061853196</v>
          </cell>
          <cell r="K38">
            <v>43.374333718648508</v>
          </cell>
          <cell r="L38">
            <v>-27047.57298428053</v>
          </cell>
          <cell r="M38">
            <v>-8656.9893814680399</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03-04 sites"/>
      <sheetName val="Utilization"/>
      <sheetName val="AN 2000"/>
      <sheetName val="DLC WISE PROJECTION"/>
      <sheetName val="RSU WISE PROJECTION"/>
      <sheetName val="P 3-7-03"/>
      <sheetName val="P 25-8-03"/>
      <sheetName val="P 31-10-03"/>
      <sheetName val="site-wise projection(25-11)"/>
      <sheetName val="Sheet2"/>
      <sheetName val="Eqpmnt Plng"/>
      <sheetName val="Site wise NADs"/>
      <sheetName val="Sheet4"/>
      <sheetName val="Sheet3"/>
      <sheetName val="Factor_Sheet"/>
      <sheetName val="database-NO"/>
      <sheetName val="Edge_Multiservice"/>
      <sheetName val="DPR 31st march"/>
      <sheetName val="SUMMIT"/>
      <sheetName val="Ref"/>
      <sheetName val="Query Results ALL"/>
      <sheetName val="Quote-ExtMG-Y1"/>
      <sheetName val="Component Pricing, Costs"/>
      <sheetName val="Factors"/>
      <sheetName val="Summary_03-04_sites"/>
      <sheetName val="AN_2000"/>
      <sheetName val="DLC_WISE_PROJECTION"/>
      <sheetName val="RSU_WISE_PROJECTION"/>
      <sheetName val="P_3-7-03"/>
      <sheetName val="P_25-8-03"/>
      <sheetName val="P_31-10-03"/>
      <sheetName val="site-wise_projection(25-11)"/>
      <sheetName val="Eqpmnt_Plng"/>
      <sheetName val="Site_wise_NADs"/>
      <sheetName val="DPR_31st_march"/>
      <sheetName val="Level 0"/>
      <sheetName val="LOM_MOD"/>
      <sheetName val="Menu"/>
      <sheetName val="Summary_03-04_sites1"/>
      <sheetName val="AN_20001"/>
      <sheetName val="DLC_WISE_PROJECTION1"/>
      <sheetName val="RSU_WISE_PROJECTION1"/>
      <sheetName val="P_3-7-031"/>
      <sheetName val="P_25-8-031"/>
      <sheetName val="P_31-10-031"/>
      <sheetName val="site-wise_projection(25-11)1"/>
      <sheetName val="Eqpmnt_Plng1"/>
      <sheetName val="Site_wise_NADs1"/>
      <sheetName val="DPR_31st_march1"/>
      <sheetName val="Query_Results_ALL"/>
      <sheetName val="Component_Pricing,_Costs"/>
      <sheetName val="Level_0"/>
      <sheetName val="discounts"/>
      <sheetName val="Other"/>
      <sheetName val="Summary_03-04_sites2"/>
      <sheetName val="AN_20002"/>
      <sheetName val="DLC_WISE_PROJECTION2"/>
      <sheetName val="RSU_WISE_PROJECTION2"/>
      <sheetName val="P_3-7-032"/>
      <sheetName val="P_25-8-032"/>
      <sheetName val="P_31-10-032"/>
      <sheetName val="site-wise_projection(25-11)2"/>
      <sheetName val="Eqpmnt_Plng2"/>
      <sheetName val="Site_wise_NADs2"/>
      <sheetName val="DPR_31st_march2"/>
      <sheetName val="Query_Results_ALL1"/>
      <sheetName val="Component_Pricing,_Costs1"/>
      <sheetName val="Level_01"/>
      <sheetName val="Pub Rts 1.5 Standalone"/>
      <sheetName val="DLC sites"/>
      <sheetName val="SDH COST"/>
      <sheetName val="final sheet "/>
      <sheetName val="Other assumptions"/>
      <sheetName val="RSU lookups"/>
      <sheetName val="RSU sites"/>
      <sheetName val="Sheet1"/>
      <sheetName val="INDEX"/>
      <sheetName val="currency (2)"/>
      <sheetName val="currency"/>
      <sheetName val="Assumptions"/>
      <sheetName val="Recap"/>
      <sheetName val="Revenue"/>
      <sheetName val="p&amp;l1298"/>
      <sheetName val="Capex - Hry"/>
    </sheetNames>
    <sheetDataSet>
      <sheetData sheetId="0" refreshError="1"/>
      <sheetData sheetId="1" refreshError="1">
        <row r="2">
          <cell r="C2" t="str">
            <v>codes</v>
          </cell>
          <cell r="D2" t="str">
            <v>Y3 Projections</v>
          </cell>
          <cell r="E2" t="str">
            <v>Status</v>
          </cell>
          <cell r="F2" t="str">
            <v>Type</v>
          </cell>
          <cell r="G2" t="str">
            <v>6 months projections</v>
          </cell>
          <cell r="H2" t="str">
            <v>Order</v>
          </cell>
          <cell r="I2" t="str">
            <v>NO OF  E1CARD</v>
          </cell>
          <cell r="J2" t="str">
            <v>ACTIVE DELS</v>
          </cell>
          <cell r="K2" t="str">
            <v>Projections</v>
          </cell>
          <cell r="L2" t="str">
            <v>2nd Order</v>
          </cell>
          <cell r="O2" t="str">
            <v>Present Utilisation**</v>
          </cell>
          <cell r="S2" t="str">
            <v>Capacity</v>
          </cell>
          <cell r="T2" t="str">
            <v>Utilisation</v>
          </cell>
        </row>
        <row r="3">
          <cell r="H3" t="str">
            <v>R</v>
          </cell>
          <cell r="I3" t="str">
            <v>G</v>
          </cell>
          <cell r="J3" t="str">
            <v>C</v>
          </cell>
          <cell r="L3" t="str">
            <v>R</v>
          </cell>
          <cell r="M3" t="str">
            <v>G</v>
          </cell>
          <cell r="N3" t="str">
            <v>C</v>
          </cell>
          <cell r="O3" t="str">
            <v>R</v>
          </cell>
          <cell r="P3" t="str">
            <v>G</v>
          </cell>
          <cell r="Q3" t="str">
            <v>E / F FRAME</v>
          </cell>
          <cell r="R3" t="str">
            <v>C</v>
          </cell>
        </row>
        <row r="4">
          <cell r="C4" t="str">
            <v>ADC</v>
          </cell>
          <cell r="D4">
            <v>342.45480240000006</v>
          </cell>
          <cell r="E4" t="str">
            <v>Installed</v>
          </cell>
          <cell r="F4" t="str">
            <v>RDLU</v>
          </cell>
          <cell r="G4">
            <v>1</v>
          </cell>
          <cell r="H4">
            <v>1</v>
          </cell>
          <cell r="I4">
            <v>1</v>
          </cell>
          <cell r="J4">
            <v>14</v>
          </cell>
          <cell r="K4">
            <v>14</v>
          </cell>
          <cell r="O4">
            <v>1</v>
          </cell>
          <cell r="P4">
            <v>1</v>
          </cell>
          <cell r="R4">
            <v>21</v>
          </cell>
          <cell r="S4">
            <v>336</v>
          </cell>
          <cell r="T4">
            <v>256</v>
          </cell>
        </row>
        <row r="5">
          <cell r="C5" t="str">
            <v>PTB</v>
          </cell>
          <cell r="D5">
            <v>776</v>
          </cell>
          <cell r="E5" t="str">
            <v>Installed</v>
          </cell>
          <cell r="F5" t="str">
            <v>RDLU</v>
          </cell>
          <cell r="G5">
            <v>1</v>
          </cell>
          <cell r="H5">
            <v>2</v>
          </cell>
          <cell r="I5">
            <v>0</v>
          </cell>
          <cell r="J5">
            <v>140</v>
          </cell>
          <cell r="K5">
            <v>194</v>
          </cell>
          <cell r="O5">
            <v>1</v>
          </cell>
          <cell r="P5">
            <v>2</v>
          </cell>
          <cell r="R5">
            <v>31</v>
          </cell>
          <cell r="S5">
            <v>496</v>
          </cell>
          <cell r="T5">
            <v>476</v>
          </cell>
        </row>
        <row r="6">
          <cell r="C6" t="str">
            <v>BAL</v>
          </cell>
          <cell r="D6">
            <v>500</v>
          </cell>
          <cell r="E6" t="str">
            <v>Installed</v>
          </cell>
          <cell r="F6" t="str">
            <v>RDLU</v>
          </cell>
          <cell r="J6">
            <v>54</v>
          </cell>
          <cell r="O6">
            <v>1</v>
          </cell>
          <cell r="P6">
            <v>2</v>
          </cell>
          <cell r="R6">
            <v>30</v>
          </cell>
          <cell r="S6">
            <v>480</v>
          </cell>
          <cell r="T6">
            <v>404</v>
          </cell>
        </row>
        <row r="7">
          <cell r="C7" t="str">
            <v>ANS</v>
          </cell>
          <cell r="D7">
            <v>1040</v>
          </cell>
          <cell r="E7" t="str">
            <v>Installed</v>
          </cell>
          <cell r="F7" t="str">
            <v>RDLU</v>
          </cell>
          <cell r="G7">
            <v>0</v>
          </cell>
          <cell r="H7">
            <v>1</v>
          </cell>
          <cell r="I7">
            <v>0</v>
          </cell>
          <cell r="J7">
            <v>113</v>
          </cell>
          <cell r="K7">
            <v>156</v>
          </cell>
          <cell r="O7">
            <v>1</v>
          </cell>
          <cell r="P7">
            <v>2</v>
          </cell>
          <cell r="R7">
            <v>39</v>
          </cell>
          <cell r="S7">
            <v>624</v>
          </cell>
          <cell r="T7">
            <v>492</v>
          </cell>
        </row>
        <row r="8">
          <cell r="C8" t="str">
            <v>ANC</v>
          </cell>
          <cell r="D8">
            <v>640</v>
          </cell>
          <cell r="E8" t="str">
            <v>Installed</v>
          </cell>
          <cell r="F8" t="str">
            <v>RDLU</v>
          </cell>
          <cell r="J8">
            <v>43</v>
          </cell>
          <cell r="O8">
            <v>1</v>
          </cell>
          <cell r="P8">
            <v>2</v>
          </cell>
          <cell r="R8">
            <v>24</v>
          </cell>
          <cell r="S8">
            <v>384</v>
          </cell>
          <cell r="T8">
            <v>341</v>
          </cell>
        </row>
        <row r="9">
          <cell r="C9" t="str">
            <v>ASH</v>
          </cell>
          <cell r="D9">
            <v>1040</v>
          </cell>
          <cell r="E9" t="str">
            <v>Installed</v>
          </cell>
          <cell r="F9" t="str">
            <v>RDLU</v>
          </cell>
          <cell r="G9">
            <v>1</v>
          </cell>
          <cell r="H9">
            <v>2</v>
          </cell>
          <cell r="I9">
            <v>0</v>
          </cell>
          <cell r="J9">
            <v>160</v>
          </cell>
          <cell r="K9">
            <v>264</v>
          </cell>
          <cell r="O9">
            <v>1</v>
          </cell>
          <cell r="P9">
            <v>2</v>
          </cell>
          <cell r="R9">
            <v>26</v>
          </cell>
          <cell r="S9">
            <v>416</v>
          </cell>
          <cell r="T9">
            <v>346</v>
          </cell>
        </row>
        <row r="10">
          <cell r="C10" t="str">
            <v>ATM</v>
          </cell>
          <cell r="D10">
            <v>740</v>
          </cell>
          <cell r="E10" t="str">
            <v>Installed</v>
          </cell>
          <cell r="F10" t="str">
            <v>RDLU</v>
          </cell>
          <cell r="J10">
            <v>62</v>
          </cell>
          <cell r="O10">
            <v>1</v>
          </cell>
          <cell r="P10">
            <v>2</v>
          </cell>
          <cell r="R10">
            <v>23</v>
          </cell>
          <cell r="S10">
            <v>368</v>
          </cell>
          <cell r="T10">
            <v>266</v>
          </cell>
        </row>
        <row r="11">
          <cell r="C11" t="str">
            <v>IND</v>
          </cell>
          <cell r="D11">
            <v>840</v>
          </cell>
          <cell r="E11" t="str">
            <v>Installed</v>
          </cell>
          <cell r="F11" t="str">
            <v>RDLU</v>
          </cell>
          <cell r="J11">
            <v>42</v>
          </cell>
          <cell r="O11">
            <v>1</v>
          </cell>
          <cell r="P11">
            <v>2</v>
          </cell>
          <cell r="R11">
            <v>32</v>
          </cell>
          <cell r="S11">
            <v>512</v>
          </cell>
          <cell r="T11">
            <v>370</v>
          </cell>
        </row>
        <row r="12">
          <cell r="C12" t="str">
            <v>KAN</v>
          </cell>
          <cell r="D12">
            <v>990</v>
          </cell>
          <cell r="E12" t="str">
            <v>Installed</v>
          </cell>
          <cell r="F12" t="str">
            <v>RDLU</v>
          </cell>
          <cell r="J12">
            <v>187</v>
          </cell>
          <cell r="K12">
            <v>388</v>
          </cell>
          <cell r="O12">
            <v>1</v>
          </cell>
          <cell r="P12">
            <v>1</v>
          </cell>
          <cell r="R12">
            <v>15</v>
          </cell>
          <cell r="S12">
            <v>240</v>
          </cell>
          <cell r="T12">
            <v>138</v>
          </cell>
        </row>
        <row r="13">
          <cell r="C13" t="str">
            <v>HIM</v>
          </cell>
          <cell r="D13">
            <v>1440</v>
          </cell>
          <cell r="E13" t="str">
            <v>Installed</v>
          </cell>
          <cell r="F13" t="str">
            <v>RDLU</v>
          </cell>
          <cell r="G13">
            <v>1</v>
          </cell>
          <cell r="H13">
            <v>2</v>
          </cell>
          <cell r="I13">
            <v>1</v>
          </cell>
          <cell r="J13">
            <v>138</v>
          </cell>
          <cell r="O13">
            <v>1</v>
          </cell>
          <cell r="P13">
            <v>2</v>
          </cell>
          <cell r="R13">
            <v>40</v>
          </cell>
          <cell r="S13">
            <v>640</v>
          </cell>
          <cell r="T13">
            <v>504</v>
          </cell>
        </row>
        <row r="14">
          <cell r="C14" t="str">
            <v>KLS</v>
          </cell>
          <cell r="D14">
            <v>890</v>
          </cell>
          <cell r="E14" t="str">
            <v>Installed</v>
          </cell>
          <cell r="F14" t="str">
            <v>RDLU</v>
          </cell>
          <cell r="J14">
            <v>63</v>
          </cell>
          <cell r="O14">
            <v>1</v>
          </cell>
          <cell r="P14">
            <v>2</v>
          </cell>
          <cell r="R14">
            <v>47</v>
          </cell>
          <cell r="S14">
            <v>752</v>
          </cell>
          <cell r="T14">
            <v>565</v>
          </cell>
        </row>
        <row r="15">
          <cell r="C15" t="str">
            <v>VAN</v>
          </cell>
          <cell r="D15">
            <v>1110</v>
          </cell>
          <cell r="E15" t="str">
            <v>Installed</v>
          </cell>
          <cell r="F15" t="str">
            <v>RDLU</v>
          </cell>
          <cell r="G15">
            <v>1</v>
          </cell>
          <cell r="H15">
            <v>1</v>
          </cell>
          <cell r="I15">
            <v>1</v>
          </cell>
          <cell r="J15">
            <v>158</v>
          </cell>
          <cell r="K15">
            <v>317</v>
          </cell>
          <cell r="O15">
            <v>1</v>
          </cell>
          <cell r="P15">
            <v>1</v>
          </cell>
          <cell r="R15">
            <v>18</v>
          </cell>
          <cell r="S15">
            <v>288</v>
          </cell>
          <cell r="T15">
            <v>217</v>
          </cell>
        </row>
        <row r="16">
          <cell r="C16" t="str">
            <v>WTC</v>
          </cell>
          <cell r="D16">
            <v>640</v>
          </cell>
          <cell r="E16" t="str">
            <v>Installed</v>
          </cell>
          <cell r="F16" t="str">
            <v>RDLU</v>
          </cell>
          <cell r="J16">
            <v>1</v>
          </cell>
          <cell r="O16">
            <v>1</v>
          </cell>
          <cell r="P16">
            <v>2</v>
          </cell>
          <cell r="R16">
            <v>24</v>
          </cell>
          <cell r="S16">
            <v>384</v>
          </cell>
          <cell r="T16">
            <v>341</v>
          </cell>
        </row>
        <row r="17">
          <cell r="C17" t="str">
            <v>BLK</v>
          </cell>
          <cell r="D17">
            <v>1079</v>
          </cell>
          <cell r="E17" t="str">
            <v>Installed</v>
          </cell>
          <cell r="F17" t="str">
            <v>RDLU</v>
          </cell>
          <cell r="J17">
            <v>128</v>
          </cell>
          <cell r="O17">
            <v>1</v>
          </cell>
          <cell r="P17">
            <v>2</v>
          </cell>
          <cell r="R17">
            <v>33</v>
          </cell>
          <cell r="S17">
            <v>528</v>
          </cell>
          <cell r="T17">
            <v>450</v>
          </cell>
        </row>
        <row r="18">
          <cell r="C18" t="str">
            <v>SD2</v>
          </cell>
          <cell r="D18">
            <v>940</v>
          </cell>
          <cell r="E18" t="str">
            <v>Installed</v>
          </cell>
          <cell r="F18" t="str">
            <v>RDLU</v>
          </cell>
          <cell r="J18">
            <v>30</v>
          </cell>
          <cell r="O18">
            <v>1</v>
          </cell>
          <cell r="P18">
            <v>2</v>
          </cell>
          <cell r="R18">
            <v>49</v>
          </cell>
          <cell r="S18">
            <v>784</v>
          </cell>
          <cell r="T18">
            <v>631</v>
          </cell>
        </row>
        <row r="19">
          <cell r="C19" t="str">
            <v>SD1</v>
          </cell>
          <cell r="D19">
            <v>1190</v>
          </cell>
          <cell r="E19" t="str">
            <v>Installed</v>
          </cell>
          <cell r="F19" t="str">
            <v>RDLU</v>
          </cell>
          <cell r="G19">
            <v>0</v>
          </cell>
          <cell r="H19">
            <v>1</v>
          </cell>
          <cell r="I19">
            <v>0</v>
          </cell>
          <cell r="J19">
            <v>122</v>
          </cell>
          <cell r="K19">
            <v>233</v>
          </cell>
          <cell r="O19">
            <v>1</v>
          </cell>
          <cell r="P19">
            <v>2</v>
          </cell>
          <cell r="Q19" t="str">
            <v>1(F-FRAME)</v>
          </cell>
          <cell r="R19">
            <v>57</v>
          </cell>
          <cell r="S19">
            <v>912</v>
          </cell>
          <cell r="T19">
            <v>634</v>
          </cell>
        </row>
        <row r="20">
          <cell r="C20" t="str">
            <v>CCT</v>
          </cell>
          <cell r="D20">
            <v>765</v>
          </cell>
          <cell r="E20" t="str">
            <v>Installed</v>
          </cell>
          <cell r="F20" t="str">
            <v>RDLU</v>
          </cell>
          <cell r="J20">
            <v>111</v>
          </cell>
          <cell r="O20">
            <v>1</v>
          </cell>
          <cell r="P20">
            <v>2</v>
          </cell>
          <cell r="R20">
            <v>38</v>
          </cell>
          <cell r="S20">
            <v>608</v>
          </cell>
          <cell r="T20">
            <v>470</v>
          </cell>
        </row>
        <row r="21">
          <cell r="C21" t="str">
            <v>EBK</v>
          </cell>
          <cell r="D21">
            <v>1240</v>
          </cell>
          <cell r="E21" t="str">
            <v>Installed</v>
          </cell>
          <cell r="F21" t="str">
            <v>RDLU</v>
          </cell>
          <cell r="G21">
            <v>0</v>
          </cell>
          <cell r="H21">
            <v>1</v>
          </cell>
          <cell r="I21">
            <v>0</v>
          </cell>
          <cell r="J21">
            <v>153</v>
          </cell>
          <cell r="K21">
            <v>233</v>
          </cell>
          <cell r="O21">
            <v>1</v>
          </cell>
          <cell r="P21">
            <v>2</v>
          </cell>
          <cell r="R21">
            <v>48</v>
          </cell>
          <cell r="S21">
            <v>768</v>
          </cell>
          <cell r="T21">
            <v>648</v>
          </cell>
        </row>
        <row r="22">
          <cell r="C22" t="str">
            <v>NBK</v>
          </cell>
          <cell r="D22">
            <v>840</v>
          </cell>
          <cell r="E22" t="str">
            <v>Installed</v>
          </cell>
          <cell r="F22" t="str">
            <v>RDLU</v>
          </cell>
          <cell r="J22">
            <v>80</v>
          </cell>
          <cell r="O22">
            <v>1</v>
          </cell>
          <cell r="P22">
            <v>2</v>
          </cell>
          <cell r="R22">
            <v>33</v>
          </cell>
          <cell r="S22">
            <v>528</v>
          </cell>
          <cell r="T22">
            <v>389</v>
          </cell>
        </row>
        <row r="23">
          <cell r="C23" t="str">
            <v>GBK</v>
          </cell>
          <cell r="D23">
            <v>890</v>
          </cell>
          <cell r="E23" t="str">
            <v>Installed</v>
          </cell>
          <cell r="F23" t="str">
            <v>RSDLU</v>
          </cell>
          <cell r="G23">
            <v>0</v>
          </cell>
          <cell r="H23">
            <v>1</v>
          </cell>
          <cell r="I23">
            <v>1</v>
          </cell>
          <cell r="J23">
            <v>173</v>
          </cell>
          <cell r="K23">
            <v>173</v>
          </cell>
          <cell r="O23">
            <v>1</v>
          </cell>
          <cell r="P23">
            <v>1</v>
          </cell>
          <cell r="R23">
            <v>20</v>
          </cell>
          <cell r="S23">
            <v>320</v>
          </cell>
          <cell r="T23">
            <v>256</v>
          </cell>
        </row>
        <row r="24">
          <cell r="C24" t="str">
            <v>HBK</v>
          </cell>
          <cell r="D24">
            <v>840</v>
          </cell>
          <cell r="E24" t="str">
            <v>Installed</v>
          </cell>
          <cell r="F24" t="str">
            <v>RDLU</v>
          </cell>
          <cell r="G24">
            <v>0</v>
          </cell>
          <cell r="H24">
            <v>0</v>
          </cell>
          <cell r="I24">
            <v>0</v>
          </cell>
          <cell r="J24">
            <v>7</v>
          </cell>
          <cell r="K24">
            <v>35</v>
          </cell>
          <cell r="O24">
            <v>1</v>
          </cell>
          <cell r="P24">
            <v>2</v>
          </cell>
          <cell r="R24">
            <v>34</v>
          </cell>
          <cell r="S24">
            <v>544</v>
          </cell>
          <cell r="T24">
            <v>443</v>
          </cell>
        </row>
        <row r="25">
          <cell r="C25" t="str">
            <v>JDC</v>
          </cell>
          <cell r="D25">
            <v>963</v>
          </cell>
          <cell r="E25" t="str">
            <v>Installed</v>
          </cell>
          <cell r="F25" t="str">
            <v>RDLU</v>
          </cell>
          <cell r="J25">
            <v>28</v>
          </cell>
          <cell r="O25">
            <v>2</v>
          </cell>
          <cell r="P25">
            <v>3</v>
          </cell>
          <cell r="R25">
            <v>76</v>
          </cell>
          <cell r="S25">
            <v>1216</v>
          </cell>
          <cell r="T25">
            <v>1019</v>
          </cell>
        </row>
        <row r="26">
          <cell r="C26" t="str">
            <v>GHT</v>
          </cell>
          <cell r="D26">
            <v>200</v>
          </cell>
          <cell r="E26" t="str">
            <v>Installed</v>
          </cell>
          <cell r="F26" t="str">
            <v>RDLU</v>
          </cell>
          <cell r="G26">
            <v>1</v>
          </cell>
          <cell r="H26">
            <v>0</v>
          </cell>
          <cell r="I26">
            <v>1</v>
          </cell>
          <cell r="J26">
            <v>48</v>
          </cell>
          <cell r="K26">
            <v>48</v>
          </cell>
          <cell r="O26">
            <v>1</v>
          </cell>
          <cell r="P26">
            <v>1</v>
          </cell>
          <cell r="R26">
            <v>7</v>
          </cell>
          <cell r="S26">
            <v>112</v>
          </cell>
          <cell r="T26">
            <v>98</v>
          </cell>
        </row>
        <row r="27">
          <cell r="C27" t="str">
            <v>HTH</v>
          </cell>
          <cell r="D27">
            <v>200</v>
          </cell>
          <cell r="E27" t="str">
            <v>Installed</v>
          </cell>
          <cell r="F27" t="str">
            <v>RDLU</v>
          </cell>
          <cell r="G27">
            <v>0</v>
          </cell>
          <cell r="H27">
            <v>0</v>
          </cell>
          <cell r="I27">
            <v>0</v>
          </cell>
          <cell r="J27">
            <v>16</v>
          </cell>
          <cell r="K27">
            <v>79</v>
          </cell>
          <cell r="O27">
            <v>1</v>
          </cell>
          <cell r="P27">
            <v>1</v>
          </cell>
          <cell r="R27">
            <v>5</v>
          </cell>
          <cell r="S27">
            <v>80</v>
          </cell>
          <cell r="T27">
            <v>31</v>
          </cell>
        </row>
        <row r="28">
          <cell r="C28" t="str">
            <v>IHC</v>
          </cell>
          <cell r="D28">
            <v>520</v>
          </cell>
          <cell r="E28" t="str">
            <v>Installed</v>
          </cell>
          <cell r="F28" t="str">
            <v>RDLU</v>
          </cell>
          <cell r="J28">
            <v>63</v>
          </cell>
          <cell r="O28">
            <v>1</v>
          </cell>
          <cell r="P28">
            <v>1</v>
          </cell>
          <cell r="R28">
            <v>9</v>
          </cell>
          <cell r="S28">
            <v>144</v>
          </cell>
          <cell r="T28">
            <v>93</v>
          </cell>
        </row>
        <row r="29">
          <cell r="C29" t="str">
            <v>LDS</v>
          </cell>
          <cell r="D29">
            <v>328.23144000000002</v>
          </cell>
          <cell r="E29" t="str">
            <v>Installed</v>
          </cell>
          <cell r="F29" t="str">
            <v>RDLU</v>
          </cell>
          <cell r="G29">
            <v>1</v>
          </cell>
          <cell r="H29">
            <v>0</v>
          </cell>
          <cell r="I29">
            <v>0</v>
          </cell>
          <cell r="J29">
            <v>211</v>
          </cell>
          <cell r="K29">
            <v>278</v>
          </cell>
          <cell r="O29">
            <v>1</v>
          </cell>
          <cell r="P29">
            <v>2</v>
          </cell>
          <cell r="R29">
            <v>28</v>
          </cell>
          <cell r="S29">
            <v>448</v>
          </cell>
          <cell r="T29">
            <v>358</v>
          </cell>
        </row>
        <row r="30">
          <cell r="C30" t="str">
            <v>MHP</v>
          </cell>
          <cell r="D30">
            <v>928</v>
          </cell>
          <cell r="E30" t="str">
            <v>Installed</v>
          </cell>
          <cell r="F30" t="str">
            <v>RDLU</v>
          </cell>
          <cell r="J30">
            <v>67</v>
          </cell>
          <cell r="O30">
            <v>1</v>
          </cell>
          <cell r="P30">
            <v>2</v>
          </cell>
          <cell r="R30">
            <v>24</v>
          </cell>
          <cell r="S30">
            <v>384</v>
          </cell>
          <cell r="T30">
            <v>350</v>
          </cell>
        </row>
        <row r="31">
          <cell r="C31" t="str">
            <v>MSH</v>
          </cell>
          <cell r="D31">
            <v>254.92641840000007</v>
          </cell>
          <cell r="E31" t="str">
            <v>Installed</v>
          </cell>
          <cell r="F31" t="str">
            <v>RDLU</v>
          </cell>
          <cell r="G31">
            <v>0</v>
          </cell>
          <cell r="H31">
            <v>0</v>
          </cell>
          <cell r="I31">
            <v>0</v>
          </cell>
          <cell r="J31">
            <v>41</v>
          </cell>
          <cell r="K31">
            <v>41</v>
          </cell>
          <cell r="O31">
            <v>1</v>
          </cell>
          <cell r="P31">
            <v>1</v>
          </cell>
          <cell r="R31">
            <v>3</v>
          </cell>
          <cell r="S31">
            <v>48</v>
          </cell>
          <cell r="T31">
            <v>30</v>
          </cell>
        </row>
        <row r="32">
          <cell r="C32" t="str">
            <v>LMN</v>
          </cell>
          <cell r="D32">
            <v>326.77263360000001</v>
          </cell>
          <cell r="E32" t="str">
            <v>Installed</v>
          </cell>
          <cell r="F32" t="str">
            <v>VSDLU</v>
          </cell>
          <cell r="G32">
            <v>0</v>
          </cell>
          <cell r="H32">
            <v>0</v>
          </cell>
          <cell r="I32">
            <v>0</v>
          </cell>
          <cell r="J32">
            <v>143</v>
          </cell>
          <cell r="K32">
            <v>208</v>
          </cell>
          <cell r="O32">
            <v>1</v>
          </cell>
          <cell r="P32">
            <v>1</v>
          </cell>
          <cell r="R32">
            <v>5</v>
          </cell>
          <cell r="S32">
            <v>80</v>
          </cell>
          <cell r="T32">
            <v>36</v>
          </cell>
        </row>
        <row r="33">
          <cell r="C33" t="str">
            <v>MHC</v>
          </cell>
          <cell r="D33">
            <v>1600</v>
          </cell>
          <cell r="E33" t="str">
            <v>Installed</v>
          </cell>
          <cell r="F33" t="str">
            <v>RDLU</v>
          </cell>
          <cell r="J33">
            <v>48</v>
          </cell>
          <cell r="O33">
            <v>1</v>
          </cell>
          <cell r="P33">
            <v>3</v>
          </cell>
          <cell r="R33">
            <v>66</v>
          </cell>
          <cell r="S33">
            <v>1056</v>
          </cell>
          <cell r="T33">
            <v>839</v>
          </cell>
        </row>
        <row r="34">
          <cell r="C34" t="str">
            <v>NBC</v>
          </cell>
          <cell r="D34">
            <v>918</v>
          </cell>
          <cell r="E34" t="str">
            <v>Installed</v>
          </cell>
          <cell r="F34" t="str">
            <v>RDLU</v>
          </cell>
          <cell r="J34">
            <v>17</v>
          </cell>
          <cell r="O34">
            <v>1</v>
          </cell>
          <cell r="P34">
            <v>1</v>
          </cell>
          <cell r="R34">
            <v>4</v>
          </cell>
          <cell r="S34">
            <v>64</v>
          </cell>
          <cell r="T34">
            <v>37</v>
          </cell>
        </row>
        <row r="35">
          <cell r="C35" t="str">
            <v>DEV</v>
          </cell>
          <cell r="D35">
            <v>1000</v>
          </cell>
          <cell r="E35" t="str">
            <v>Installed</v>
          </cell>
          <cell r="F35" t="str">
            <v>RDLU</v>
          </cell>
          <cell r="G35">
            <v>0</v>
          </cell>
          <cell r="H35">
            <v>0</v>
          </cell>
          <cell r="I35">
            <v>0</v>
          </cell>
          <cell r="J35">
            <v>157</v>
          </cell>
          <cell r="K35">
            <v>157</v>
          </cell>
          <cell r="O35">
            <v>1</v>
          </cell>
          <cell r="P35">
            <v>2</v>
          </cell>
          <cell r="R35">
            <v>28</v>
          </cell>
          <cell r="S35">
            <v>448</v>
          </cell>
          <cell r="T35">
            <v>372</v>
          </cell>
        </row>
        <row r="36">
          <cell r="C36" t="str">
            <v>HEM</v>
          </cell>
          <cell r="D36">
            <v>1840</v>
          </cell>
          <cell r="E36" t="str">
            <v>Installed</v>
          </cell>
          <cell r="F36" t="str">
            <v>RDLU</v>
          </cell>
          <cell r="G36">
            <v>0</v>
          </cell>
          <cell r="H36">
            <v>0</v>
          </cell>
          <cell r="I36">
            <v>0</v>
          </cell>
          <cell r="J36">
            <v>27</v>
          </cell>
          <cell r="K36">
            <v>27</v>
          </cell>
          <cell r="O36">
            <v>2</v>
          </cell>
          <cell r="P36">
            <v>5</v>
          </cell>
          <cell r="R36">
            <v>105</v>
          </cell>
          <cell r="S36">
            <v>1680</v>
          </cell>
          <cell r="T36">
            <v>1252</v>
          </cell>
        </row>
        <row r="37">
          <cell r="C37" t="str">
            <v>ITT</v>
          </cell>
          <cell r="D37">
            <v>1140</v>
          </cell>
          <cell r="E37" t="str">
            <v>Installed</v>
          </cell>
          <cell r="F37" t="str">
            <v>RDLU</v>
          </cell>
          <cell r="J37">
            <v>14</v>
          </cell>
          <cell r="K37">
            <v>14</v>
          </cell>
          <cell r="O37">
            <v>1</v>
          </cell>
          <cell r="P37">
            <v>2</v>
          </cell>
          <cell r="R37">
            <v>49</v>
          </cell>
          <cell r="S37">
            <v>784</v>
          </cell>
          <cell r="T37">
            <v>548</v>
          </cell>
        </row>
        <row r="38">
          <cell r="C38" t="str">
            <v>SHA</v>
          </cell>
          <cell r="D38">
            <v>1390</v>
          </cell>
          <cell r="E38" t="str">
            <v>Installed</v>
          </cell>
          <cell r="F38" t="str">
            <v>RDLU</v>
          </cell>
          <cell r="J38">
            <v>3</v>
          </cell>
          <cell r="K38">
            <v>3</v>
          </cell>
          <cell r="O38">
            <v>2</v>
          </cell>
          <cell r="P38">
            <v>4</v>
          </cell>
          <cell r="R38">
            <v>77</v>
          </cell>
          <cell r="S38">
            <v>1232</v>
          </cell>
          <cell r="T38">
            <v>1023</v>
          </cell>
        </row>
        <row r="39">
          <cell r="C39" t="str">
            <v>OBR</v>
          </cell>
          <cell r="D39">
            <v>150</v>
          </cell>
          <cell r="E39" t="str">
            <v>Installed</v>
          </cell>
          <cell r="F39" t="str">
            <v>VSDLU</v>
          </cell>
          <cell r="J39">
            <v>10</v>
          </cell>
          <cell r="K39">
            <v>10</v>
          </cell>
          <cell r="O39">
            <v>1</v>
          </cell>
          <cell r="P39">
            <v>1</v>
          </cell>
          <cell r="R39">
            <v>8</v>
          </cell>
          <cell r="S39">
            <v>128</v>
          </cell>
          <cell r="T39">
            <v>64</v>
          </cell>
        </row>
        <row r="40">
          <cell r="C40" t="str">
            <v>PHG</v>
          </cell>
          <cell r="D40">
            <v>600</v>
          </cell>
          <cell r="E40" t="str">
            <v>Installed</v>
          </cell>
          <cell r="F40" t="str">
            <v>RDLU</v>
          </cell>
          <cell r="G40">
            <v>7</v>
          </cell>
          <cell r="H40">
            <v>12</v>
          </cell>
          <cell r="I40">
            <v>5</v>
          </cell>
          <cell r="J40">
            <v>2872</v>
          </cell>
          <cell r="K40">
            <v>2872</v>
          </cell>
          <cell r="O40">
            <v>1</v>
          </cell>
          <cell r="P40">
            <v>2</v>
          </cell>
          <cell r="R40">
            <v>44</v>
          </cell>
          <cell r="S40">
            <v>704</v>
          </cell>
          <cell r="T40">
            <v>560</v>
          </cell>
        </row>
        <row r="41">
          <cell r="C41" t="str">
            <v>PVC</v>
          </cell>
          <cell r="D41">
            <v>406.66666666666669</v>
          </cell>
          <cell r="E41" t="str">
            <v>Installed</v>
          </cell>
          <cell r="F41" t="str">
            <v>RDLU</v>
          </cell>
          <cell r="O41">
            <v>1</v>
          </cell>
          <cell r="P41">
            <v>1</v>
          </cell>
          <cell r="R41">
            <v>18</v>
          </cell>
          <cell r="S41">
            <v>288</v>
          </cell>
          <cell r="T41">
            <v>267</v>
          </cell>
        </row>
        <row r="42">
          <cell r="C42" t="str">
            <v>SKT</v>
          </cell>
          <cell r="D42">
            <v>679</v>
          </cell>
          <cell r="E42" t="str">
            <v>Installed</v>
          </cell>
          <cell r="F42" t="str">
            <v>RDLU</v>
          </cell>
          <cell r="O42">
            <v>1</v>
          </cell>
          <cell r="P42">
            <v>2</v>
          </cell>
          <cell r="R42">
            <v>38</v>
          </cell>
          <cell r="S42">
            <v>608</v>
          </cell>
          <cell r="T42">
            <v>508</v>
          </cell>
        </row>
        <row r="43">
          <cell r="C43" t="str">
            <v>QAM</v>
          </cell>
          <cell r="D43">
            <v>200</v>
          </cell>
          <cell r="E43" t="str">
            <v>Installed</v>
          </cell>
          <cell r="F43" t="str">
            <v>RDLU</v>
          </cell>
          <cell r="O43">
            <v>1</v>
          </cell>
          <cell r="P43">
            <v>1</v>
          </cell>
          <cell r="R43">
            <v>7</v>
          </cell>
          <cell r="S43">
            <v>112</v>
          </cell>
          <cell r="T43">
            <v>82</v>
          </cell>
        </row>
        <row r="44">
          <cell r="C44" t="str">
            <v>QIA</v>
          </cell>
          <cell r="D44">
            <v>2867</v>
          </cell>
          <cell r="E44" t="str">
            <v>Installed</v>
          </cell>
          <cell r="F44" t="str">
            <v>RDLU</v>
          </cell>
          <cell r="O44">
            <v>1</v>
          </cell>
          <cell r="P44">
            <v>2</v>
          </cell>
          <cell r="R44">
            <v>41</v>
          </cell>
          <cell r="S44">
            <v>656</v>
          </cell>
          <cell r="T44">
            <v>522</v>
          </cell>
        </row>
        <row r="45">
          <cell r="C45" t="str">
            <v>VKM</v>
          </cell>
          <cell r="D45">
            <v>890</v>
          </cell>
          <cell r="E45" t="str">
            <v>Installed</v>
          </cell>
          <cell r="F45" t="str">
            <v>RDLU</v>
          </cell>
          <cell r="O45">
            <v>1</v>
          </cell>
          <cell r="P45">
            <v>2</v>
          </cell>
          <cell r="R45">
            <v>29</v>
          </cell>
          <cell r="S45">
            <v>464</v>
          </cell>
          <cell r="T45">
            <v>361</v>
          </cell>
        </row>
        <row r="46">
          <cell r="C46" t="str">
            <v>VKT</v>
          </cell>
          <cell r="D46">
            <v>890</v>
          </cell>
          <cell r="E46" t="str">
            <v>Installed</v>
          </cell>
          <cell r="F46" t="str">
            <v>RDLU</v>
          </cell>
          <cell r="O46">
            <v>1</v>
          </cell>
          <cell r="P46">
            <v>3</v>
          </cell>
          <cell r="R46">
            <v>49</v>
          </cell>
          <cell r="S46">
            <v>784</v>
          </cell>
          <cell r="T46">
            <v>597</v>
          </cell>
        </row>
        <row r="47">
          <cell r="C47" t="str">
            <v>SCN</v>
          </cell>
          <cell r="D47">
            <v>900</v>
          </cell>
          <cell r="E47" t="str">
            <v>Installed</v>
          </cell>
          <cell r="F47" t="str">
            <v>RDLU</v>
          </cell>
          <cell r="O47">
            <v>1</v>
          </cell>
          <cell r="P47">
            <v>2</v>
          </cell>
          <cell r="R47">
            <v>35</v>
          </cell>
          <cell r="S47">
            <v>560</v>
          </cell>
          <cell r="T47">
            <v>493</v>
          </cell>
        </row>
        <row r="48">
          <cell r="C48" t="str">
            <v>SFT</v>
          </cell>
          <cell r="D48">
            <v>1095</v>
          </cell>
          <cell r="E48" t="str">
            <v>Installed</v>
          </cell>
          <cell r="F48" t="str">
            <v>RDLU</v>
          </cell>
          <cell r="O48">
            <v>1</v>
          </cell>
          <cell r="P48">
            <v>2</v>
          </cell>
          <cell r="R48">
            <v>30</v>
          </cell>
          <cell r="S48">
            <v>480</v>
          </cell>
          <cell r="T48">
            <v>406</v>
          </cell>
        </row>
        <row r="49">
          <cell r="C49" t="str">
            <v>JWE</v>
          </cell>
          <cell r="D49">
            <v>600</v>
          </cell>
          <cell r="E49" t="str">
            <v>Installed</v>
          </cell>
          <cell r="F49" t="str">
            <v>RDLU</v>
          </cell>
          <cell r="O49">
            <v>1</v>
          </cell>
          <cell r="P49">
            <v>3</v>
          </cell>
          <cell r="R49">
            <v>55</v>
          </cell>
          <cell r="S49">
            <v>880</v>
          </cell>
          <cell r="T49">
            <v>843</v>
          </cell>
        </row>
        <row r="50">
          <cell r="C50" t="str">
            <v>WEG</v>
          </cell>
          <cell r="D50">
            <v>1000</v>
          </cell>
          <cell r="E50" t="str">
            <v>Installed</v>
          </cell>
          <cell r="F50" t="str">
            <v>RDLU</v>
          </cell>
          <cell r="O50">
            <v>1</v>
          </cell>
          <cell r="P50">
            <v>1</v>
          </cell>
          <cell r="R50">
            <v>17</v>
          </cell>
          <cell r="S50">
            <v>272</v>
          </cell>
          <cell r="T50">
            <v>187</v>
          </cell>
        </row>
        <row r="51">
          <cell r="C51" t="str">
            <v>NR2</v>
          </cell>
          <cell r="E51" t="str">
            <v>Installed</v>
          </cell>
          <cell r="F51" t="str">
            <v>RDLU</v>
          </cell>
          <cell r="O51">
            <v>1</v>
          </cell>
          <cell r="P51">
            <v>2</v>
          </cell>
          <cell r="R51">
            <v>28</v>
          </cell>
          <cell r="S51">
            <v>448</v>
          </cell>
          <cell r="T51">
            <v>371</v>
          </cell>
        </row>
        <row r="52">
          <cell r="C52" t="str">
            <v>MCE</v>
          </cell>
          <cell r="E52" t="str">
            <v>Installed</v>
          </cell>
          <cell r="F52" t="str">
            <v>RDLU</v>
          </cell>
          <cell r="O52">
            <v>1</v>
          </cell>
          <cell r="P52">
            <v>1</v>
          </cell>
          <cell r="R52">
            <v>6</v>
          </cell>
          <cell r="S52">
            <v>96</v>
          </cell>
          <cell r="T52">
            <v>71</v>
          </cell>
        </row>
        <row r="53">
          <cell r="C53" t="str">
            <v>MCN</v>
          </cell>
          <cell r="E53" t="str">
            <v>Installed</v>
          </cell>
          <cell r="F53" t="str">
            <v>RDLU</v>
          </cell>
          <cell r="O53">
            <v>1</v>
          </cell>
          <cell r="P53">
            <v>1</v>
          </cell>
          <cell r="R53">
            <v>6</v>
          </cell>
          <cell r="S53">
            <v>96</v>
          </cell>
          <cell r="T53">
            <v>51</v>
          </cell>
        </row>
        <row r="54">
          <cell r="C54" t="str">
            <v>KPH</v>
          </cell>
          <cell r="E54" t="str">
            <v>Installed</v>
          </cell>
          <cell r="F54" t="str">
            <v>RDLU</v>
          </cell>
          <cell r="O54">
            <v>1</v>
          </cell>
          <cell r="P54">
            <v>2</v>
          </cell>
          <cell r="R54">
            <v>34</v>
          </cell>
          <cell r="S54">
            <v>544</v>
          </cell>
          <cell r="T54">
            <v>448</v>
          </cell>
        </row>
        <row r="55">
          <cell r="C55" t="str">
            <v>KBM</v>
          </cell>
          <cell r="O55">
            <v>2</v>
          </cell>
          <cell r="P55">
            <v>4</v>
          </cell>
          <cell r="R55">
            <v>92</v>
          </cell>
          <cell r="S55">
            <v>1472</v>
          </cell>
          <cell r="T55">
            <v>1393</v>
          </cell>
        </row>
        <row r="56">
          <cell r="C56" t="str">
            <v>BCL</v>
          </cell>
          <cell r="O56">
            <v>2</v>
          </cell>
          <cell r="P56">
            <v>3</v>
          </cell>
          <cell r="R56">
            <v>67</v>
          </cell>
          <cell r="S56">
            <v>1072</v>
          </cell>
          <cell r="T56">
            <v>917</v>
          </cell>
        </row>
        <row r="57">
          <cell r="C57" t="str">
            <v>JGP</v>
          </cell>
          <cell r="O57">
            <v>1</v>
          </cell>
          <cell r="P57">
            <v>1</v>
          </cell>
          <cell r="R57">
            <v>21</v>
          </cell>
          <cell r="S57">
            <v>336</v>
          </cell>
          <cell r="T57">
            <v>294</v>
          </cell>
        </row>
        <row r="58">
          <cell r="C58" t="str">
            <v>NMP</v>
          </cell>
          <cell r="O58">
            <v>1</v>
          </cell>
          <cell r="P58">
            <v>1</v>
          </cell>
          <cell r="R58">
            <v>4</v>
          </cell>
          <cell r="S58">
            <v>64</v>
          </cell>
          <cell r="T58">
            <v>44</v>
          </cell>
        </row>
        <row r="59">
          <cell r="C59" t="str">
            <v>KBR</v>
          </cell>
          <cell r="O59">
            <v>1</v>
          </cell>
          <cell r="P59">
            <v>1</v>
          </cell>
          <cell r="R59">
            <v>22</v>
          </cell>
          <cell r="S59">
            <v>352</v>
          </cell>
          <cell r="T59">
            <v>333</v>
          </cell>
        </row>
        <row r="60">
          <cell r="C60" t="str">
            <v>MRT</v>
          </cell>
          <cell r="O60">
            <v>1</v>
          </cell>
          <cell r="P60">
            <v>1</v>
          </cell>
          <cell r="R60">
            <v>4</v>
          </cell>
          <cell r="S60">
            <v>64</v>
          </cell>
          <cell r="T60">
            <v>36</v>
          </cell>
        </row>
        <row r="61">
          <cell r="C61" t="str">
            <v>MAL</v>
          </cell>
          <cell r="D61">
            <v>3102</v>
          </cell>
          <cell r="E61" t="str">
            <v>Installed</v>
          </cell>
          <cell r="F61" t="str">
            <v>RDLU</v>
          </cell>
          <cell r="O61">
            <v>1</v>
          </cell>
          <cell r="P61">
            <v>1</v>
          </cell>
          <cell r="R61">
            <v>13</v>
          </cell>
          <cell r="S61">
            <v>208</v>
          </cell>
          <cell r="T61">
            <v>156</v>
          </cell>
        </row>
        <row r="62">
          <cell r="C62" t="str">
            <v>CRP</v>
          </cell>
          <cell r="D62">
            <v>9411</v>
          </cell>
          <cell r="E62" t="str">
            <v>Installed</v>
          </cell>
          <cell r="F62" t="str">
            <v>RDLU</v>
          </cell>
          <cell r="O62">
            <v>3</v>
          </cell>
          <cell r="P62">
            <v>8</v>
          </cell>
          <cell r="R62">
            <v>207</v>
          </cell>
          <cell r="S62">
            <v>3312</v>
          </cell>
          <cell r="T62">
            <v>2923</v>
          </cell>
        </row>
        <row r="63">
          <cell r="C63" t="str">
            <v>DFC</v>
          </cell>
          <cell r="D63">
            <v>4943</v>
          </cell>
          <cell r="E63" t="str">
            <v>Installed</v>
          </cell>
          <cell r="F63" t="str">
            <v>RDLU</v>
          </cell>
          <cell r="O63">
            <v>2</v>
          </cell>
          <cell r="P63">
            <v>7</v>
          </cell>
          <cell r="R63">
            <v>179</v>
          </cell>
          <cell r="S63">
            <v>2864</v>
          </cell>
          <cell r="T63">
            <v>2630</v>
          </cell>
        </row>
        <row r="64">
          <cell r="C64" t="str">
            <v>EOK</v>
          </cell>
          <cell r="D64">
            <v>6100</v>
          </cell>
          <cell r="E64" t="str">
            <v>Installed</v>
          </cell>
          <cell r="F64" t="str">
            <v>RDLU</v>
          </cell>
          <cell r="O64">
            <v>3</v>
          </cell>
          <cell r="P64">
            <v>10</v>
          </cell>
          <cell r="Q64" t="str">
            <v>1+1(E&amp;F)</v>
          </cell>
          <cell r="R64">
            <v>184</v>
          </cell>
          <cell r="S64">
            <v>2944</v>
          </cell>
          <cell r="T64">
            <v>2341</v>
          </cell>
        </row>
        <row r="65">
          <cell r="C65" t="str">
            <v>GKI</v>
          </cell>
          <cell r="D65">
            <v>5127</v>
          </cell>
          <cell r="E65" t="str">
            <v>Installed</v>
          </cell>
          <cell r="F65" t="str">
            <v>RDLU</v>
          </cell>
          <cell r="O65">
            <v>5</v>
          </cell>
          <cell r="P65">
            <v>14</v>
          </cell>
          <cell r="Q65" t="str">
            <v>1(F-Frame)</v>
          </cell>
          <cell r="R65">
            <v>362</v>
          </cell>
          <cell r="S65">
            <v>5792</v>
          </cell>
          <cell r="T65">
            <v>4646</v>
          </cell>
        </row>
        <row r="66">
          <cell r="C66" t="str">
            <v>GK2</v>
          </cell>
          <cell r="D66">
            <v>7540</v>
          </cell>
          <cell r="E66" t="str">
            <v>Installed</v>
          </cell>
          <cell r="F66" t="str">
            <v>RDLU</v>
          </cell>
          <cell r="O66">
            <v>3</v>
          </cell>
          <cell r="P66">
            <v>10</v>
          </cell>
          <cell r="R66">
            <v>246</v>
          </cell>
          <cell r="S66">
            <v>3936</v>
          </cell>
          <cell r="T66">
            <v>3424</v>
          </cell>
        </row>
        <row r="67">
          <cell r="C67" t="str">
            <v>GRP</v>
          </cell>
          <cell r="D67">
            <v>6112</v>
          </cell>
          <cell r="E67" t="str">
            <v>Installed</v>
          </cell>
          <cell r="F67" t="str">
            <v>RDLU</v>
          </cell>
          <cell r="O67">
            <v>1</v>
          </cell>
          <cell r="P67">
            <v>3</v>
          </cell>
          <cell r="R67">
            <v>54</v>
          </cell>
          <cell r="S67">
            <v>864</v>
          </cell>
          <cell r="T67">
            <v>776</v>
          </cell>
        </row>
        <row r="68">
          <cell r="C68" t="str">
            <v>HKS</v>
          </cell>
          <cell r="D68">
            <v>4216</v>
          </cell>
          <cell r="E68" t="str">
            <v>Installed</v>
          </cell>
          <cell r="F68" t="str">
            <v>RDLU</v>
          </cell>
          <cell r="O68">
            <v>2</v>
          </cell>
          <cell r="P68">
            <v>4</v>
          </cell>
          <cell r="R68">
            <v>81</v>
          </cell>
          <cell r="S68">
            <v>1296</v>
          </cell>
          <cell r="T68">
            <v>1133</v>
          </cell>
        </row>
        <row r="69">
          <cell r="C69" t="str">
            <v>LN1</v>
          </cell>
          <cell r="D69">
            <v>7532.911548</v>
          </cell>
          <cell r="E69" t="str">
            <v>Installed</v>
          </cell>
          <cell r="F69" t="str">
            <v>RDLU</v>
          </cell>
          <cell r="O69">
            <v>1</v>
          </cell>
          <cell r="P69">
            <v>2</v>
          </cell>
          <cell r="R69">
            <v>49</v>
          </cell>
          <cell r="S69">
            <v>784</v>
          </cell>
          <cell r="T69">
            <v>694</v>
          </cell>
        </row>
        <row r="70">
          <cell r="C70" t="str">
            <v>LN2</v>
          </cell>
          <cell r="O70">
            <v>1</v>
          </cell>
          <cell r="P70">
            <v>1</v>
          </cell>
          <cell r="R70">
            <v>24</v>
          </cell>
          <cell r="S70">
            <v>384</v>
          </cell>
          <cell r="T70">
            <v>336</v>
          </cell>
        </row>
        <row r="71">
          <cell r="C71" t="str">
            <v>L1D</v>
          </cell>
          <cell r="O71">
            <v>1</v>
          </cell>
          <cell r="P71">
            <v>1</v>
          </cell>
          <cell r="R71">
            <v>25</v>
          </cell>
          <cell r="S71">
            <v>400</v>
          </cell>
          <cell r="T71">
            <v>356</v>
          </cell>
        </row>
        <row r="72">
          <cell r="C72" t="str">
            <v>L1B</v>
          </cell>
          <cell r="O72">
            <v>1</v>
          </cell>
          <cell r="P72">
            <v>1</v>
          </cell>
          <cell r="R72">
            <v>22</v>
          </cell>
          <cell r="S72">
            <v>352</v>
          </cell>
          <cell r="T72">
            <v>349</v>
          </cell>
        </row>
        <row r="73">
          <cell r="C73" t="str">
            <v>L1F</v>
          </cell>
          <cell r="O73">
            <v>1</v>
          </cell>
          <cell r="P73">
            <v>1</v>
          </cell>
          <cell r="R73">
            <v>19</v>
          </cell>
          <cell r="S73">
            <v>304</v>
          </cell>
          <cell r="T73">
            <v>265</v>
          </cell>
        </row>
        <row r="74">
          <cell r="C74" t="str">
            <v>KHM</v>
          </cell>
          <cell r="D74">
            <v>5800</v>
          </cell>
          <cell r="E74" t="str">
            <v>Installed</v>
          </cell>
          <cell r="F74" t="str">
            <v>RDLU</v>
          </cell>
          <cell r="O74">
            <v>1</v>
          </cell>
          <cell r="P74">
            <v>1</v>
          </cell>
          <cell r="R74">
            <v>10</v>
          </cell>
          <cell r="S74">
            <v>160</v>
          </cell>
          <cell r="T74">
            <v>77</v>
          </cell>
        </row>
        <row r="75">
          <cell r="C75" t="str">
            <v>NR1</v>
          </cell>
          <cell r="D75">
            <v>3764</v>
          </cell>
          <cell r="E75" t="str">
            <v>Installed</v>
          </cell>
          <cell r="F75" t="str">
            <v>RDLU</v>
          </cell>
          <cell r="O75">
            <v>1</v>
          </cell>
          <cell r="P75">
            <v>3</v>
          </cell>
          <cell r="R75">
            <v>75</v>
          </cell>
          <cell r="S75">
            <v>1200</v>
          </cell>
          <cell r="T75">
            <v>1116</v>
          </cell>
        </row>
        <row r="76">
          <cell r="C76" t="str">
            <v>SE1</v>
          </cell>
          <cell r="D76">
            <v>2937</v>
          </cell>
          <cell r="E76" t="str">
            <v>Installed</v>
          </cell>
          <cell r="F76" t="str">
            <v>RDLU</v>
          </cell>
          <cell r="O76">
            <v>2</v>
          </cell>
          <cell r="P76">
            <v>4</v>
          </cell>
          <cell r="R76">
            <v>94</v>
          </cell>
          <cell r="S76">
            <v>1504</v>
          </cell>
          <cell r="T76">
            <v>1353</v>
          </cell>
        </row>
        <row r="77">
          <cell r="C77" t="str">
            <v>NFC</v>
          </cell>
          <cell r="D77">
            <v>5400</v>
          </cell>
          <cell r="E77" t="str">
            <v>Installed</v>
          </cell>
          <cell r="F77" t="str">
            <v>RDLU</v>
          </cell>
          <cell r="O77">
            <v>2</v>
          </cell>
          <cell r="P77">
            <v>5</v>
          </cell>
          <cell r="R77">
            <v>130</v>
          </cell>
          <cell r="S77">
            <v>2080</v>
          </cell>
          <cell r="T77">
            <v>1770</v>
          </cell>
        </row>
        <row r="78">
          <cell r="C78" t="str">
            <v>OIE</v>
          </cell>
          <cell r="D78">
            <v>2018</v>
          </cell>
          <cell r="E78" t="str">
            <v>Installed</v>
          </cell>
          <cell r="F78" t="str">
            <v>RDLU</v>
          </cell>
          <cell r="O78">
            <v>2</v>
          </cell>
          <cell r="P78">
            <v>6</v>
          </cell>
          <cell r="R78">
            <v>159</v>
          </cell>
          <cell r="S78">
            <v>2544</v>
          </cell>
          <cell r="T78">
            <v>2506</v>
          </cell>
        </row>
        <row r="79">
          <cell r="C79" t="str">
            <v>OKH</v>
          </cell>
          <cell r="D79">
            <v>3600</v>
          </cell>
          <cell r="E79" t="str">
            <v>Installed</v>
          </cell>
          <cell r="F79" t="str">
            <v>RDLU</v>
          </cell>
          <cell r="O79">
            <v>4</v>
          </cell>
          <cell r="P79">
            <v>11</v>
          </cell>
          <cell r="R79">
            <v>286</v>
          </cell>
          <cell r="S79">
            <v>4576</v>
          </cell>
          <cell r="T79">
            <v>3625</v>
          </cell>
        </row>
        <row r="80">
          <cell r="C80" t="str">
            <v>PSC</v>
          </cell>
          <cell r="D80">
            <v>5419</v>
          </cell>
          <cell r="E80" t="str">
            <v>Installed</v>
          </cell>
          <cell r="F80" t="str">
            <v>RDLU</v>
          </cell>
          <cell r="O80">
            <v>1</v>
          </cell>
          <cell r="P80">
            <v>2</v>
          </cell>
          <cell r="R80">
            <v>35</v>
          </cell>
          <cell r="S80">
            <v>560</v>
          </cell>
          <cell r="T80">
            <v>468</v>
          </cell>
        </row>
        <row r="81">
          <cell r="C81" t="str">
            <v>JPH</v>
          </cell>
          <cell r="D81">
            <v>5100</v>
          </cell>
          <cell r="E81" t="str">
            <v>Installed</v>
          </cell>
          <cell r="F81" t="str">
            <v>RDLU</v>
          </cell>
          <cell r="O81">
            <v>2</v>
          </cell>
          <cell r="P81">
            <v>3</v>
          </cell>
          <cell r="R81">
            <v>69</v>
          </cell>
          <cell r="S81">
            <v>1104</v>
          </cell>
          <cell r="T81">
            <v>854</v>
          </cell>
        </row>
        <row r="82">
          <cell r="C82" t="str">
            <v>SJE</v>
          </cell>
          <cell r="D82">
            <v>2331</v>
          </cell>
          <cell r="E82" t="str">
            <v>Installed</v>
          </cell>
          <cell r="F82" t="str">
            <v>RDLU</v>
          </cell>
          <cell r="O82">
            <v>2</v>
          </cell>
          <cell r="P82">
            <v>6</v>
          </cell>
          <cell r="R82">
            <v>144</v>
          </cell>
          <cell r="S82">
            <v>2304</v>
          </cell>
          <cell r="T82">
            <v>1780</v>
          </cell>
        </row>
        <row r="83">
          <cell r="C83" t="str">
            <v>SE2</v>
          </cell>
          <cell r="D83">
            <v>3800</v>
          </cell>
          <cell r="E83" t="str">
            <v>Installed</v>
          </cell>
          <cell r="F83" t="str">
            <v>RDLU</v>
          </cell>
          <cell r="O83">
            <v>3</v>
          </cell>
          <cell r="P83">
            <v>8</v>
          </cell>
          <cell r="Q83" t="str">
            <v>1(E-Frame )</v>
          </cell>
          <cell r="R83">
            <v>223</v>
          </cell>
          <cell r="S83">
            <v>3568</v>
          </cell>
          <cell r="T83">
            <v>3020</v>
          </cell>
        </row>
        <row r="84">
          <cell r="C84" t="str">
            <v>VVR</v>
          </cell>
          <cell r="D84">
            <v>3642</v>
          </cell>
          <cell r="E84" t="str">
            <v>Installed</v>
          </cell>
          <cell r="F84" t="str">
            <v>RDLU</v>
          </cell>
          <cell r="O84">
            <v>3</v>
          </cell>
          <cell r="P84">
            <v>5</v>
          </cell>
          <cell r="Q84" t="str">
            <v>1(E-Frame )</v>
          </cell>
          <cell r="R84">
            <v>155</v>
          </cell>
          <cell r="S84">
            <v>2480</v>
          </cell>
          <cell r="T84">
            <v>1984</v>
          </cell>
        </row>
        <row r="85">
          <cell r="C85" t="str">
            <v>ANP</v>
          </cell>
          <cell r="D85">
            <v>100</v>
          </cell>
          <cell r="E85" t="str">
            <v>Installed</v>
          </cell>
          <cell r="F85" t="str">
            <v>RSDLU</v>
          </cell>
          <cell r="O85">
            <v>1</v>
          </cell>
          <cell r="P85">
            <v>1</v>
          </cell>
          <cell r="R85">
            <v>5</v>
          </cell>
          <cell r="S85">
            <v>80</v>
          </cell>
          <cell r="T85">
            <v>13</v>
          </cell>
        </row>
        <row r="86">
          <cell r="C86" t="str">
            <v>APL</v>
          </cell>
          <cell r="D86">
            <v>160</v>
          </cell>
          <cell r="E86" t="str">
            <v>Installed</v>
          </cell>
          <cell r="F86" t="str">
            <v>VSDLU</v>
          </cell>
          <cell r="O86">
            <v>1</v>
          </cell>
          <cell r="P86">
            <v>1</v>
          </cell>
          <cell r="R86">
            <v>5</v>
          </cell>
          <cell r="S86">
            <v>80</v>
          </cell>
          <cell r="T86">
            <v>51</v>
          </cell>
        </row>
        <row r="87">
          <cell r="C87" t="str">
            <v>BGP</v>
          </cell>
          <cell r="D87">
            <v>188.9154288</v>
          </cell>
          <cell r="E87" t="str">
            <v>Installed</v>
          </cell>
          <cell r="F87" t="str">
            <v>VSDLU</v>
          </cell>
          <cell r="O87">
            <v>1</v>
          </cell>
          <cell r="P87">
            <v>1</v>
          </cell>
          <cell r="R87">
            <v>6</v>
          </cell>
          <cell r="S87">
            <v>96</v>
          </cell>
          <cell r="T87">
            <v>43</v>
          </cell>
        </row>
        <row r="88">
          <cell r="C88" t="str">
            <v>KPR</v>
          </cell>
          <cell r="D88">
            <v>255.29112000000006</v>
          </cell>
          <cell r="E88" t="str">
            <v>Installed</v>
          </cell>
          <cell r="F88" t="str">
            <v>VSDLU</v>
          </cell>
          <cell r="O88">
            <v>1</v>
          </cell>
          <cell r="P88">
            <v>1</v>
          </cell>
          <cell r="R88">
            <v>7</v>
          </cell>
          <cell r="S88">
            <v>112</v>
          </cell>
          <cell r="T88">
            <v>67</v>
          </cell>
        </row>
        <row r="89">
          <cell r="C89" t="str">
            <v>NIK</v>
          </cell>
          <cell r="D89">
            <v>420.03367087500004</v>
          </cell>
          <cell r="E89" t="str">
            <v>Installed</v>
          </cell>
          <cell r="F89" t="str">
            <v>VSDLU</v>
          </cell>
          <cell r="O89">
            <v>1</v>
          </cell>
          <cell r="P89">
            <v>1</v>
          </cell>
          <cell r="R89">
            <v>8</v>
          </cell>
          <cell r="S89">
            <v>128</v>
          </cell>
          <cell r="T89">
            <v>72</v>
          </cell>
        </row>
        <row r="90">
          <cell r="C90" t="str">
            <v>RDH</v>
          </cell>
          <cell r="D90">
            <v>191.46834000000001</v>
          </cell>
          <cell r="E90" t="str">
            <v>Planned</v>
          </cell>
          <cell r="F90" t="str">
            <v>RSDLU</v>
          </cell>
          <cell r="O90">
            <v>1</v>
          </cell>
          <cell r="P90">
            <v>1</v>
          </cell>
          <cell r="R90">
            <v>4</v>
          </cell>
          <cell r="S90">
            <v>64</v>
          </cell>
          <cell r="T90">
            <v>4</v>
          </cell>
        </row>
        <row r="91">
          <cell r="C91" t="str">
            <v>SDA</v>
          </cell>
          <cell r="D91">
            <v>166.30392960000003</v>
          </cell>
          <cell r="E91" t="str">
            <v>Installed</v>
          </cell>
          <cell r="F91" t="str">
            <v>VSDLU</v>
          </cell>
          <cell r="O91">
            <v>1</v>
          </cell>
          <cell r="P91">
            <v>1</v>
          </cell>
          <cell r="R91">
            <v>12</v>
          </cell>
          <cell r="S91">
            <v>192</v>
          </cell>
          <cell r="T91">
            <v>150</v>
          </cell>
        </row>
        <row r="92">
          <cell r="C92" t="str">
            <v>KGT</v>
          </cell>
          <cell r="E92" t="str">
            <v>Installed</v>
          </cell>
          <cell r="F92" t="str">
            <v>VSDLU</v>
          </cell>
          <cell r="O92">
            <v>1</v>
          </cell>
          <cell r="P92">
            <v>1</v>
          </cell>
          <cell r="R92">
            <v>5</v>
          </cell>
          <cell r="S92">
            <v>80</v>
          </cell>
          <cell r="T92">
            <v>75</v>
          </cell>
        </row>
        <row r="93">
          <cell r="C93" t="str">
            <v>SWN</v>
          </cell>
          <cell r="E93" t="str">
            <v>Installed</v>
          </cell>
          <cell r="F93" t="str">
            <v>RDLU</v>
          </cell>
          <cell r="O93">
            <v>1</v>
          </cell>
          <cell r="P93">
            <v>1</v>
          </cell>
          <cell r="R93">
            <v>22</v>
          </cell>
          <cell r="S93">
            <v>352</v>
          </cell>
          <cell r="T93">
            <v>290</v>
          </cell>
        </row>
        <row r="94">
          <cell r="C94" t="str">
            <v>MSN</v>
          </cell>
          <cell r="O94">
            <v>1</v>
          </cell>
          <cell r="P94">
            <v>1</v>
          </cell>
          <cell r="R94">
            <v>22</v>
          </cell>
          <cell r="S94">
            <v>352</v>
          </cell>
          <cell r="T94">
            <v>340</v>
          </cell>
        </row>
        <row r="95">
          <cell r="C95" t="str">
            <v>KRT</v>
          </cell>
          <cell r="O95">
            <v>1</v>
          </cell>
          <cell r="P95">
            <v>1</v>
          </cell>
          <cell r="R95">
            <v>16</v>
          </cell>
          <cell r="S95">
            <v>256</v>
          </cell>
          <cell r="T95">
            <v>328</v>
          </cell>
        </row>
        <row r="96">
          <cell r="C96" t="str">
            <v>AMS</v>
          </cell>
          <cell r="O96">
            <v>1</v>
          </cell>
          <cell r="P96">
            <v>1</v>
          </cell>
          <cell r="R96">
            <v>2</v>
          </cell>
          <cell r="S96">
            <v>32</v>
          </cell>
          <cell r="T96">
            <v>29</v>
          </cell>
        </row>
      </sheetData>
      <sheetData sheetId="2" refreshError="1">
        <row r="2">
          <cell r="C2" t="str">
            <v>codes</v>
          </cell>
          <cell r="D2" t="str">
            <v>V5 IF</v>
          </cell>
          <cell r="E2" t="str">
            <v xml:space="preserve">Range </v>
          </cell>
          <cell r="F2" t="str">
            <v>NO  OF  FXS CARD</v>
          </cell>
          <cell r="G2" t="str">
            <v>NO OF BRI  CARD</v>
          </cell>
          <cell r="H2" t="str">
            <v>NO OF  ADSL CARD</v>
          </cell>
          <cell r="I2" t="str">
            <v>NO OF  E1CARD</v>
          </cell>
          <cell r="J2" t="str">
            <v>ACTIVE DELS</v>
          </cell>
          <cell r="K2" t="str">
            <v>Active / working customer DELs</v>
          </cell>
        </row>
        <row r="3">
          <cell r="H3" t="str">
            <v>R</v>
          </cell>
          <cell r="I3" t="str">
            <v>G</v>
          </cell>
          <cell r="J3" t="str">
            <v>C</v>
          </cell>
        </row>
        <row r="4">
          <cell r="C4" t="str">
            <v>CHC</v>
          </cell>
          <cell r="D4">
            <v>6001</v>
          </cell>
          <cell r="E4" t="str">
            <v>0-199</v>
          </cell>
          <cell r="F4">
            <v>3</v>
          </cell>
          <cell r="G4">
            <v>1</v>
          </cell>
          <cell r="H4">
            <v>1</v>
          </cell>
          <cell r="I4">
            <v>1</v>
          </cell>
          <cell r="J4">
            <v>14</v>
          </cell>
          <cell r="K4">
            <v>14</v>
          </cell>
        </row>
        <row r="5">
          <cell r="C5" t="str">
            <v>NZE</v>
          </cell>
          <cell r="D5">
            <v>6001</v>
          </cell>
          <cell r="E5" t="str">
            <v>200-399</v>
          </cell>
          <cell r="F5">
            <v>14</v>
          </cell>
          <cell r="G5">
            <v>1</v>
          </cell>
          <cell r="H5">
            <v>2</v>
          </cell>
          <cell r="I5">
            <v>0</v>
          </cell>
          <cell r="J5">
            <v>140</v>
          </cell>
          <cell r="K5">
            <v>194</v>
          </cell>
        </row>
        <row r="6">
          <cell r="C6" t="str">
            <v>BAL</v>
          </cell>
          <cell r="D6">
            <v>6005</v>
          </cell>
          <cell r="E6" t="str">
            <v>400-549</v>
          </cell>
          <cell r="F6" t="str">
            <v>RDLU</v>
          </cell>
          <cell r="J6">
            <v>54</v>
          </cell>
        </row>
        <row r="7">
          <cell r="C7" t="str">
            <v>NZW</v>
          </cell>
          <cell r="D7">
            <v>6001</v>
          </cell>
          <cell r="E7" t="str">
            <v>400-599</v>
          </cell>
          <cell r="F7">
            <v>14</v>
          </cell>
          <cell r="G7">
            <v>0</v>
          </cell>
          <cell r="H7">
            <v>1</v>
          </cell>
          <cell r="I7">
            <v>0</v>
          </cell>
          <cell r="J7">
            <v>113</v>
          </cell>
          <cell r="K7">
            <v>156</v>
          </cell>
        </row>
        <row r="8">
          <cell r="C8" t="str">
            <v>ANC</v>
          </cell>
          <cell r="D8">
            <v>6005</v>
          </cell>
          <cell r="E8" t="str">
            <v>550-699</v>
          </cell>
          <cell r="F8" t="str">
            <v>RDLU</v>
          </cell>
          <cell r="J8">
            <v>43</v>
          </cell>
        </row>
        <row r="9">
          <cell r="C9" t="str">
            <v>SVD</v>
          </cell>
          <cell r="D9">
            <v>6001</v>
          </cell>
          <cell r="E9" t="str">
            <v>600-799</v>
          </cell>
          <cell r="F9">
            <v>20</v>
          </cell>
          <cell r="G9">
            <v>1</v>
          </cell>
          <cell r="H9">
            <v>2</v>
          </cell>
          <cell r="I9">
            <v>0</v>
          </cell>
          <cell r="J9">
            <v>160</v>
          </cell>
          <cell r="K9">
            <v>264</v>
          </cell>
        </row>
        <row r="10">
          <cell r="C10" t="str">
            <v>ATM</v>
          </cell>
          <cell r="D10">
            <v>6005</v>
          </cell>
          <cell r="E10" t="str">
            <v>1-99</v>
          </cell>
          <cell r="F10" t="str">
            <v>RDLU</v>
          </cell>
          <cell r="J10">
            <v>62</v>
          </cell>
        </row>
        <row r="11">
          <cell r="C11" t="str">
            <v>IND</v>
          </cell>
          <cell r="D11">
            <v>6005</v>
          </cell>
          <cell r="E11" t="str">
            <v>1000-1159</v>
          </cell>
          <cell r="F11" t="str">
            <v>RDLU</v>
          </cell>
          <cell r="J11">
            <v>42</v>
          </cell>
        </row>
        <row r="12">
          <cell r="C12" t="str">
            <v>GSE</v>
          </cell>
          <cell r="D12">
            <v>6001</v>
          </cell>
          <cell r="E12" t="str">
            <v>800-999</v>
          </cell>
          <cell r="F12">
            <v>26</v>
          </cell>
          <cell r="J12">
            <v>187</v>
          </cell>
          <cell r="K12">
            <v>388</v>
          </cell>
        </row>
        <row r="13">
          <cell r="C13" t="str">
            <v>HIM</v>
          </cell>
          <cell r="D13">
            <v>6005</v>
          </cell>
          <cell r="E13" t="str">
            <v>100-249</v>
          </cell>
          <cell r="F13" t="str">
            <v>RDLU</v>
          </cell>
          <cell r="G13">
            <v>1</v>
          </cell>
          <cell r="H13">
            <v>2</v>
          </cell>
          <cell r="I13">
            <v>1</v>
          </cell>
          <cell r="J13">
            <v>138</v>
          </cell>
        </row>
        <row r="14">
          <cell r="C14" t="str">
            <v>KLS</v>
          </cell>
          <cell r="D14">
            <v>6005</v>
          </cell>
          <cell r="E14" t="str">
            <v xml:space="preserve"> 850-945</v>
          </cell>
          <cell r="F14" t="str">
            <v>RDLU</v>
          </cell>
          <cell r="J14">
            <v>63</v>
          </cell>
        </row>
        <row r="15">
          <cell r="C15" t="str">
            <v>KSV</v>
          </cell>
          <cell r="D15">
            <v>6001</v>
          </cell>
          <cell r="E15" t="str">
            <v>1000-1199</v>
          </cell>
          <cell r="F15">
            <v>22</v>
          </cell>
          <cell r="G15">
            <v>1</v>
          </cell>
          <cell r="H15">
            <v>1</v>
          </cell>
          <cell r="I15">
            <v>1</v>
          </cell>
          <cell r="J15">
            <v>158</v>
          </cell>
          <cell r="K15">
            <v>317</v>
          </cell>
        </row>
        <row r="16">
          <cell r="C16" t="str">
            <v>WTC</v>
          </cell>
          <cell r="D16">
            <v>6001</v>
          </cell>
          <cell r="E16" t="str">
            <v>1200-1299</v>
          </cell>
          <cell r="F16" t="str">
            <v>RDLU</v>
          </cell>
          <cell r="J16">
            <v>1</v>
          </cell>
        </row>
        <row r="17">
          <cell r="C17" t="str">
            <v>BLK</v>
          </cell>
          <cell r="D17">
            <v>6005</v>
          </cell>
          <cell r="E17" t="str">
            <v>250-399</v>
          </cell>
          <cell r="F17" t="str">
            <v>RDLU</v>
          </cell>
          <cell r="J17">
            <v>128</v>
          </cell>
        </row>
        <row r="18">
          <cell r="C18" t="str">
            <v>SD2</v>
          </cell>
          <cell r="D18">
            <v>6005</v>
          </cell>
          <cell r="E18" t="str">
            <v>1160-1190</v>
          </cell>
          <cell r="F18" t="str">
            <v>RDLU</v>
          </cell>
          <cell r="J18">
            <v>30</v>
          </cell>
        </row>
        <row r="19">
          <cell r="C19" t="str">
            <v>MVN</v>
          </cell>
          <cell r="D19">
            <v>6001</v>
          </cell>
          <cell r="E19" t="str">
            <v>1300-1499</v>
          </cell>
          <cell r="F19">
            <v>18</v>
          </cell>
          <cell r="G19">
            <v>0</v>
          </cell>
          <cell r="H19">
            <v>1</v>
          </cell>
          <cell r="I19">
            <v>0</v>
          </cell>
          <cell r="J19">
            <v>122</v>
          </cell>
          <cell r="K19">
            <v>233</v>
          </cell>
        </row>
        <row r="20">
          <cell r="C20" t="str">
            <v>CCT</v>
          </cell>
          <cell r="D20">
            <v>6005</v>
          </cell>
          <cell r="E20" t="str">
            <v>700-849</v>
          </cell>
          <cell r="F20" t="str">
            <v>RDLU</v>
          </cell>
          <cell r="J20">
            <v>111</v>
          </cell>
        </row>
        <row r="21">
          <cell r="C21" t="str">
            <v>KHD</v>
          </cell>
          <cell r="D21">
            <v>6001</v>
          </cell>
          <cell r="E21" t="str">
            <v>1500-1799</v>
          </cell>
          <cell r="F21">
            <v>16</v>
          </cell>
          <cell r="G21">
            <v>0</v>
          </cell>
          <cell r="H21">
            <v>1</v>
          </cell>
          <cell r="I21">
            <v>0</v>
          </cell>
          <cell r="J21">
            <v>153</v>
          </cell>
          <cell r="K21">
            <v>233</v>
          </cell>
        </row>
        <row r="22">
          <cell r="C22" t="str">
            <v>NBK</v>
          </cell>
          <cell r="D22">
            <v>6005</v>
          </cell>
          <cell r="E22" t="str">
            <v>1442-1665</v>
          </cell>
          <cell r="F22" t="str">
            <v>RDLU</v>
          </cell>
          <cell r="J22">
            <v>80</v>
          </cell>
        </row>
        <row r="23">
          <cell r="C23" t="str">
            <v>CHD</v>
          </cell>
          <cell r="D23">
            <v>6001</v>
          </cell>
          <cell r="E23" t="str">
            <v>1800-2000</v>
          </cell>
          <cell r="F23">
            <v>11</v>
          </cell>
          <cell r="G23">
            <v>0</v>
          </cell>
          <cell r="H23">
            <v>1</v>
          </cell>
          <cell r="I23">
            <v>1</v>
          </cell>
          <cell r="J23">
            <v>173</v>
          </cell>
          <cell r="K23">
            <v>173</v>
          </cell>
        </row>
        <row r="24">
          <cell r="C24" t="str">
            <v>JPB</v>
          </cell>
          <cell r="D24">
            <v>6003</v>
          </cell>
          <cell r="E24" t="str">
            <v>0-99</v>
          </cell>
          <cell r="F24">
            <v>8</v>
          </cell>
          <cell r="G24">
            <v>0</v>
          </cell>
          <cell r="H24">
            <v>0</v>
          </cell>
          <cell r="I24">
            <v>0</v>
          </cell>
          <cell r="J24">
            <v>7</v>
          </cell>
          <cell r="K24">
            <v>35</v>
          </cell>
        </row>
        <row r="25">
          <cell r="C25" t="str">
            <v>JDC</v>
          </cell>
          <cell r="D25">
            <v>6003</v>
          </cell>
          <cell r="E25" t="str">
            <v>100-199</v>
          </cell>
          <cell r="F25" t="str">
            <v>RDLU</v>
          </cell>
          <cell r="J25">
            <v>28</v>
          </cell>
        </row>
        <row r="26">
          <cell r="C26" t="str">
            <v>JPA</v>
          </cell>
          <cell r="D26">
            <v>6003</v>
          </cell>
          <cell r="E26" t="str">
            <v>200-359</v>
          </cell>
          <cell r="F26">
            <v>6</v>
          </cell>
          <cell r="G26">
            <v>1</v>
          </cell>
          <cell r="H26">
            <v>0</v>
          </cell>
          <cell r="I26">
            <v>1</v>
          </cell>
          <cell r="J26">
            <v>48</v>
          </cell>
          <cell r="K26">
            <v>48</v>
          </cell>
        </row>
        <row r="27">
          <cell r="C27" t="str">
            <v>JPC</v>
          </cell>
          <cell r="D27">
            <v>6003</v>
          </cell>
          <cell r="E27" t="str">
            <v>368-399</v>
          </cell>
          <cell r="F27">
            <v>5</v>
          </cell>
          <cell r="G27">
            <v>0</v>
          </cell>
          <cell r="H27">
            <v>0</v>
          </cell>
          <cell r="I27">
            <v>0</v>
          </cell>
          <cell r="J27">
            <v>16</v>
          </cell>
          <cell r="K27">
            <v>79</v>
          </cell>
        </row>
        <row r="28">
          <cell r="C28" t="str">
            <v>IHC</v>
          </cell>
          <cell r="D28">
            <v>6003</v>
          </cell>
          <cell r="E28" t="str">
            <v>1156-1326</v>
          </cell>
          <cell r="F28" t="str">
            <v>RDLU</v>
          </cell>
          <cell r="J28">
            <v>63</v>
          </cell>
        </row>
        <row r="29">
          <cell r="C29" t="str">
            <v>JCC</v>
          </cell>
          <cell r="D29">
            <v>6003</v>
          </cell>
          <cell r="E29" t="str">
            <v xml:space="preserve">400-623 </v>
          </cell>
          <cell r="F29">
            <v>19</v>
          </cell>
          <cell r="G29">
            <v>1</v>
          </cell>
          <cell r="H29">
            <v>0</v>
          </cell>
          <cell r="I29">
            <v>0</v>
          </cell>
          <cell r="J29">
            <v>211</v>
          </cell>
          <cell r="K29">
            <v>278</v>
          </cell>
        </row>
        <row r="30">
          <cell r="C30" t="str">
            <v>MHP</v>
          </cell>
          <cell r="D30">
            <v>6003</v>
          </cell>
          <cell r="E30" t="str">
            <v>1448-1527</v>
          </cell>
          <cell r="F30" t="str">
            <v>RDLU</v>
          </cell>
          <cell r="J30">
            <v>67</v>
          </cell>
        </row>
        <row r="31">
          <cell r="C31" t="str">
            <v>JDM</v>
          </cell>
          <cell r="D31">
            <v>6003</v>
          </cell>
          <cell r="E31" t="str">
            <v>624-779</v>
          </cell>
          <cell r="F31">
            <v>10</v>
          </cell>
          <cell r="G31">
            <v>0</v>
          </cell>
          <cell r="H31">
            <v>0</v>
          </cell>
          <cell r="I31">
            <v>0</v>
          </cell>
          <cell r="J31">
            <v>41</v>
          </cell>
          <cell r="K31">
            <v>41</v>
          </cell>
        </row>
        <row r="32">
          <cell r="C32" t="str">
            <v>MP1</v>
          </cell>
          <cell r="D32">
            <v>6003</v>
          </cell>
          <cell r="E32" t="str">
            <v>780-927</v>
          </cell>
          <cell r="F32">
            <v>13</v>
          </cell>
          <cell r="G32">
            <v>0</v>
          </cell>
          <cell r="H32">
            <v>0</v>
          </cell>
          <cell r="I32">
            <v>0</v>
          </cell>
          <cell r="J32">
            <v>143</v>
          </cell>
          <cell r="K32">
            <v>208</v>
          </cell>
        </row>
        <row r="33">
          <cell r="C33" t="str">
            <v>MHC</v>
          </cell>
          <cell r="D33">
            <v>6003</v>
          </cell>
          <cell r="E33" t="str">
            <v>1400-1447</v>
          </cell>
          <cell r="F33" t="str">
            <v>RDLU</v>
          </cell>
          <cell r="J33">
            <v>48</v>
          </cell>
        </row>
        <row r="34">
          <cell r="C34" t="str">
            <v>NBC</v>
          </cell>
          <cell r="D34">
            <v>6003</v>
          </cell>
          <cell r="E34" t="str">
            <v>1600-1695</v>
          </cell>
          <cell r="F34" t="str">
            <v>RDLU</v>
          </cell>
          <cell r="J34">
            <v>17</v>
          </cell>
        </row>
        <row r="35">
          <cell r="C35" t="str">
            <v>MP2</v>
          </cell>
          <cell r="D35">
            <v>6003</v>
          </cell>
          <cell r="E35" t="str">
            <v>928-1155</v>
          </cell>
          <cell r="F35">
            <v>9</v>
          </cell>
          <cell r="G35">
            <v>0</v>
          </cell>
          <cell r="H35">
            <v>0</v>
          </cell>
          <cell r="I35">
            <v>0</v>
          </cell>
          <cell r="J35">
            <v>157</v>
          </cell>
          <cell r="K35">
            <v>157</v>
          </cell>
        </row>
        <row r="36">
          <cell r="C36" t="str">
            <v>SDN</v>
          </cell>
          <cell r="D36">
            <v>6005</v>
          </cell>
          <cell r="E36" t="str">
            <v>1250-1441</v>
          </cell>
          <cell r="F36">
            <v>2</v>
          </cell>
          <cell r="G36">
            <v>0</v>
          </cell>
          <cell r="H36">
            <v>0</v>
          </cell>
          <cell r="I36">
            <v>0</v>
          </cell>
          <cell r="J36">
            <v>27</v>
          </cell>
          <cell r="K36">
            <v>27</v>
          </cell>
        </row>
        <row r="37">
          <cell r="C37" t="str">
            <v>SKG</v>
          </cell>
          <cell r="D37">
            <v>6003</v>
          </cell>
          <cell r="E37" t="str">
            <v>1838 - 1902</v>
          </cell>
          <cell r="F37">
            <v>1</v>
          </cell>
          <cell r="J37">
            <v>14</v>
          </cell>
          <cell r="K37">
            <v>14</v>
          </cell>
        </row>
        <row r="38">
          <cell r="C38" t="str">
            <v>ADS</v>
          </cell>
          <cell r="D38">
            <v>6003</v>
          </cell>
          <cell r="E38" t="str">
            <v>1903  1967</v>
          </cell>
          <cell r="F38">
            <v>1</v>
          </cell>
          <cell r="J38">
            <v>3</v>
          </cell>
          <cell r="K38">
            <v>3</v>
          </cell>
        </row>
        <row r="39">
          <cell r="C39" t="str">
            <v>OBR</v>
          </cell>
          <cell r="D39">
            <v>6003</v>
          </cell>
          <cell r="E39" t="str">
            <v>1968 - 2000</v>
          </cell>
          <cell r="F39">
            <v>1</v>
          </cell>
          <cell r="J39">
            <v>10</v>
          </cell>
          <cell r="K39">
            <v>10</v>
          </cell>
        </row>
        <row r="40">
          <cell r="C40" t="str">
            <v>PHG</v>
          </cell>
          <cell r="D40">
            <v>600</v>
          </cell>
          <cell r="E40" t="str">
            <v>Installed</v>
          </cell>
          <cell r="F40">
            <v>219</v>
          </cell>
          <cell r="G40">
            <v>7</v>
          </cell>
          <cell r="H40">
            <v>12</v>
          </cell>
          <cell r="I40">
            <v>5</v>
          </cell>
          <cell r="J40">
            <v>2872</v>
          </cell>
          <cell r="K40">
            <v>2872</v>
          </cell>
        </row>
        <row r="41">
          <cell r="C41" t="str">
            <v>PVC</v>
          </cell>
          <cell r="D41">
            <v>406.66666666666669</v>
          </cell>
          <cell r="E41" t="str">
            <v>Installed</v>
          </cell>
          <cell r="F41" t="str">
            <v>RDLU</v>
          </cell>
        </row>
        <row r="42">
          <cell r="C42" t="str">
            <v>SKT</v>
          </cell>
          <cell r="D42">
            <v>679</v>
          </cell>
          <cell r="E42" t="str">
            <v>Installed</v>
          </cell>
          <cell r="F42" t="str">
            <v>RDLU</v>
          </cell>
        </row>
        <row r="43">
          <cell r="C43" t="str">
            <v>QAM</v>
          </cell>
          <cell r="D43">
            <v>200</v>
          </cell>
          <cell r="E43" t="str">
            <v>Installed</v>
          </cell>
          <cell r="F43" t="str">
            <v>RDLU</v>
          </cell>
        </row>
        <row r="44">
          <cell r="C44" t="str">
            <v>QIA</v>
          </cell>
          <cell r="D44">
            <v>2867</v>
          </cell>
          <cell r="E44" t="str">
            <v>Installed</v>
          </cell>
          <cell r="F44" t="str">
            <v>RDLU</v>
          </cell>
        </row>
        <row r="45">
          <cell r="C45" t="str">
            <v>VKM</v>
          </cell>
          <cell r="D45">
            <v>890</v>
          </cell>
          <cell r="E45" t="str">
            <v>Installed</v>
          </cell>
          <cell r="F45" t="str">
            <v>RDLU</v>
          </cell>
        </row>
        <row r="46">
          <cell r="C46" t="str">
            <v>VKT</v>
          </cell>
          <cell r="D46">
            <v>890</v>
          </cell>
          <cell r="E46" t="str">
            <v>Installed</v>
          </cell>
          <cell r="F46" t="str">
            <v>RDLU</v>
          </cell>
        </row>
        <row r="47">
          <cell r="C47" t="str">
            <v>SCN</v>
          </cell>
          <cell r="D47">
            <v>900</v>
          </cell>
          <cell r="E47" t="str">
            <v>Installed</v>
          </cell>
          <cell r="F47" t="str">
            <v>RDLU</v>
          </cell>
        </row>
        <row r="48">
          <cell r="C48" t="str">
            <v>SFT</v>
          </cell>
          <cell r="D48">
            <v>1095</v>
          </cell>
          <cell r="E48" t="str">
            <v>Installed</v>
          </cell>
          <cell r="F48" t="str">
            <v>RDLU</v>
          </cell>
        </row>
        <row r="49">
          <cell r="C49" t="str">
            <v>JWE</v>
          </cell>
          <cell r="D49">
            <v>600</v>
          </cell>
          <cell r="E49" t="str">
            <v>Installed</v>
          </cell>
          <cell r="F49" t="str">
            <v>RDLU</v>
          </cell>
        </row>
        <row r="50">
          <cell r="C50" t="str">
            <v>WEG</v>
          </cell>
          <cell r="D50">
            <v>1000</v>
          </cell>
          <cell r="E50" t="str">
            <v>Installed</v>
          </cell>
          <cell r="F50" t="str">
            <v>RDLU</v>
          </cell>
        </row>
        <row r="51">
          <cell r="C51" t="str">
            <v>NR2</v>
          </cell>
          <cell r="E51" t="str">
            <v>Installed</v>
          </cell>
          <cell r="F51" t="str">
            <v>RDLU</v>
          </cell>
        </row>
        <row r="52">
          <cell r="C52" t="str">
            <v>MCE</v>
          </cell>
          <cell r="E52" t="str">
            <v>Installed</v>
          </cell>
          <cell r="F52" t="str">
            <v>RDLU</v>
          </cell>
        </row>
        <row r="53">
          <cell r="C53" t="str">
            <v>MCN</v>
          </cell>
          <cell r="E53" t="str">
            <v>Installed</v>
          </cell>
          <cell r="F53" t="str">
            <v>RDLU</v>
          </cell>
        </row>
        <row r="54">
          <cell r="C54" t="str">
            <v>KPH</v>
          </cell>
          <cell r="E54" t="str">
            <v>Installed</v>
          </cell>
          <cell r="F54" t="str">
            <v>RDLU</v>
          </cell>
        </row>
        <row r="55">
          <cell r="C55" t="str">
            <v>KBM</v>
          </cell>
        </row>
        <row r="56">
          <cell r="C56" t="str">
            <v>BCL</v>
          </cell>
        </row>
        <row r="57">
          <cell r="C57" t="str">
            <v>JGP</v>
          </cell>
        </row>
        <row r="58">
          <cell r="C58" t="str">
            <v>NMP</v>
          </cell>
        </row>
        <row r="59">
          <cell r="C59" t="str">
            <v>KBR</v>
          </cell>
        </row>
        <row r="60">
          <cell r="C60" t="str">
            <v>MRT</v>
          </cell>
        </row>
        <row r="61">
          <cell r="C61" t="str">
            <v>MAL</v>
          </cell>
          <cell r="D61">
            <v>3102</v>
          </cell>
          <cell r="E61" t="str">
            <v>Installed</v>
          </cell>
          <cell r="F61" t="str">
            <v>RDLU</v>
          </cell>
        </row>
        <row r="62">
          <cell r="C62" t="str">
            <v>CRP</v>
          </cell>
          <cell r="D62">
            <v>9411</v>
          </cell>
          <cell r="E62" t="str">
            <v>Installed</v>
          </cell>
          <cell r="F62" t="str">
            <v>RDLU</v>
          </cell>
        </row>
        <row r="63">
          <cell r="C63" t="str">
            <v>DFC</v>
          </cell>
          <cell r="D63">
            <v>4943</v>
          </cell>
          <cell r="E63" t="str">
            <v>Installed</v>
          </cell>
          <cell r="F63" t="str">
            <v>RDLU</v>
          </cell>
        </row>
        <row r="64">
          <cell r="C64" t="str">
            <v>EOK</v>
          </cell>
          <cell r="D64">
            <v>6100</v>
          </cell>
          <cell r="E64" t="str">
            <v>Installed</v>
          </cell>
          <cell r="F64" t="str">
            <v>RDLU</v>
          </cell>
        </row>
        <row r="65">
          <cell r="C65" t="str">
            <v>GKI</v>
          </cell>
          <cell r="D65">
            <v>5127</v>
          </cell>
          <cell r="E65" t="str">
            <v>Installed</v>
          </cell>
          <cell r="F65" t="str">
            <v>RDLU</v>
          </cell>
        </row>
        <row r="66">
          <cell r="C66" t="str">
            <v>GK2</v>
          </cell>
          <cell r="D66">
            <v>7540</v>
          </cell>
          <cell r="E66" t="str">
            <v>Installed</v>
          </cell>
          <cell r="F66" t="str">
            <v>RDLU</v>
          </cell>
        </row>
        <row r="67">
          <cell r="C67" t="str">
            <v>GRP</v>
          </cell>
          <cell r="D67">
            <v>6112</v>
          </cell>
          <cell r="E67" t="str">
            <v>Installed</v>
          </cell>
          <cell r="F67" t="str">
            <v>RDLU</v>
          </cell>
        </row>
        <row r="68">
          <cell r="C68" t="str">
            <v>HKS</v>
          </cell>
          <cell r="D68">
            <v>4216</v>
          </cell>
          <cell r="E68" t="str">
            <v>Installed</v>
          </cell>
          <cell r="F68" t="str">
            <v>RDLU</v>
          </cell>
        </row>
        <row r="69">
          <cell r="C69" t="str">
            <v>LN1</v>
          </cell>
          <cell r="D69">
            <v>7532.911548</v>
          </cell>
          <cell r="E69" t="str">
            <v>Installed</v>
          </cell>
          <cell r="F69" t="str">
            <v>RDLU</v>
          </cell>
        </row>
        <row r="70">
          <cell r="C70" t="str">
            <v>LN2</v>
          </cell>
        </row>
        <row r="71">
          <cell r="C71" t="str">
            <v>L1D</v>
          </cell>
        </row>
        <row r="72">
          <cell r="C72" t="str">
            <v>L1B</v>
          </cell>
        </row>
        <row r="73">
          <cell r="C73" t="str">
            <v>L1F</v>
          </cell>
        </row>
        <row r="74">
          <cell r="C74" t="str">
            <v>KHM</v>
          </cell>
          <cell r="D74">
            <v>5800</v>
          </cell>
          <cell r="E74" t="str">
            <v>Installed</v>
          </cell>
          <cell r="F74" t="str">
            <v>RDLU</v>
          </cell>
        </row>
        <row r="75">
          <cell r="C75" t="str">
            <v>NR1</v>
          </cell>
          <cell r="D75">
            <v>3764</v>
          </cell>
          <cell r="E75" t="str">
            <v>Installed</v>
          </cell>
          <cell r="F75" t="str">
            <v>RDLU</v>
          </cell>
        </row>
        <row r="76">
          <cell r="C76" t="str">
            <v>SE1</v>
          </cell>
          <cell r="D76">
            <v>2937</v>
          </cell>
          <cell r="E76" t="str">
            <v>Installed</v>
          </cell>
          <cell r="F76" t="str">
            <v>RDLU</v>
          </cell>
        </row>
        <row r="77">
          <cell r="C77" t="str">
            <v>NFC</v>
          </cell>
          <cell r="D77">
            <v>5400</v>
          </cell>
          <cell r="E77" t="str">
            <v>Installed</v>
          </cell>
          <cell r="F77" t="str">
            <v>RDLU</v>
          </cell>
        </row>
        <row r="78">
          <cell r="C78" t="str">
            <v>OIE</v>
          </cell>
          <cell r="D78">
            <v>2018</v>
          </cell>
          <cell r="E78" t="str">
            <v>Installed</v>
          </cell>
          <cell r="F78" t="str">
            <v>RDLU</v>
          </cell>
        </row>
        <row r="79">
          <cell r="C79" t="str">
            <v>OKH</v>
          </cell>
          <cell r="D79">
            <v>3600</v>
          </cell>
          <cell r="E79" t="str">
            <v>Installed</v>
          </cell>
          <cell r="F79" t="str">
            <v>RDLU</v>
          </cell>
        </row>
        <row r="80">
          <cell r="C80" t="str">
            <v>PSC</v>
          </cell>
          <cell r="D80">
            <v>5419</v>
          </cell>
          <cell r="E80" t="str">
            <v>Installed</v>
          </cell>
          <cell r="F80" t="str">
            <v>RDLU</v>
          </cell>
        </row>
        <row r="81">
          <cell r="C81" t="str">
            <v>JPH</v>
          </cell>
          <cell r="D81">
            <v>5100</v>
          </cell>
          <cell r="E81" t="str">
            <v>Installed</v>
          </cell>
          <cell r="F81" t="str">
            <v>RDLU</v>
          </cell>
        </row>
        <row r="82">
          <cell r="C82" t="str">
            <v>SJE</v>
          </cell>
          <cell r="D82">
            <v>2331</v>
          </cell>
          <cell r="E82" t="str">
            <v>Installed</v>
          </cell>
          <cell r="F82" t="str">
            <v>RDLU</v>
          </cell>
        </row>
        <row r="83">
          <cell r="C83" t="str">
            <v>SE2</v>
          </cell>
          <cell r="D83">
            <v>3800</v>
          </cell>
          <cell r="E83" t="str">
            <v>Installed</v>
          </cell>
          <cell r="F83" t="str">
            <v>RDLU</v>
          </cell>
        </row>
        <row r="84">
          <cell r="C84" t="str">
            <v>VVR</v>
          </cell>
          <cell r="D84">
            <v>3642</v>
          </cell>
          <cell r="E84" t="str">
            <v>Installed</v>
          </cell>
          <cell r="F84" t="str">
            <v>RDLU</v>
          </cell>
        </row>
        <row r="85">
          <cell r="C85" t="str">
            <v>ANP</v>
          </cell>
          <cell r="D85">
            <v>100</v>
          </cell>
          <cell r="E85" t="str">
            <v>Installed</v>
          </cell>
          <cell r="F85" t="str">
            <v>RSDLU</v>
          </cell>
        </row>
        <row r="86">
          <cell r="C86" t="str">
            <v>APL</v>
          </cell>
          <cell r="D86">
            <v>160</v>
          </cell>
          <cell r="E86" t="str">
            <v>Installed</v>
          </cell>
          <cell r="F86" t="str">
            <v>VSDLU</v>
          </cell>
        </row>
        <row r="87">
          <cell r="C87" t="str">
            <v>BGP</v>
          </cell>
          <cell r="D87">
            <v>188.9154288</v>
          </cell>
          <cell r="E87" t="str">
            <v>Installed</v>
          </cell>
          <cell r="F87" t="str">
            <v>VSDLU</v>
          </cell>
        </row>
        <row r="88">
          <cell r="C88" t="str">
            <v>KPR</v>
          </cell>
          <cell r="D88">
            <v>255.29112000000006</v>
          </cell>
          <cell r="E88" t="str">
            <v>Installed</v>
          </cell>
          <cell r="F88" t="str">
            <v>VSDLU</v>
          </cell>
        </row>
        <row r="89">
          <cell r="C89" t="str">
            <v>NIK</v>
          </cell>
          <cell r="D89">
            <v>420.03367087500004</v>
          </cell>
          <cell r="E89" t="str">
            <v>Installed</v>
          </cell>
          <cell r="F89" t="str">
            <v>VSDLU</v>
          </cell>
        </row>
        <row r="90">
          <cell r="C90" t="str">
            <v>RDH</v>
          </cell>
          <cell r="D90">
            <v>191.46834000000001</v>
          </cell>
          <cell r="E90" t="str">
            <v>Planned</v>
          </cell>
          <cell r="F90" t="str">
            <v>RSDLU</v>
          </cell>
        </row>
        <row r="91">
          <cell r="C91" t="str">
            <v>SDA</v>
          </cell>
          <cell r="D91">
            <v>166.30392960000003</v>
          </cell>
          <cell r="E91" t="str">
            <v>Installed</v>
          </cell>
          <cell r="F91" t="str">
            <v>VSDLU</v>
          </cell>
        </row>
        <row r="92">
          <cell r="C92" t="str">
            <v>KGT</v>
          </cell>
          <cell r="E92" t="str">
            <v>Installed</v>
          </cell>
          <cell r="F92" t="str">
            <v>VSDLU</v>
          </cell>
        </row>
        <row r="93">
          <cell r="C93" t="str">
            <v>SWN</v>
          </cell>
          <cell r="E93" t="str">
            <v>Installed</v>
          </cell>
          <cell r="F93" t="str">
            <v>RDLU</v>
          </cell>
        </row>
        <row r="94">
          <cell r="C94" t="str">
            <v>MSN</v>
          </cell>
        </row>
        <row r="95">
          <cell r="C95" t="str">
            <v>KRT</v>
          </cell>
        </row>
        <row r="96">
          <cell r="C96" t="str">
            <v>AMS</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ctor_sheet"/>
      <sheetName val="Summary-Internal"/>
      <sheetName val="Summary-LTGF"/>
      <sheetName val="Summary-LTGF (2)"/>
      <sheetName val="Sheet1"/>
      <sheetName val="pt1"/>
      <sheetName val="Additional"/>
      <sheetName val="MBD"/>
      <sheetName val="LTG-Comparison"/>
      <sheetName val="Pt3"/>
      <sheetName val="local-innovLOM"/>
      <sheetName val="cables"/>
      <sheetName val="STM-I_pt3"/>
      <sheetName val="SSU_HTI"/>
      <sheetName val="SSU_RTI_V13"/>
      <sheetName val="SSU_RTI_V16"/>
      <sheetName val="Pt6_upg_V13-V16"/>
      <sheetName val="Pt5-CP113C"/>
      <sheetName val="ExistingV13"/>
      <sheetName val="Pt1_V13-V16"/>
      <sheetName val="pt_3"/>
      <sheetName val="NetM"/>
      <sheetName val="AN 2000"/>
      <sheetName val="Utilization"/>
      <sheetName val="INNOVATION"/>
      <sheetName val="Factors"/>
      <sheetName val="factor sheet"/>
      <sheetName val="Eqpmnt Plng"/>
      <sheetName val="database-NO"/>
      <sheetName val="Edge_Multiservice"/>
      <sheetName val="Sheet2"/>
      <sheetName val="B'Sheet"/>
      <sheetName val="Asmp"/>
      <sheetName val="DSL-S"/>
      <sheetName val="LA- lookups"/>
      <sheetName val="Other assumptions"/>
      <sheetName val="Summary-LTGF_(2)"/>
      <sheetName val="AN_2000"/>
      <sheetName val="Eqpmnt_Plng"/>
      <sheetName val="Customize Your Invoice"/>
      <sheetName val="DLC lookups"/>
      <sheetName val="CALCULATIONS"/>
      <sheetName val="hr"/>
      <sheetName val="discounts_XP140"/>
      <sheetName val="Capex - Hry"/>
      <sheetName val="Summary-LTGF_(2)1"/>
      <sheetName val="AN_20001"/>
      <sheetName val="Eqpmnt_Plng1"/>
      <sheetName val="LA-_lookups"/>
      <sheetName val="Other_assumptions"/>
      <sheetName val="Customize_Your_Invoice"/>
      <sheetName val="DLC_lookups"/>
      <sheetName val="Overdues 141008"/>
      <sheetName val="Pub Rts 1.5 Standalone"/>
      <sheetName val="Calcns FDB"/>
      <sheetName val="Scenarios"/>
      <sheetName val="Assns FDB"/>
      <sheetName val="CRITERIA4"/>
      <sheetName val="Capex &amp; Opex"/>
      <sheetName val="Assumptions"/>
      <sheetName val="Recap"/>
      <sheetName val="Regulated Tariff"/>
      <sheetName val="MacroMicro (MM)"/>
    </sheetNames>
    <sheetDataSet>
      <sheetData sheetId="0" refreshError="1">
        <row r="55">
          <cell r="F55">
            <v>0.81589965518026875</v>
          </cell>
        </row>
        <row r="59">
          <cell r="B59">
            <v>1.9315740232591116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ptions"/>
      <sheetName val="Assum"/>
      <sheetName val="Report"/>
      <sheetName val="Projcost"/>
      <sheetName val="Assum(d)"/>
      <sheetName val="phasing"/>
      <sheetName val="Debt"/>
      <sheetName val="Sale"/>
      <sheetName val="conn"/>
      <sheetName val="opex"/>
      <sheetName val="revenue"/>
      <sheetName val="purchase"/>
      <sheetName val="P&amp;L"/>
      <sheetName val="tax"/>
      <sheetName val="BS"/>
      <sheetName val="CF"/>
      <sheetName val="WC"/>
      <sheetName val="depr"/>
      <sheetName val="conversion"/>
      <sheetName val="opex(w)"/>
      <sheetName val="Dem(HH)"/>
      <sheetName val="Dem(CNG)"/>
      <sheetName val="Dem(IndPo)"/>
      <sheetName val="Dem(IndPr)"/>
      <sheetName val="capexplan"/>
      <sheetName val="Valuation"/>
    </sheetNames>
    <sheetDataSet>
      <sheetData sheetId="0" refreshError="1"/>
      <sheetData sheetId="1" refreshError="1"/>
      <sheetData sheetId="2" refreshError="1"/>
      <sheetData sheetId="3" refreshError="1"/>
      <sheetData sheetId="4" refreshError="1"/>
      <sheetData sheetId="5" refreshError="1"/>
      <sheetData sheetId="6" refreshError="1">
        <row r="110">
          <cell r="E110">
            <v>0</v>
          </cell>
          <cell r="F110">
            <v>4.6000137292423275</v>
          </cell>
          <cell r="G110">
            <v>4.9973144938474192</v>
          </cell>
          <cell r="H110">
            <v>2.4197908931857603</v>
          </cell>
          <cell r="I110">
            <v>1.5898000971262292</v>
          </cell>
          <cell r="J110">
            <v>1.4321986853168518</v>
          </cell>
          <cell r="K110">
            <v>2.203109595907724</v>
          </cell>
          <cell r="L110">
            <v>2.2564684483022521</v>
          </cell>
          <cell r="M110">
            <v>1.7053475127373841</v>
          </cell>
          <cell r="N110">
            <v>0</v>
          </cell>
          <cell r="O110">
            <v>0</v>
          </cell>
          <cell r="P110">
            <v>0</v>
          </cell>
        </row>
        <row r="113">
          <cell r="A113">
            <v>4.7198793686309415E-5</v>
          </cell>
          <cell r="E113">
            <v>0</v>
          </cell>
          <cell r="F113">
            <v>4.6001076717399618</v>
          </cell>
          <cell r="G113">
            <v>4.9972666154307435</v>
          </cell>
          <cell r="H113">
            <v>2.4197909154451627</v>
          </cell>
          <cell r="I113">
            <v>1.5898001136884987</v>
          </cell>
          <cell r="J113">
            <v>1.4321987002372134</v>
          </cell>
          <cell r="K113">
            <v>2.2031096145041551</v>
          </cell>
          <cell r="L113">
            <v>2.2564684667136952</v>
          </cell>
          <cell r="M113">
            <v>1.7053475273185654</v>
          </cell>
          <cell r="N113">
            <v>0</v>
          </cell>
          <cell r="O113">
            <v>0</v>
          </cell>
          <cell r="P113">
            <v>0</v>
          </cell>
        </row>
        <row r="115">
          <cell r="E115">
            <v>0</v>
          </cell>
          <cell r="F115">
            <v>0.4181830662947571</v>
          </cell>
          <cell r="G115">
            <v>0.45430131762249271</v>
          </cell>
          <cell r="H115">
            <v>0.2199809902896146</v>
          </cell>
          <cell r="I115">
            <v>0.14452728155692993</v>
          </cell>
          <cell r="J115">
            <v>0.13019988048335016</v>
          </cell>
          <cell r="K115">
            <v>0.20028269053706582</v>
          </cell>
          <cell r="L115">
            <v>0.20513349530020475</v>
          </cell>
          <cell r="M115">
            <v>0.15503159206703493</v>
          </cell>
          <cell r="N115">
            <v>0</v>
          </cell>
          <cell r="O115">
            <v>0</v>
          </cell>
          <cell r="P115">
            <v>0</v>
          </cell>
        </row>
        <row r="116">
          <cell r="E116">
            <v>0</v>
          </cell>
          <cell r="F116">
            <v>0.41818384869072073</v>
          </cell>
          <cell r="G116">
            <v>0.45430122072708512</v>
          </cell>
          <cell r="H116">
            <v>0.21998099029701551</v>
          </cell>
          <cell r="I116">
            <v>0.14452728156243669</v>
          </cell>
          <cell r="J116">
            <v>0.13019988048831099</v>
          </cell>
          <cell r="K116">
            <v>0.2002826905432489</v>
          </cell>
          <cell r="L116">
            <v>0.20513349530632632</v>
          </cell>
          <cell r="M116">
            <v>0.155031592071883</v>
          </cell>
          <cell r="N116">
            <v>0</v>
          </cell>
          <cell r="O116">
            <v>0</v>
          </cell>
          <cell r="P116">
            <v>0</v>
          </cell>
        </row>
        <row r="117">
          <cell r="E117">
            <v>0</v>
          </cell>
          <cell r="F117">
            <v>0</v>
          </cell>
          <cell r="G117">
            <v>1.3671925772629212</v>
          </cell>
          <cell r="H117">
            <v>0</v>
          </cell>
          <cell r="I117">
            <v>0</v>
          </cell>
          <cell r="J117">
            <v>0</v>
          </cell>
          <cell r="K117">
            <v>0</v>
          </cell>
          <cell r="L117">
            <v>0</v>
          </cell>
          <cell r="M117">
            <v>0</v>
          </cell>
          <cell r="N117">
            <v>0</v>
          </cell>
          <cell r="O117">
            <v>0</v>
          </cell>
          <cell r="P117">
            <v>0</v>
          </cell>
        </row>
        <row r="118">
          <cell r="E118">
            <v>0</v>
          </cell>
          <cell r="F118">
            <v>0</v>
          </cell>
          <cell r="G118">
            <v>1.3671929211089815</v>
          </cell>
          <cell r="H118">
            <v>0</v>
          </cell>
          <cell r="I118">
            <v>0</v>
          </cell>
          <cell r="J118">
            <v>0</v>
          </cell>
          <cell r="K118">
            <v>0</v>
          </cell>
          <cell r="L118">
            <v>0</v>
          </cell>
          <cell r="M118">
            <v>0</v>
          </cell>
          <cell r="N118">
            <v>0</v>
          </cell>
          <cell r="O118">
            <v>0</v>
          </cell>
          <cell r="P118">
            <v>0</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Del"/>
      <sheetName val="Ggn"/>
      <sheetName val="Fbd"/>
      <sheetName val="Karnal"/>
      <sheetName val="Panipat"/>
      <sheetName val="Ambala"/>
      <sheetName val="LA lookup"/>
      <sheetName val="NADs"/>
      <sheetName val="ramp up nads"/>
      <sheetName val="Tag Tally"/>
      <sheetName val="NAD Summary"/>
      <sheetName val="Eqpmnt Plng"/>
      <sheetName val="Cum Tags m-o-m"/>
      <sheetName val="Net Tags m-o-m"/>
      <sheetName val="Roll Out"/>
      <sheetName val="Capex Assumptions"/>
      <sheetName val="Capex"/>
      <sheetName val="Real Estate"/>
      <sheetName val="Infrastructure"/>
      <sheetName val="Switch"/>
      <sheetName val="DSL"/>
      <sheetName val="Tpt"/>
      <sheetName val="LA"/>
      <sheetName val="SA"/>
      <sheetName val="Common Capex"/>
      <sheetName val="tag ramp"/>
      <sheetName val="RSU Assump."/>
      <sheetName val="DLC Assump."/>
      <sheetName val="lookup"/>
      <sheetName val="weeks"/>
      <sheetName val="Factor_sheet"/>
      <sheetName val="Ref"/>
      <sheetName val="Sheet4"/>
      <sheetName val="Sheet3"/>
      <sheetName val="Site wise NADs"/>
      <sheetName val="Sheet2"/>
      <sheetName val="DPR 31st march"/>
      <sheetName val="Final"/>
      <sheetName val="Summary-Price_New"/>
      <sheetName val="AN-2K"/>
      <sheetName val="Switch V16"/>
      <sheetName val="Performance Report"/>
      <sheetName val="INDEX"/>
      <sheetName val="AN 2000"/>
      <sheetName val="Utilization"/>
      <sheetName val="Project Summary"/>
      <sheetName val="LANGUAGE"/>
      <sheetName val="BCL-Barclays"/>
      <sheetName val="DLC sites"/>
      <sheetName val="SDH COST"/>
      <sheetName val="LOM_MOD"/>
      <sheetName val="database-NO"/>
      <sheetName val="Edge_Multiservice"/>
      <sheetName val="Asmp"/>
      <sheetName val="B'Sheet"/>
      <sheetName val="LA_lookup"/>
      <sheetName val="ramp_up_nads"/>
      <sheetName val="Tag_Tally"/>
      <sheetName val="NAD_Summary"/>
      <sheetName val="Eqpmnt_Plng"/>
      <sheetName val="Cum_Tags_m-o-m"/>
      <sheetName val="Net_Tags_m-o-m"/>
      <sheetName val="Roll_Out"/>
      <sheetName val="Capex_Assumptions"/>
      <sheetName val="Real_Estate"/>
      <sheetName val="Common_Capex"/>
      <sheetName val="tag_ramp"/>
      <sheetName val="RSU_Assump_"/>
      <sheetName val="DLC_Assump_"/>
      <sheetName val="DPR_31st_march"/>
      <sheetName val="Site_wise_NADs"/>
      <sheetName val="Switch_V16"/>
      <sheetName val="Performance_Report"/>
      <sheetName val="DLC_sites"/>
      <sheetName val="SDH_COST"/>
      <sheetName val="AN_2000"/>
      <sheetName val="Project_Summary"/>
      <sheetName val="currency (2)"/>
      <sheetName val="Capex - Hry"/>
      <sheetName val="Approval"/>
      <sheetName val="LA_lookup1"/>
      <sheetName val="ramp_up_nads1"/>
      <sheetName val="Tag_Tally1"/>
      <sheetName val="NAD_Summary1"/>
      <sheetName val="Eqpmnt_Plng1"/>
      <sheetName val="Cum_Tags_m-o-m1"/>
      <sheetName val="Net_Tags_m-o-m1"/>
      <sheetName val="Roll_Out1"/>
      <sheetName val="Capex_Assumptions1"/>
      <sheetName val="Real_Estate1"/>
      <sheetName val="Common_Capex1"/>
      <sheetName val="tag_ramp1"/>
      <sheetName val="RSU_Assump_1"/>
      <sheetName val="DLC_Assump_1"/>
      <sheetName val="Site_wise_NADs1"/>
      <sheetName val="DPR_31st_march1"/>
      <sheetName val="Switch_V161"/>
      <sheetName val="Performance_Report1"/>
      <sheetName val="AN_20001"/>
      <sheetName val="Project_Summary1"/>
      <sheetName val="DLC_sites1"/>
      <sheetName val="SDH_COST1"/>
      <sheetName val="currency_(2)"/>
      <sheetName val="Capex_-_Hry"/>
      <sheetName val="MSU"/>
      <sheetName val="Cover"/>
      <sheetName val="INNOVATION"/>
      <sheetName val="Factors"/>
      <sheetName val="factor sheet"/>
      <sheetName val="FX"/>
      <sheetName val="cover for tax"/>
      <sheetName val="CRITERIA2"/>
      <sheetName val="DPT-P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ex summary"/>
      <sheetName val="Capex  - Delhi"/>
      <sheetName val=" switch rates - PO"/>
      <sheetName val="site devlop - PD"/>
      <sheetName val="DSL_backend"/>
      <sheetName val="PD_costs"/>
      <sheetName val="Assumptions_LA"/>
      <sheetName val="Switch costs lookup"/>
      <sheetName val="Tx-summ"/>
      <sheetName val="Exclusive Transport"/>
      <sheetName val="Revenue Model"/>
      <sheetName val="Revenue Working"/>
      <sheetName val="Operating Discounts"/>
      <sheetName val="Model -35000"/>
      <sheetName val="Dels"/>
      <sheetName val="Ref"/>
      <sheetName val="Summary_Local"/>
      <sheetName val="CRITERIA4"/>
      <sheetName val="DATA CH. 281"/>
      <sheetName val="Pub Rts 1.5 Standalone"/>
      <sheetName val="Expansion needed"/>
      <sheetName val="ALL"/>
      <sheetName val="Assumptions"/>
      <sheetName val="Europe Consolidated"/>
      <sheetName val="Index"/>
      <sheetName val="INNOVATION"/>
      <sheetName val="Factors"/>
      <sheetName val="factor sheet"/>
      <sheetName val="POI_MASTER_1"/>
      <sheetName val="Performance Report"/>
      <sheetName val="Indirect expenses"/>
      <sheetName val="Quantity"/>
      <sheetName val="Eqpmnt Plng"/>
      <sheetName val="DLC lookups"/>
      <sheetName val="Component Pricing, Costs"/>
      <sheetName val="Pg.1 Marketing Info"/>
      <sheetName val="DPR 31st march"/>
      <sheetName val="Sheet1"/>
      <sheetName val="CRITERIA1"/>
      <sheetName val="Other assumptions"/>
      <sheetName val="MENU"/>
      <sheetName val="Invested capital_VDF"/>
      <sheetName val="Labour Summary"/>
      <sheetName val="FORM-16"/>
      <sheetName val="CONTROL"/>
      <sheetName val="Capex_summary"/>
      <sheetName val="Capex__-_Delhi"/>
      <sheetName val="_switch_rates_-_PO"/>
      <sheetName val="site_devlop_-_PD"/>
      <sheetName val="Switch_costs_lookup"/>
      <sheetName val="Exclusive_Transport"/>
      <sheetName val="Revenue_Model"/>
      <sheetName val="Revenue_Working"/>
      <sheetName val="Operating_Discounts"/>
      <sheetName val="Model_-35000"/>
      <sheetName val="DATA_CH__281"/>
      <sheetName val="Pub_Rts_1_5_Standalone"/>
      <sheetName val="Expansion_needed"/>
      <sheetName val="Europe_Consolidated"/>
      <sheetName val="factor_sheet"/>
      <sheetName val="Performance_Report"/>
      <sheetName val="Indirect_expenses"/>
      <sheetName val="Eqpmnt_Plng"/>
      <sheetName val="DLC_lookups"/>
      <sheetName val="Component_Pricing,_Costs"/>
      <sheetName val="Pg_1_Marketing_Info"/>
      <sheetName val="DPR_31st_march"/>
      <sheetName val="Other_assumptions"/>
      <sheetName val="Invested_capital_VDF"/>
      <sheetName val="Labour_Summary"/>
      <sheetName val="Empmstr"/>
      <sheetName val="Capex - Hry"/>
      <sheetName val="AN 2000"/>
      <sheetName val="Utilization"/>
      <sheetName val="currency"/>
      <sheetName val="currency (2)"/>
      <sheetName val="B'Sheet"/>
      <sheetName val="Licences"/>
      <sheetName val="Query Results ALL"/>
      <sheetName val="PLJAN"/>
      <sheetName val="Delhi - CAPEX - updated Dec 12,"/>
      <sheetName val="Edit(01)"/>
      <sheetName val="database-NO"/>
      <sheetName val="Edge_Multiservice"/>
      <sheetName val="Input"/>
      <sheetName val="Calculation"/>
      <sheetName val="Exp 3r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3">
          <cell r="B13">
            <v>3740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
      <sheetName val="XXXX0"/>
      <sheetName val="XXXX1"/>
      <sheetName val="XXXX2"/>
      <sheetName val="XXXX3"/>
      <sheetName val="XXXX4"/>
      <sheetName val="XXXX5"/>
      <sheetName val="XXXX6"/>
      <sheetName val="XXXX7"/>
      <sheetName val="XXXX8"/>
      <sheetName val="XXXX9"/>
      <sheetName val="T&amp;E"/>
      <sheetName val="DATA"/>
      <sheetName val="Empmstr"/>
      <sheetName val="ADTS"/>
      <sheetName val="tele"/>
      <sheetName val="Switch costs lookup"/>
      <sheetName val="Eqpmnt Plng"/>
      <sheetName val="Databas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1">
          <cell r="A1" t="str">
            <v>Emp-Code</v>
          </cell>
          <cell r="B1" t="str">
            <v>Name</v>
          </cell>
          <cell r="C1" t="str">
            <v>Region</v>
          </cell>
          <cell r="D1" t="str">
            <v>CFA Code</v>
          </cell>
          <cell r="E1" t="str">
            <v>Designation</v>
          </cell>
          <cell r="F1" t="str">
            <v>DD/CHQ</v>
          </cell>
          <cell r="G1" t="str">
            <v>Payable at</v>
          </cell>
          <cell r="H1" t="str">
            <v>HQ</v>
          </cell>
          <cell r="I1" t="str">
            <v>ADDRESS</v>
          </cell>
        </row>
        <row r="2">
          <cell r="A2" t="str">
            <v>EP0019</v>
          </cell>
          <cell r="B2" t="str">
            <v>PARDEEP KUMAR</v>
          </cell>
          <cell r="C2" t="str">
            <v>CENTRAL</v>
          </cell>
          <cell r="D2">
            <v>17</v>
          </cell>
          <cell r="E2" t="str">
            <v>ASM</v>
          </cell>
          <cell r="F2" t="str">
            <v>DD</v>
          </cell>
          <cell r="G2" t="str">
            <v>GHAZIABAD</v>
          </cell>
          <cell r="H2" t="str">
            <v>GHAZIABAD</v>
          </cell>
        </row>
        <row r="3">
          <cell r="A3" t="str">
            <v>ER0038</v>
          </cell>
          <cell r="B3" t="str">
            <v>RAKESH SRIVASTAVA</v>
          </cell>
          <cell r="C3" t="str">
            <v>CENTRAL</v>
          </cell>
          <cell r="D3">
            <v>12</v>
          </cell>
          <cell r="E3" t="str">
            <v>ST</v>
          </cell>
          <cell r="F3" t="str">
            <v>DD</v>
          </cell>
          <cell r="G3" t="str">
            <v>KANPUR</v>
          </cell>
          <cell r="H3" t="str">
            <v>KANPUR</v>
          </cell>
        </row>
        <row r="4">
          <cell r="A4" t="str">
            <v>EA0010</v>
          </cell>
          <cell r="B4" t="str">
            <v>ALOK SRIVASTAVA</v>
          </cell>
          <cell r="C4" t="str">
            <v>CENTRAL</v>
          </cell>
          <cell r="D4">
            <v>12</v>
          </cell>
          <cell r="E4" t="str">
            <v>SO</v>
          </cell>
          <cell r="F4" t="str">
            <v>DD</v>
          </cell>
          <cell r="G4" t="str">
            <v>VARANASI</v>
          </cell>
          <cell r="H4" t="str">
            <v>VARANASI</v>
          </cell>
        </row>
        <row r="5">
          <cell r="A5" t="str">
            <v>ED0020</v>
          </cell>
          <cell r="B5" t="str">
            <v>DHAWAL SRIVASTAVA</v>
          </cell>
          <cell r="C5" t="str">
            <v>CENTRAL</v>
          </cell>
          <cell r="D5">
            <v>12</v>
          </cell>
          <cell r="E5" t="str">
            <v>ST</v>
          </cell>
          <cell r="F5" t="str">
            <v>DD</v>
          </cell>
          <cell r="G5" t="str">
            <v>ALLAHBAD</v>
          </cell>
          <cell r="H5" t="str">
            <v>ALLAHBAD</v>
          </cell>
        </row>
        <row r="6">
          <cell r="A6" t="str">
            <v>EP0033</v>
          </cell>
          <cell r="B6" t="str">
            <v>PREM PRAKASH SRIVASTAVA</v>
          </cell>
          <cell r="C6" t="str">
            <v>CENTRAL</v>
          </cell>
          <cell r="D6">
            <v>12</v>
          </cell>
          <cell r="E6" t="str">
            <v>SE</v>
          </cell>
          <cell r="F6" t="str">
            <v>DD</v>
          </cell>
          <cell r="G6" t="str">
            <v>KANPUR</v>
          </cell>
          <cell r="H6" t="str">
            <v>KANPUR</v>
          </cell>
        </row>
        <row r="7">
          <cell r="A7" t="str">
            <v>ED0015</v>
          </cell>
          <cell r="B7" t="str">
            <v>DILIP KUMAR SINGH</v>
          </cell>
          <cell r="C7" t="str">
            <v>CENTRAL</v>
          </cell>
          <cell r="D7">
            <v>12</v>
          </cell>
          <cell r="E7" t="str">
            <v>SO</v>
          </cell>
          <cell r="F7" t="str">
            <v>DD</v>
          </cell>
          <cell r="G7" t="str">
            <v>BAREILLY</v>
          </cell>
          <cell r="H7" t="str">
            <v>BAREILLY</v>
          </cell>
        </row>
        <row r="8">
          <cell r="A8" t="str">
            <v>EG0012</v>
          </cell>
          <cell r="B8" t="str">
            <v>GURJEET SINGH</v>
          </cell>
          <cell r="C8" t="str">
            <v>CENTRAL</v>
          </cell>
          <cell r="D8">
            <v>12</v>
          </cell>
          <cell r="E8" t="str">
            <v>SE</v>
          </cell>
          <cell r="F8" t="str">
            <v>DD</v>
          </cell>
          <cell r="G8" t="str">
            <v>LUCKNOW</v>
          </cell>
          <cell r="H8" t="str">
            <v>LUCKNOW</v>
          </cell>
        </row>
        <row r="9">
          <cell r="A9" t="str">
            <v>EA0062</v>
          </cell>
          <cell r="B9" t="str">
            <v>ALOK AKHOURI</v>
          </cell>
          <cell r="C9" t="str">
            <v>CENTRAL</v>
          </cell>
          <cell r="D9">
            <v>12</v>
          </cell>
          <cell r="E9" t="str">
            <v>ST</v>
          </cell>
          <cell r="F9" t="str">
            <v>DD</v>
          </cell>
          <cell r="G9" t="str">
            <v>VARANASI</v>
          </cell>
          <cell r="H9" t="str">
            <v>VARANASI</v>
          </cell>
        </row>
        <row r="10">
          <cell r="A10" t="str">
            <v>EA0060</v>
          </cell>
          <cell r="B10" t="str">
            <v>ARVIND MISHRA</v>
          </cell>
          <cell r="C10" t="str">
            <v>CENTRAL</v>
          </cell>
          <cell r="D10">
            <v>12</v>
          </cell>
          <cell r="E10" t="str">
            <v>SO</v>
          </cell>
          <cell r="F10" t="str">
            <v>DD</v>
          </cell>
          <cell r="G10" t="str">
            <v>LUCKNOW</v>
          </cell>
          <cell r="H10" t="str">
            <v>LUCKNOW</v>
          </cell>
        </row>
        <row r="11">
          <cell r="A11" t="str">
            <v>ER0042</v>
          </cell>
          <cell r="B11" t="str">
            <v>RAJESH KUMAR KOCHHAR</v>
          </cell>
          <cell r="C11" t="str">
            <v>CENTRAL</v>
          </cell>
          <cell r="D11">
            <v>12</v>
          </cell>
          <cell r="E11" t="str">
            <v>ST</v>
          </cell>
          <cell r="F11" t="str">
            <v>DD</v>
          </cell>
          <cell r="G11" t="str">
            <v>KANPUR</v>
          </cell>
          <cell r="H11" t="str">
            <v>KANPUR</v>
          </cell>
        </row>
        <row r="12">
          <cell r="A12" t="str">
            <v>EM0027</v>
          </cell>
          <cell r="B12" t="str">
            <v>MANOJ KAPOOR</v>
          </cell>
          <cell r="C12" t="str">
            <v>ADTS</v>
          </cell>
          <cell r="D12">
            <v>12</v>
          </cell>
          <cell r="E12" t="str">
            <v>AH</v>
          </cell>
          <cell r="F12" t="str">
            <v>DD</v>
          </cell>
          <cell r="G12" t="str">
            <v>KANPUR</v>
          </cell>
          <cell r="H12" t="str">
            <v>KANPUR</v>
          </cell>
        </row>
        <row r="13">
          <cell r="A13" t="str">
            <v>EK0007</v>
          </cell>
          <cell r="B13" t="str">
            <v>KABIR VAID</v>
          </cell>
          <cell r="C13" t="str">
            <v>CENTRAL</v>
          </cell>
          <cell r="D13">
            <v>13</v>
          </cell>
          <cell r="E13" t="str">
            <v>ASE</v>
          </cell>
          <cell r="F13" t="str">
            <v>DD</v>
          </cell>
          <cell r="G13" t="str">
            <v>JAIPUR</v>
          </cell>
          <cell r="H13" t="str">
            <v>JAIPUR</v>
          </cell>
        </row>
        <row r="14">
          <cell r="A14" t="str">
            <v>EM0028</v>
          </cell>
          <cell r="B14" t="str">
            <v>MANEESH JAIN</v>
          </cell>
          <cell r="C14" t="str">
            <v>CENTRAL</v>
          </cell>
          <cell r="D14">
            <v>13</v>
          </cell>
          <cell r="E14" t="str">
            <v>BC</v>
          </cell>
          <cell r="F14" t="str">
            <v>DD</v>
          </cell>
          <cell r="G14" t="str">
            <v>AJMER</v>
          </cell>
          <cell r="H14" t="str">
            <v>AJMER</v>
          </cell>
        </row>
        <row r="15">
          <cell r="A15" t="str">
            <v>ER0037</v>
          </cell>
          <cell r="B15" t="str">
            <v>RAMESH KUMAR JASWANI</v>
          </cell>
          <cell r="C15" t="str">
            <v>CENTRAL</v>
          </cell>
          <cell r="D15">
            <v>13</v>
          </cell>
          <cell r="E15" t="str">
            <v>ST</v>
          </cell>
          <cell r="F15" t="str">
            <v>DD</v>
          </cell>
          <cell r="G15" t="str">
            <v>JAIPUR</v>
          </cell>
          <cell r="H15" t="str">
            <v>JAIPUR</v>
          </cell>
        </row>
        <row r="16">
          <cell r="A16" t="str">
            <v>ER0043</v>
          </cell>
          <cell r="B16" t="str">
            <v>RAMESH AGGARWALA</v>
          </cell>
          <cell r="C16" t="str">
            <v>CENTRAL</v>
          </cell>
          <cell r="D16">
            <v>13</v>
          </cell>
          <cell r="E16" t="str">
            <v>ST</v>
          </cell>
          <cell r="F16" t="str">
            <v>DD</v>
          </cell>
          <cell r="G16" t="str">
            <v>JODHPUR</v>
          </cell>
          <cell r="H16" t="str">
            <v>JODHPUR</v>
          </cell>
        </row>
        <row r="17">
          <cell r="A17" t="str">
            <v>EM0005</v>
          </cell>
          <cell r="B17" t="str">
            <v>MANISH ANANDANI</v>
          </cell>
          <cell r="C17" t="str">
            <v>CENTRAL</v>
          </cell>
          <cell r="D17">
            <v>13</v>
          </cell>
          <cell r="E17" t="str">
            <v>SE</v>
          </cell>
          <cell r="F17" t="str">
            <v>DD</v>
          </cell>
          <cell r="G17" t="str">
            <v>JAIPUR</v>
          </cell>
          <cell r="H17" t="str">
            <v>JAIPUR</v>
          </cell>
        </row>
        <row r="18">
          <cell r="A18" t="str">
            <v>ED0003</v>
          </cell>
          <cell r="B18" t="str">
            <v>DEEP PANDEY</v>
          </cell>
          <cell r="C18" t="str">
            <v>CENTRAL</v>
          </cell>
          <cell r="D18">
            <v>13</v>
          </cell>
          <cell r="E18" t="str">
            <v>SO</v>
          </cell>
          <cell r="F18" t="str">
            <v>DD</v>
          </cell>
          <cell r="G18" t="str">
            <v>AJMER</v>
          </cell>
          <cell r="H18" t="str">
            <v>AJMER</v>
          </cell>
        </row>
        <row r="19">
          <cell r="A19" t="str">
            <v>EB0010</v>
          </cell>
          <cell r="B19" t="str">
            <v>BHUSHAN TIWARI</v>
          </cell>
          <cell r="C19" t="str">
            <v>CENTRAL</v>
          </cell>
          <cell r="D19">
            <v>13</v>
          </cell>
          <cell r="E19" t="str">
            <v>ST</v>
          </cell>
          <cell r="F19" t="str">
            <v>DD</v>
          </cell>
          <cell r="G19" t="str">
            <v>JODHPUR</v>
          </cell>
          <cell r="H19" t="str">
            <v>JODHPUR</v>
          </cell>
        </row>
        <row r="20">
          <cell r="A20" t="str">
            <v>EM0028</v>
          </cell>
          <cell r="B20" t="str">
            <v>MANISH JAIN</v>
          </cell>
          <cell r="C20" t="str">
            <v>CENTRAL</v>
          </cell>
          <cell r="D20">
            <v>13</v>
          </cell>
          <cell r="E20" t="str">
            <v>BC</v>
          </cell>
          <cell r="F20" t="str">
            <v>DD</v>
          </cell>
          <cell r="G20" t="str">
            <v>AJMER</v>
          </cell>
          <cell r="H20" t="str">
            <v>AJMER</v>
          </cell>
        </row>
        <row r="21">
          <cell r="A21" t="str">
            <v>EH0014</v>
          </cell>
          <cell r="B21" t="str">
            <v>HARSHIV THULAL</v>
          </cell>
          <cell r="C21" t="str">
            <v>CENTRAL</v>
          </cell>
          <cell r="D21">
            <v>13</v>
          </cell>
          <cell r="E21" t="str">
            <v>BCA</v>
          </cell>
          <cell r="F21" t="str">
            <v>DD</v>
          </cell>
          <cell r="G21" t="str">
            <v>AJMER</v>
          </cell>
          <cell r="H21" t="str">
            <v>AJMER</v>
          </cell>
        </row>
        <row r="22">
          <cell r="A22" t="str">
            <v>ES0078</v>
          </cell>
          <cell r="B22" t="str">
            <v>SACHIN PATTI</v>
          </cell>
          <cell r="C22" t="str">
            <v>CENTRAL</v>
          </cell>
          <cell r="D22">
            <v>13</v>
          </cell>
          <cell r="E22" t="str">
            <v>SO</v>
          </cell>
          <cell r="F22" t="str">
            <v>DD</v>
          </cell>
          <cell r="G22" t="str">
            <v>UDAIPUR</v>
          </cell>
          <cell r="H22" t="str">
            <v>UDAIPUR</v>
          </cell>
        </row>
        <row r="23">
          <cell r="A23" t="str">
            <v>EA0064</v>
          </cell>
          <cell r="B23" t="str">
            <v>ALOK KUMAR PARIDA</v>
          </cell>
          <cell r="C23" t="str">
            <v>CENTRAL</v>
          </cell>
          <cell r="D23">
            <v>13</v>
          </cell>
          <cell r="E23" t="str">
            <v>ST</v>
          </cell>
          <cell r="F23" t="str">
            <v>DD</v>
          </cell>
          <cell r="G23" t="str">
            <v>KOTA</v>
          </cell>
          <cell r="H23" t="str">
            <v>KOTA</v>
          </cell>
        </row>
        <row r="24">
          <cell r="A24" t="str">
            <v>EN0020</v>
          </cell>
          <cell r="B24" t="str">
            <v>NISHANT JAIN</v>
          </cell>
          <cell r="C24" t="str">
            <v>CENTRAL</v>
          </cell>
          <cell r="D24">
            <v>13</v>
          </cell>
          <cell r="E24" t="str">
            <v>AH</v>
          </cell>
          <cell r="F24" t="str">
            <v>DD</v>
          </cell>
          <cell r="G24" t="str">
            <v>JAIPUR</v>
          </cell>
          <cell r="H24" t="str">
            <v>JAIPUR</v>
          </cell>
        </row>
        <row r="25">
          <cell r="A25" t="str">
            <v>EK0010</v>
          </cell>
          <cell r="B25" t="str">
            <v>KAWALJIT SINGH</v>
          </cell>
          <cell r="C25" t="str">
            <v>CENTRAL</v>
          </cell>
          <cell r="D25">
            <v>14</v>
          </cell>
          <cell r="E25" t="str">
            <v>SO</v>
          </cell>
          <cell r="F25" t="str">
            <v>DD</v>
          </cell>
          <cell r="G25" t="str">
            <v>merrut</v>
          </cell>
          <cell r="H25" t="str">
            <v>merrut</v>
          </cell>
        </row>
        <row r="26">
          <cell r="A26" t="str">
            <v>EV0016</v>
          </cell>
          <cell r="B26" t="str">
            <v>VIVEK SHARMA</v>
          </cell>
          <cell r="C26" t="str">
            <v>CENTRAL</v>
          </cell>
          <cell r="D26">
            <v>14</v>
          </cell>
          <cell r="E26" t="str">
            <v>SO</v>
          </cell>
          <cell r="F26" t="str">
            <v>DD</v>
          </cell>
          <cell r="G26" t="str">
            <v>LUCKNOW</v>
          </cell>
          <cell r="H26" t="str">
            <v>LUCKNOW</v>
          </cell>
        </row>
        <row r="27">
          <cell r="A27" t="str">
            <v>ED0012</v>
          </cell>
          <cell r="B27" t="str">
            <v>DHANESH KHANNA</v>
          </cell>
          <cell r="C27" t="str">
            <v>CENTRAL</v>
          </cell>
          <cell r="D27">
            <v>14</v>
          </cell>
          <cell r="E27" t="str">
            <v>SO</v>
          </cell>
          <cell r="F27" t="str">
            <v>DD</v>
          </cell>
          <cell r="G27" t="str">
            <v>AGRA</v>
          </cell>
          <cell r="H27" t="str">
            <v>AGRA</v>
          </cell>
        </row>
        <row r="28">
          <cell r="A28" t="str">
            <v>ES0011</v>
          </cell>
          <cell r="B28" t="str">
            <v>SANDEEP SHARMA</v>
          </cell>
          <cell r="C28" t="str">
            <v>CENTRAL</v>
          </cell>
          <cell r="D28">
            <v>14</v>
          </cell>
          <cell r="E28" t="str">
            <v>SO</v>
          </cell>
          <cell r="F28" t="str">
            <v>DD</v>
          </cell>
          <cell r="G28" t="str">
            <v>DEHRADUN</v>
          </cell>
          <cell r="H28" t="str">
            <v>DEHRADUN</v>
          </cell>
        </row>
        <row r="29">
          <cell r="A29" t="str">
            <v>ES0015</v>
          </cell>
          <cell r="B29" t="str">
            <v>SANJAY KAPOOR</v>
          </cell>
          <cell r="C29" t="str">
            <v>CENTRAL</v>
          </cell>
          <cell r="D29">
            <v>14</v>
          </cell>
          <cell r="E29" t="str">
            <v>SO</v>
          </cell>
          <cell r="F29" t="str">
            <v>DD</v>
          </cell>
          <cell r="G29" t="str">
            <v>GHAZIABAD</v>
          </cell>
          <cell r="H29" t="str">
            <v>GHAZIABAD</v>
          </cell>
        </row>
        <row r="30">
          <cell r="A30" t="str">
            <v>EH0001</v>
          </cell>
          <cell r="B30" t="str">
            <v>HARENDRA ASWAL</v>
          </cell>
          <cell r="C30" t="str">
            <v>CENTRAL</v>
          </cell>
          <cell r="D30">
            <v>14</v>
          </cell>
          <cell r="E30" t="str">
            <v>SO</v>
          </cell>
          <cell r="F30" t="str">
            <v>DD</v>
          </cell>
          <cell r="G30" t="str">
            <v>MORADABAD</v>
          </cell>
          <cell r="H30" t="str">
            <v>MORADABAD</v>
          </cell>
        </row>
        <row r="31">
          <cell r="A31" t="str">
            <v>ES0069</v>
          </cell>
          <cell r="B31" t="str">
            <v>SUMESH KR SHARMA</v>
          </cell>
          <cell r="C31" t="str">
            <v>CENTRAL</v>
          </cell>
          <cell r="D31">
            <v>14</v>
          </cell>
          <cell r="E31" t="str">
            <v>AH</v>
          </cell>
          <cell r="F31" t="str">
            <v>DD</v>
          </cell>
          <cell r="G31" t="str">
            <v>GHAZIABAD</v>
          </cell>
          <cell r="H31" t="str">
            <v>GHAZIABAD</v>
          </cell>
        </row>
        <row r="32">
          <cell r="A32" t="str">
            <v>EA0066</v>
          </cell>
          <cell r="B32" t="str">
            <v>ANIL SHARMA</v>
          </cell>
          <cell r="C32" t="str">
            <v>CENTRAL</v>
          </cell>
          <cell r="D32">
            <v>14</v>
          </cell>
          <cell r="E32" t="str">
            <v>ST</v>
          </cell>
          <cell r="F32" t="str">
            <v>DD</v>
          </cell>
          <cell r="G32" t="str">
            <v>SAHARANPUR</v>
          </cell>
          <cell r="H32" t="str">
            <v>SAHARANPUR</v>
          </cell>
        </row>
        <row r="33">
          <cell r="A33" t="str">
            <v>EV0026</v>
          </cell>
          <cell r="B33" t="str">
            <v>VIKAS KAUSHIK</v>
          </cell>
          <cell r="C33" t="str">
            <v>CENTRAL</v>
          </cell>
          <cell r="D33">
            <v>14</v>
          </cell>
          <cell r="E33" t="str">
            <v>SO</v>
          </cell>
          <cell r="F33" t="str">
            <v>DD</v>
          </cell>
          <cell r="G33" t="str">
            <v>GHAZIABAD</v>
          </cell>
          <cell r="H33" t="str">
            <v>GHAZIABAD</v>
          </cell>
        </row>
        <row r="34">
          <cell r="A34" t="str">
            <v>EA0063</v>
          </cell>
          <cell r="B34" t="str">
            <v>ANUP KUMAR</v>
          </cell>
          <cell r="C34" t="str">
            <v>CENTRAL</v>
          </cell>
          <cell r="D34">
            <v>14</v>
          </cell>
          <cell r="E34" t="str">
            <v>SO</v>
          </cell>
          <cell r="F34" t="str">
            <v>DD</v>
          </cell>
          <cell r="G34" t="str">
            <v>ALIGARH</v>
          </cell>
          <cell r="H34" t="str">
            <v>ALIGARH</v>
          </cell>
        </row>
        <row r="35">
          <cell r="A35" t="str">
            <v>ER0056</v>
          </cell>
          <cell r="B35" t="str">
            <v>RAJESH SOKHAL</v>
          </cell>
          <cell r="C35" t="str">
            <v>CENTRAL</v>
          </cell>
          <cell r="D35">
            <v>17</v>
          </cell>
          <cell r="E35" t="str">
            <v>RSM</v>
          </cell>
          <cell r="F35" t="str">
            <v>CHQ</v>
          </cell>
          <cell r="G35" t="str">
            <v>Delhi</v>
          </cell>
          <cell r="H35" t="str">
            <v>GHAZIABAD</v>
          </cell>
        </row>
        <row r="36">
          <cell r="A36" t="str">
            <v>EV0030</v>
          </cell>
          <cell r="B36" t="str">
            <v>VIKRANT DUA</v>
          </cell>
          <cell r="C36" t="str">
            <v>CENTRAL</v>
          </cell>
          <cell r="D36">
            <v>13</v>
          </cell>
          <cell r="E36" t="str">
            <v>SO</v>
          </cell>
          <cell r="F36" t="str">
            <v>DD</v>
          </cell>
          <cell r="G36" t="str">
            <v>JAIPUR</v>
          </cell>
          <cell r="H36" t="str">
            <v>KOTA</v>
          </cell>
        </row>
        <row r="37">
          <cell r="A37" t="str">
            <v>RS0060</v>
          </cell>
          <cell r="B37" t="str">
            <v>RAHUL SHANKAR</v>
          </cell>
          <cell r="C37" t="str">
            <v>CENTRAL</v>
          </cell>
          <cell r="D37">
            <v>12</v>
          </cell>
          <cell r="E37" t="str">
            <v>AH</v>
          </cell>
          <cell r="F37" t="str">
            <v>DD</v>
          </cell>
          <cell r="G37" t="str">
            <v>KANPUR</v>
          </cell>
          <cell r="H37" t="str">
            <v>KANPUR</v>
          </cell>
        </row>
        <row r="38">
          <cell r="A38" t="str">
            <v>EM0040</v>
          </cell>
          <cell r="B38" t="str">
            <v>MANOJ KUMAR GUPTA</v>
          </cell>
          <cell r="C38" t="str">
            <v>CENTRAL</v>
          </cell>
          <cell r="D38">
            <v>12</v>
          </cell>
          <cell r="E38" t="str">
            <v>SO</v>
          </cell>
          <cell r="F38" t="str">
            <v>DD</v>
          </cell>
          <cell r="G38" t="str">
            <v>LUCKNOW</v>
          </cell>
          <cell r="H38" t="str">
            <v>LUCKNOW</v>
          </cell>
        </row>
        <row r="39">
          <cell r="A39" t="str">
            <v>EN0018</v>
          </cell>
          <cell r="B39" t="str">
            <v>NISHEET RANJAN</v>
          </cell>
          <cell r="C39" t="str">
            <v>CENTRAL</v>
          </cell>
          <cell r="D39">
            <v>12</v>
          </cell>
          <cell r="E39" t="str">
            <v>ST</v>
          </cell>
          <cell r="F39" t="str">
            <v>DD</v>
          </cell>
          <cell r="G39" t="str">
            <v>BAREILLY</v>
          </cell>
          <cell r="H39" t="str">
            <v>BAREILLY</v>
          </cell>
        </row>
      </sheetData>
      <sheetData sheetId="14" refreshError="1"/>
      <sheetData sheetId="15" refreshError="1"/>
      <sheetData sheetId="16" refreshError="1"/>
      <sheetData sheetId="17" refreshError="1"/>
      <sheetData sheetId="18"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izingSheet"/>
      <sheetName val="PriceSheet"/>
      <sheetName val="Pricelist"/>
      <sheetName val="Database"/>
      <sheetName val="Empmstr"/>
      <sheetName val="Switch costs lookup"/>
    </sheetNames>
    <sheetDataSet>
      <sheetData sheetId="0"/>
      <sheetData sheetId="1"/>
      <sheetData sheetId="2"/>
      <sheetData sheetId="3" refreshError="1">
        <row r="2">
          <cell r="G2" t="str">
            <v>ServerDell</v>
          </cell>
        </row>
        <row r="3">
          <cell r="G3" t="str">
            <v>ServerHP</v>
          </cell>
        </row>
        <row r="4">
          <cell r="G4" t="str">
            <v>ServerIBM</v>
          </cell>
        </row>
        <row r="5">
          <cell r="G5" t="str">
            <v>ServerSun</v>
          </cell>
        </row>
        <row r="6">
          <cell r="G6" t="str">
            <v>ServerWipro</v>
          </cell>
        </row>
        <row r="7">
          <cell r="G7" t="str">
            <v>StorageDell</v>
          </cell>
        </row>
        <row r="8">
          <cell r="G8" t="str">
            <v>StorageHP</v>
          </cell>
        </row>
        <row r="9">
          <cell r="G9" t="str">
            <v>StorageIBM</v>
          </cell>
        </row>
        <row r="10">
          <cell r="G10" t="str">
            <v>StorageSun</v>
          </cell>
        </row>
        <row r="11">
          <cell r="G11" t="str">
            <v>RouterCisco</v>
          </cell>
        </row>
        <row r="12">
          <cell r="G12" t="str">
            <v>SwitchCisco</v>
          </cell>
        </row>
        <row r="13">
          <cell r="G13" t="str">
            <v>SecurityCisco</v>
          </cell>
        </row>
        <row r="14">
          <cell r="G14" t="str">
            <v>Security</v>
          </cell>
        </row>
        <row r="15">
          <cell r="G15" t="str">
            <v>Others</v>
          </cell>
        </row>
      </sheetData>
      <sheetData sheetId="4" refreshError="1"/>
      <sheetData sheetId="5"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areholder Cashflows"/>
      <sheetName val="Assumption"/>
      <sheetName val="Tax"/>
      <sheetName val="ROE"/>
      <sheetName val="Tariff"/>
      <sheetName val="Debt"/>
      <sheetName val="Depn"/>
      <sheetName val="WCap"/>
      <sheetName val="P&amp;L"/>
      <sheetName val="BS"/>
      <sheetName val="CF"/>
      <sheetName val="IRR"/>
    </sheetNames>
    <sheetDataSet>
      <sheetData sheetId="0"/>
      <sheetData sheetId="1"/>
      <sheetData sheetId="2"/>
      <sheetData sheetId="3"/>
      <sheetData sheetId="4"/>
      <sheetData sheetId="5"/>
      <sheetData sheetId="6"/>
      <sheetData sheetId="7"/>
      <sheetData sheetId="8"/>
      <sheetData sheetId="9"/>
      <sheetData sheetId="10">
        <row r="33">
          <cell r="B33">
            <v>1</v>
          </cell>
        </row>
      </sheetData>
      <sheetData sheetId="1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s"/>
      <sheetName val="BS USD"/>
      <sheetName val="Income Statement USD"/>
      <sheetName val="Sales Strategic Plan"/>
      <sheetName val="Authorised Share Capital"/>
      <sheetName val="GPA"/>
      <sheetName val="Salary Cost"/>
      <sheetName val="Purchase Consideration"/>
      <sheetName val="DCF"/>
      <sheetName val="Ke"/>
      <sheetName val="Km"/>
      <sheetName val="Beta"/>
      <sheetName val="Sheet1"/>
      <sheetName val="Sheet3"/>
      <sheetName val="Queri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cas"/>
      <sheetName val="Input"/>
      <sheetName val="Quote"/>
      <sheetName val="Framework Components"/>
      <sheetName val="Options"/>
      <sheetName val="Third Party"/>
      <sheetName val="Support"/>
      <sheetName val="Wireline"/>
      <sheetName val="Transport"/>
      <sheetName val="Wireless"/>
      <sheetName val="Web_Input"/>
      <sheetName val="Apps_Input"/>
      <sheetName val="Support_Input"/>
      <sheetName val="Custom_Services_Input"/>
      <sheetName val="Notes_Input"/>
      <sheetName val="Estimate_Info"/>
      <sheetName val="Apps_Value"/>
      <sheetName val="Apps_Cost"/>
      <sheetName val="Constants"/>
      <sheetName val="Module1"/>
      <sheetName val="Module2"/>
      <sheetName val="Module4"/>
      <sheetName val="Module5"/>
      <sheetName val="Database"/>
      <sheetName val="Empmst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og res v"/>
      <sheetName val="DCF and Charts"/>
      <sheetName val="P_L"/>
      <sheetName val="Dep"/>
      <sheetName val="BS"/>
      <sheetName val="cash flow"/>
      <sheetName val="Quarterly "/>
      <sheetName val="val_ratios_v"/>
      <sheetName val="PE band"/>
      <sheetName val="Table"/>
      <sheetName val="Sheet1"/>
      <sheetName val="Report char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1">
          <cell r="B1">
            <v>10</v>
          </cell>
        </row>
        <row r="2">
          <cell r="A2" t="str">
            <v>Profit and Loss Account</v>
          </cell>
        </row>
        <row r="3">
          <cell r="F3" t="str">
            <v>(Rs Crore)</v>
          </cell>
        </row>
        <row r="4">
          <cell r="B4" t="str">
            <v>FY05</v>
          </cell>
          <cell r="C4" t="str">
            <v>FY06</v>
          </cell>
          <cell r="D4" t="str">
            <v>FY07</v>
          </cell>
          <cell r="E4" t="str">
            <v>FY08E</v>
          </cell>
          <cell r="F4" t="str">
            <v>FY09E</v>
          </cell>
        </row>
        <row r="5">
          <cell r="A5" t="str">
            <v>Net Sales</v>
          </cell>
          <cell r="B5">
            <v>734.67400010000006</v>
          </cell>
          <cell r="C5">
            <v>904.79029400000002</v>
          </cell>
          <cell r="D5">
            <v>1085.3317066</v>
          </cell>
          <cell r="E5">
            <v>1246.3726279999996</v>
          </cell>
          <cell r="F5">
            <v>1531.2108864999998</v>
          </cell>
        </row>
        <row r="6">
          <cell r="A6" t="str">
            <v>% Growth</v>
          </cell>
          <cell r="C6">
            <v>0.23155344258384614</v>
          </cell>
          <cell r="D6">
            <v>0.19953951075430076</v>
          </cell>
          <cell r="E6">
            <v>0.14837944973015649</v>
          </cell>
          <cell r="F6">
            <v>0.22853378845222871</v>
          </cell>
        </row>
        <row r="7">
          <cell r="A7" t="str">
            <v>Total Expenditure</v>
          </cell>
          <cell r="B7">
            <v>701.46230070000013</v>
          </cell>
          <cell r="C7">
            <v>851.23732830000006</v>
          </cell>
          <cell r="D7">
            <v>1015.305198</v>
          </cell>
          <cell r="E7">
            <v>1149.5141075393203</v>
          </cell>
          <cell r="F7">
            <v>1402.5891720339998</v>
          </cell>
        </row>
        <row r="8">
          <cell r="A8" t="str">
            <v xml:space="preserve">Operating Profit </v>
          </cell>
          <cell r="B8">
            <v>33.211699399999929</v>
          </cell>
          <cell r="C8">
            <v>53.552965699999959</v>
          </cell>
          <cell r="D8">
            <v>70.026508599999943</v>
          </cell>
          <cell r="E8">
            <v>96.858520460679301</v>
          </cell>
          <cell r="F8">
            <v>128.62171446599996</v>
          </cell>
        </row>
        <row r="9">
          <cell r="A9" t="str">
            <v>% Growth</v>
          </cell>
          <cell r="C9">
            <v>0.61247291368655676</v>
          </cell>
          <cell r="D9">
            <v>0.3076121496666242</v>
          </cell>
          <cell r="E9">
            <v>0.38316935110883676</v>
          </cell>
          <cell r="F9">
            <v>0.32793391695690044</v>
          </cell>
        </row>
        <row r="10">
          <cell r="A10" t="str">
            <v>Other Income</v>
          </cell>
          <cell r="B10">
            <v>1.2195982000000001</v>
          </cell>
          <cell r="C10">
            <v>9.1941121999999993</v>
          </cell>
          <cell r="D10">
            <v>4.2390349000000001</v>
          </cell>
          <cell r="E10">
            <v>2.9683353000000001</v>
          </cell>
          <cell r="F10">
            <v>2.9683353000000001</v>
          </cell>
        </row>
        <row r="11">
          <cell r="A11" t="str">
            <v>EBIDTA</v>
          </cell>
          <cell r="B11">
            <v>34.43129759999993</v>
          </cell>
          <cell r="C11">
            <v>62.747077899999958</v>
          </cell>
          <cell r="D11">
            <v>74.26554349999995</v>
          </cell>
          <cell r="E11">
            <v>99.826855760679308</v>
          </cell>
          <cell r="F11">
            <v>131.59004976599996</v>
          </cell>
        </row>
        <row r="12">
          <cell r="A12" t="str">
            <v>EBIDTA margin (%)</v>
          </cell>
          <cell r="B12">
            <v>4.6788418433779337E-2</v>
          </cell>
          <cell r="C12">
            <v>6.865224119181472E-2</v>
          </cell>
          <cell r="D12">
            <v>6.8160368731780926E-2</v>
          </cell>
          <cell r="E12">
            <v>7.9903612138833111E-2</v>
          </cell>
          <cell r="F12">
            <v>8.5772279989302605E-2</v>
          </cell>
        </row>
        <row r="13">
          <cell r="A13" t="str">
            <v>Depreciation</v>
          </cell>
          <cell r="B13">
            <v>13.749755099999998</v>
          </cell>
          <cell r="C13">
            <v>18.518052599999997</v>
          </cell>
          <cell r="D13">
            <v>19.908900600000003</v>
          </cell>
          <cell r="E13">
            <v>26.310548836900001</v>
          </cell>
          <cell r="F13">
            <v>30.675001236899998</v>
          </cell>
        </row>
        <row r="14">
          <cell r="A14" t="str">
            <v>EBIT</v>
          </cell>
          <cell r="B14">
            <v>20.681542499999932</v>
          </cell>
          <cell r="C14">
            <v>44.229025299999961</v>
          </cell>
          <cell r="D14">
            <v>54.356642899999947</v>
          </cell>
          <cell r="E14">
            <v>73.516306923779311</v>
          </cell>
          <cell r="F14">
            <v>100.91504852909996</v>
          </cell>
        </row>
        <row r="15">
          <cell r="A15" t="str">
            <v>Interest</v>
          </cell>
          <cell r="B15">
            <v>5.4447554</v>
          </cell>
          <cell r="C15">
            <v>7.1327657999999996</v>
          </cell>
          <cell r="D15">
            <v>10.339919800000001</v>
          </cell>
          <cell r="E15">
            <v>21.248309134099998</v>
          </cell>
          <cell r="F15">
            <v>22.199725960999995</v>
          </cell>
        </row>
        <row r="16">
          <cell r="A16" t="str">
            <v>PBT</v>
          </cell>
          <cell r="B16">
            <v>15.236787099999932</v>
          </cell>
          <cell r="C16">
            <v>37.09625949999996</v>
          </cell>
          <cell r="D16">
            <v>44.01672309999995</v>
          </cell>
          <cell r="E16">
            <v>52.267997789679313</v>
          </cell>
          <cell r="F16">
            <v>78.715322568099964</v>
          </cell>
        </row>
        <row r="17">
          <cell r="A17" t="str">
            <v>% Growth</v>
          </cell>
          <cell r="C17">
            <v>1.4346510361098455</v>
          </cell>
          <cell r="D17">
            <v>0.18655421579633913</v>
          </cell>
          <cell r="E17">
            <v>0.18745772307796749</v>
          </cell>
          <cell r="F17">
            <v>0.50599460275562458</v>
          </cell>
        </row>
        <row r="18">
          <cell r="A18" t="str">
            <v>Taxation</v>
          </cell>
          <cell r="B18">
            <v>4.6911000000000005</v>
          </cell>
          <cell r="C18">
            <v>10.262947399999998</v>
          </cell>
          <cell r="D18">
            <v>13.4498</v>
          </cell>
          <cell r="E18">
            <v>15.745402359383467</v>
          </cell>
          <cell r="F18">
            <v>23.579054891076016</v>
          </cell>
        </row>
        <row r="19">
          <cell r="A19" t="str">
            <v>PAT</v>
          </cell>
          <cell r="B19">
            <v>10.545687099999931</v>
          </cell>
          <cell r="C19">
            <v>26.833312099999961</v>
          </cell>
          <cell r="D19">
            <v>30.566923099999951</v>
          </cell>
          <cell r="E19">
            <v>36.522595430295844</v>
          </cell>
          <cell r="F19">
            <v>55.136267677023952</v>
          </cell>
        </row>
        <row r="20">
          <cell r="A20" t="str">
            <v>% Change YoY</v>
          </cell>
          <cell r="C20">
            <v>1.5444821039683738</v>
          </cell>
          <cell r="D20">
            <v>0.13914089271148877</v>
          </cell>
          <cell r="E20">
            <v>0.19484042639201404</v>
          </cell>
          <cell r="F20">
            <v>0.5096481240565911</v>
          </cell>
        </row>
        <row r="21">
          <cell r="A21" t="str">
            <v>Shares O/S (crore)</v>
          </cell>
          <cell r="B21">
            <v>6.7505639999999998</v>
          </cell>
          <cell r="C21">
            <v>6.7505639999999998</v>
          </cell>
          <cell r="D21">
            <v>6.7505639999999998</v>
          </cell>
          <cell r="E21">
            <v>7.2505639999999998</v>
          </cell>
          <cell r="F21">
            <v>7.7505639999999998</v>
          </cell>
        </row>
        <row r="22">
          <cell r="A22" t="str">
            <v>EPS (Rs)</v>
          </cell>
          <cell r="B22">
            <v>1.562193484870291</v>
          </cell>
          <cell r="C22">
            <v>3.9749733651884438</v>
          </cell>
          <cell r="D22">
            <v>4.5280547077251549</v>
          </cell>
          <cell r="E22">
            <v>5.0372075096910871</v>
          </cell>
          <cell r="F22">
            <v>7.1138394156894842</v>
          </cell>
        </row>
        <row r="23">
          <cell r="F23">
            <v>7.4067885290769686E-2</v>
          </cell>
        </row>
        <row r="25">
          <cell r="A25" t="str">
            <v xml:space="preserve">Balance Sheet </v>
          </cell>
        </row>
        <row r="26">
          <cell r="F26" t="str">
            <v>(Rs Crore)</v>
          </cell>
        </row>
        <row r="27">
          <cell r="B27" t="str">
            <v>FY05</v>
          </cell>
          <cell r="C27" t="str">
            <v>FY06</v>
          </cell>
          <cell r="D27" t="str">
            <v>FY07</v>
          </cell>
          <cell r="E27" t="str">
            <v>FY08E</v>
          </cell>
          <cell r="F27" t="str">
            <v>FY09E</v>
          </cell>
        </row>
        <row r="28">
          <cell r="A28" t="str">
            <v>Sources of funds</v>
          </cell>
        </row>
        <row r="29">
          <cell r="A29" t="str">
            <v>Equity Share Capital</v>
          </cell>
          <cell r="B29">
            <v>10.5</v>
          </cell>
          <cell r="C29">
            <v>10.5</v>
          </cell>
          <cell r="D29">
            <v>13.501128</v>
          </cell>
          <cell r="E29">
            <v>14.501128</v>
          </cell>
          <cell r="F29">
            <v>15.501128</v>
          </cell>
        </row>
        <row r="30">
          <cell r="A30" t="str">
            <v>Reserves &amp; Surplus</v>
          </cell>
          <cell r="B30">
            <v>109.9215561</v>
          </cell>
          <cell r="C30">
            <v>151.53274349999998</v>
          </cell>
          <cell r="D30">
            <v>174.41999259999994</v>
          </cell>
          <cell r="E30">
            <v>257.60711466969587</v>
          </cell>
          <cell r="F30">
            <v>376.44083398611991</v>
          </cell>
        </row>
        <row r="31">
          <cell r="A31" t="str">
            <v>Secured Loans</v>
          </cell>
          <cell r="B31">
            <v>78.981563699999995</v>
          </cell>
          <cell r="C31">
            <v>81.127160300000014</v>
          </cell>
          <cell r="D31">
            <v>217.13894229999997</v>
          </cell>
          <cell r="E31">
            <v>317.13894229999994</v>
          </cell>
          <cell r="F31">
            <v>317.13894229999994</v>
          </cell>
        </row>
        <row r="32">
          <cell r="A32" t="str">
            <v>Unsecured Loans</v>
          </cell>
          <cell r="B32">
            <v>17.0499984</v>
          </cell>
          <cell r="C32">
            <v>31.941917</v>
          </cell>
          <cell r="D32">
            <v>1.442488</v>
          </cell>
          <cell r="E32">
            <v>0</v>
          </cell>
          <cell r="F32">
            <v>0</v>
          </cell>
        </row>
        <row r="33">
          <cell r="A33" t="str">
            <v>Deferred Tax Liability</v>
          </cell>
          <cell r="B33">
            <v>18.400500000000001</v>
          </cell>
          <cell r="C33">
            <v>22.758699999999997</v>
          </cell>
          <cell r="D33">
            <v>26.418500000000002</v>
          </cell>
          <cell r="E33">
            <v>27.418500000000002</v>
          </cell>
          <cell r="F33">
            <v>28.418500000000002</v>
          </cell>
        </row>
        <row r="34">
          <cell r="A34" t="str">
            <v>Current Liabilities &amp; Provisions</v>
          </cell>
          <cell r="B34">
            <v>28.111229600000001</v>
          </cell>
          <cell r="C34">
            <v>40.852267099999999</v>
          </cell>
          <cell r="D34">
            <v>43.473300899999998</v>
          </cell>
          <cell r="E34">
            <v>42.556632009811509</v>
          </cell>
          <cell r="F34">
            <v>44.445239544129876</v>
          </cell>
        </row>
        <row r="35">
          <cell r="A35" t="str">
            <v>Total Liability</v>
          </cell>
          <cell r="B35">
            <v>262.96484780000003</v>
          </cell>
          <cell r="C35">
            <v>338.71278789999997</v>
          </cell>
          <cell r="D35">
            <v>476.39435179999998</v>
          </cell>
          <cell r="E35">
            <v>659.22231697950735</v>
          </cell>
          <cell r="F35">
            <v>781.94464383024979</v>
          </cell>
        </row>
        <row r="36">
          <cell r="A36" t="str">
            <v>Application of Funds</v>
          </cell>
        </row>
        <row r="37">
          <cell r="A37" t="str">
            <v>Net Block</v>
          </cell>
          <cell r="B37">
            <v>145.31582750000001</v>
          </cell>
          <cell r="C37">
            <v>186.04888449999999</v>
          </cell>
          <cell r="D37">
            <v>263.39788540000001</v>
          </cell>
          <cell r="E37">
            <v>435.08733656309988</v>
          </cell>
          <cell r="F37">
            <v>473.41233532619992</v>
          </cell>
        </row>
        <row r="38">
          <cell r="A38" t="str">
            <v>Capital WIP</v>
          </cell>
          <cell r="B38">
            <v>0.70654209999999995</v>
          </cell>
          <cell r="C38">
            <v>1.3783709</v>
          </cell>
          <cell r="D38">
            <v>2.5953062</v>
          </cell>
          <cell r="E38">
            <v>4.5953062000000005</v>
          </cell>
          <cell r="F38">
            <v>5.5953062000000005</v>
          </cell>
        </row>
        <row r="39">
          <cell r="A39" t="str">
            <v>Investments</v>
          </cell>
          <cell r="B39">
            <v>5.6374240000000002</v>
          </cell>
          <cell r="C39">
            <v>6.0484464000000004</v>
          </cell>
          <cell r="D39">
            <v>5.5929053</v>
          </cell>
          <cell r="E39">
            <v>6.5929053000000009</v>
          </cell>
          <cell r="F39">
            <v>7.1929053000000014</v>
          </cell>
        </row>
        <row r="40">
          <cell r="A40" t="str">
            <v>Cash</v>
          </cell>
          <cell r="B40">
            <v>8.7586396999999998</v>
          </cell>
          <cell r="C40">
            <v>5.8969982999999999</v>
          </cell>
          <cell r="D40">
            <v>15.3446335</v>
          </cell>
          <cell r="E40">
            <v>12.839952243501846</v>
          </cell>
          <cell r="F40">
            <v>41.51511240128211</v>
          </cell>
        </row>
        <row r="41">
          <cell r="A41" t="str">
            <v>Trade Receivables</v>
          </cell>
          <cell r="B41">
            <v>85.014646499999998</v>
          </cell>
          <cell r="C41">
            <v>113.78591039999999</v>
          </cell>
          <cell r="D41">
            <v>154.9603299</v>
          </cell>
          <cell r="E41">
            <v>153.66237879452052</v>
          </cell>
          <cell r="F41">
            <v>197.16962100136985</v>
          </cell>
        </row>
        <row r="42">
          <cell r="A42" t="str">
            <v>Loans &amp; Advances</v>
          </cell>
          <cell r="B42">
            <v>17.531768</v>
          </cell>
          <cell r="C42">
            <v>25.5541774</v>
          </cell>
          <cell r="D42">
            <v>34.499493899999997</v>
          </cell>
          <cell r="E42">
            <v>46.447948878385134</v>
          </cell>
          <cell r="F42">
            <v>57.062874601397937</v>
          </cell>
        </row>
        <row r="43">
          <cell r="A43" t="str">
            <v>Miscellaneous Expenditure</v>
          </cell>
        </row>
        <row r="44">
          <cell r="A44" t="str">
            <v>Total Asset</v>
          </cell>
          <cell r="B44">
            <v>262.96484780000003</v>
          </cell>
          <cell r="C44">
            <v>338.71278789999997</v>
          </cell>
          <cell r="D44">
            <v>476.39055419999994</v>
          </cell>
          <cell r="E44">
            <v>659.22582797950724</v>
          </cell>
          <cell r="F44">
            <v>781.94815483024968</v>
          </cell>
        </row>
        <row r="46">
          <cell r="B46">
            <v>0</v>
          </cell>
          <cell r="C46">
            <v>0</v>
          </cell>
          <cell r="D46">
            <v>-3.7976000000412569E-3</v>
          </cell>
          <cell r="E46">
            <v>3.5109999998894637E-3</v>
          </cell>
          <cell r="F46">
            <v>3.5109999998894637E-3</v>
          </cell>
        </row>
        <row r="47">
          <cell r="A47" t="str">
            <v xml:space="preserve">Cash Flow Statement </v>
          </cell>
        </row>
        <row r="48">
          <cell r="F48" t="str">
            <v>(Rs Crore)</v>
          </cell>
        </row>
        <row r="49">
          <cell r="B49" t="str">
            <v>FY05</v>
          </cell>
          <cell r="C49" t="str">
            <v>FY06</v>
          </cell>
          <cell r="D49" t="str">
            <v>FY07</v>
          </cell>
          <cell r="E49" t="str">
            <v>FY08E</v>
          </cell>
          <cell r="F49" t="str">
            <v>FY09E</v>
          </cell>
        </row>
        <row r="50">
          <cell r="A50" t="str">
            <v>Opening Cash Balance</v>
          </cell>
          <cell r="D50">
            <v>58.969526000000144</v>
          </cell>
          <cell r="E50">
            <v>153.1457629999997</v>
          </cell>
          <cell r="F50">
            <v>128.39952243501847</v>
          </cell>
        </row>
        <row r="51">
          <cell r="A51" t="str">
            <v>Profit after Tax</v>
          </cell>
          <cell r="D51">
            <v>30.566923099999951</v>
          </cell>
          <cell r="E51">
            <v>36.522595430295844</v>
          </cell>
          <cell r="F51">
            <v>55.136267677023952</v>
          </cell>
        </row>
        <row r="52">
          <cell r="A52" t="str">
            <v>Misc Expenditure w/off</v>
          </cell>
          <cell r="D52">
            <v>0</v>
          </cell>
          <cell r="E52">
            <v>0</v>
          </cell>
          <cell r="F52">
            <v>0</v>
          </cell>
        </row>
        <row r="53">
          <cell r="A53" t="str">
            <v>Dividend Paid</v>
          </cell>
          <cell r="D53">
            <v>-2.3693467999999998</v>
          </cell>
          <cell r="E53">
            <v>-4.9604733606</v>
          </cell>
          <cell r="F53">
            <v>-5.3025483605999995</v>
          </cell>
        </row>
        <row r="54">
          <cell r="A54" t="str">
            <v>Depreciation</v>
          </cell>
          <cell r="D54">
            <v>19.908900600000003</v>
          </cell>
          <cell r="E54">
            <v>26.310548836900001</v>
          </cell>
          <cell r="F54">
            <v>30.675001236899998</v>
          </cell>
        </row>
        <row r="55">
          <cell r="A55" t="str">
            <v>Provision for deffered tax</v>
          </cell>
          <cell r="D55">
            <v>3.6597999999999997</v>
          </cell>
          <cell r="E55">
            <v>1</v>
          </cell>
          <cell r="F55">
            <v>1</v>
          </cell>
        </row>
        <row r="56">
          <cell r="A56" t="str">
            <v>Cash Flow before WC Changes</v>
          </cell>
          <cell r="B56">
            <v>0</v>
          </cell>
          <cell r="C56">
            <v>0</v>
          </cell>
          <cell r="D56">
            <v>51.766276899999951</v>
          </cell>
          <cell r="E56">
            <v>58.872670906595843</v>
          </cell>
          <cell r="F56">
            <v>81.508720553323954</v>
          </cell>
        </row>
        <row r="57">
          <cell r="A57" t="str">
            <v>Net Increase in Current Liabilities</v>
          </cell>
          <cell r="D57">
            <v>-4.8320930664185777</v>
          </cell>
          <cell r="E57">
            <v>6.2779629717332517</v>
          </cell>
          <cell r="F57">
            <v>7.8162232707117507</v>
          </cell>
        </row>
        <row r="58">
          <cell r="A58" t="str">
            <v>Net Increase in Current Assets</v>
          </cell>
        </row>
        <row r="59">
          <cell r="A59" t="str">
            <v>Cash Flow after WC Changes</v>
          </cell>
          <cell r="B59">
            <v>0</v>
          </cell>
          <cell r="C59">
            <v>0</v>
          </cell>
          <cell r="D59">
            <v>46.934183833581372</v>
          </cell>
          <cell r="E59">
            <v>65.150633878329089</v>
          </cell>
          <cell r="F59">
            <v>89.324943824035699</v>
          </cell>
        </row>
        <row r="60">
          <cell r="A60" t="str">
            <v>Purchase of Fixed Assets</v>
          </cell>
        </row>
        <row r="61">
          <cell r="A61" t="str">
            <v>(Increase) / Decrease in Investment</v>
          </cell>
        </row>
        <row r="62">
          <cell r="A62" t="str">
            <v>Increase / (Decrease) in Loan Funds</v>
          </cell>
        </row>
        <row r="63">
          <cell r="A63" t="str">
            <v>Increase  / (Decrease) in Equity Capital</v>
          </cell>
        </row>
        <row r="64">
          <cell r="A64" t="str">
            <v>Net Change in Cash</v>
          </cell>
          <cell r="B64">
            <v>0</v>
          </cell>
          <cell r="C64">
            <v>0</v>
          </cell>
          <cell r="D64">
            <v>46.934183833581372</v>
          </cell>
          <cell r="E64">
            <v>65.150633878329089</v>
          </cell>
          <cell r="F64">
            <v>89.324943824035699</v>
          </cell>
        </row>
        <row r="65">
          <cell r="A65" t="str">
            <v>Closing Cash Balance</v>
          </cell>
          <cell r="B65">
            <v>0</v>
          </cell>
          <cell r="C65">
            <v>0</v>
          </cell>
          <cell r="D65">
            <v>105.90370983358152</v>
          </cell>
          <cell r="E65">
            <v>218.29639687832878</v>
          </cell>
          <cell r="F65">
            <v>217.72446625905417</v>
          </cell>
        </row>
        <row r="68">
          <cell r="A68" t="str">
            <v>Ratios</v>
          </cell>
        </row>
        <row r="69">
          <cell r="B69" t="str">
            <v>FY05</v>
          </cell>
          <cell r="C69" t="str">
            <v>FY06</v>
          </cell>
          <cell r="D69" t="str">
            <v>FY07</v>
          </cell>
          <cell r="E69" t="str">
            <v>FY08E</v>
          </cell>
          <cell r="F69" t="str">
            <v>FY09E</v>
          </cell>
        </row>
        <row r="70">
          <cell r="A70" t="str">
            <v>EPS (Rs.)</v>
          </cell>
          <cell r="B70">
            <v>1.562193484870291</v>
          </cell>
          <cell r="C70">
            <v>3.9749733651884438</v>
          </cell>
          <cell r="D70">
            <v>4.5280547077251549</v>
          </cell>
          <cell r="E70">
            <v>5.0372075096910871</v>
          </cell>
          <cell r="F70">
            <v>7.1138394156894842</v>
          </cell>
        </row>
        <row r="71">
          <cell r="A71" t="str">
            <v>Book Value (Rs. Crore)</v>
          </cell>
          <cell r="B71">
            <v>11.468719628571428</v>
          </cell>
          <cell r="C71">
            <v>15.431689857142857</v>
          </cell>
          <cell r="D71">
            <v>13.918920004313708</v>
          </cell>
          <cell r="E71">
            <v>18.764625942871195</v>
          </cell>
          <cell r="F71">
            <v>25.284738116227409</v>
          </cell>
        </row>
        <row r="72">
          <cell r="A72" t="str">
            <v>Enterprise Value (Rs. Crore)</v>
          </cell>
          <cell r="B72">
            <v>863.58778239999992</v>
          </cell>
          <cell r="C72">
            <v>883.48693900000001</v>
          </cell>
          <cell r="D72">
            <v>979.55165679999993</v>
          </cell>
          <cell r="E72">
            <v>1138.1138500564982</v>
          </cell>
          <cell r="F72">
            <v>1166.9386898987179</v>
          </cell>
        </row>
        <row r="73">
          <cell r="A73" t="str">
            <v>EV/Sales (x)</v>
          </cell>
          <cell r="B73">
            <v>1.1754707288980593</v>
          </cell>
          <cell r="C73">
            <v>0.97645492536638545</v>
          </cell>
          <cell r="D73">
            <v>0.90253666307107583</v>
          </cell>
          <cell r="E73">
            <v>0.91314092149374337</v>
          </cell>
          <cell r="F73">
            <v>0.7621018764868337</v>
          </cell>
        </row>
        <row r="74">
          <cell r="A74" t="str">
            <v>EV/EBIDTA (x)</v>
          </cell>
          <cell r="B74">
            <v>25.08147652268562</v>
          </cell>
          <cell r="C74">
            <v>14.080128805488178</v>
          </cell>
          <cell r="D74">
            <v>13.189853741526857</v>
          </cell>
          <cell r="E74">
            <v>11.400878464858838</v>
          </cell>
          <cell r="F74">
            <v>8.8679857783611062</v>
          </cell>
        </row>
        <row r="75">
          <cell r="A75" t="str">
            <v>Market Cap to sales (x)</v>
          </cell>
          <cell r="B75">
            <v>1.0566793705702555</v>
          </cell>
          <cell r="C75">
            <v>0.85800529155543737</v>
          </cell>
          <cell r="D75">
            <v>0.71527889149387169</v>
          </cell>
          <cell r="E75">
            <v>0.66899323787139542</v>
          </cell>
          <cell r="F75">
            <v>0.58209804270484466</v>
          </cell>
        </row>
        <row r="76">
          <cell r="A76" t="str">
            <v>Price to Book Value (x)</v>
          </cell>
          <cell r="B76">
            <v>10.027274510530926</v>
          </cell>
          <cell r="C76">
            <v>7.4521974627924514</v>
          </cell>
          <cell r="D76">
            <v>8.2621352780502768</v>
          </cell>
          <cell r="E76">
            <v>6.1285527540019658</v>
          </cell>
          <cell r="F76">
            <v>4.548198184666763</v>
          </cell>
        </row>
        <row r="77">
          <cell r="A77" t="str">
            <v>Operating Margin (%)</v>
          </cell>
          <cell r="B77">
            <v>4.678841843377934</v>
          </cell>
          <cell r="C77">
            <v>6.8652241191814722</v>
          </cell>
          <cell r="D77">
            <v>6.8160368731780929</v>
          </cell>
          <cell r="E77">
            <v>7.9903612138833111</v>
          </cell>
          <cell r="F77">
            <v>8.57722799893026</v>
          </cell>
        </row>
        <row r="78">
          <cell r="A78" t="str">
            <v>Net Profit Margin (%)</v>
          </cell>
          <cell r="B78">
            <v>1.4354240246101682</v>
          </cell>
          <cell r="C78">
            <v>2.965694070542269</v>
          </cell>
          <cell r="D78">
            <v>2.8163669147523964</v>
          </cell>
          <cell r="E78">
            <v>2.9303110971637811</v>
          </cell>
          <cell r="F78">
            <v>3.6008278260777606</v>
          </cell>
        </row>
        <row r="79">
          <cell r="A79" t="str">
            <v>RONW (%)</v>
          </cell>
          <cell r="B79">
            <v>8.7573084433841917</v>
          </cell>
          <cell r="C79">
            <v>16.560425701858193</v>
          </cell>
          <cell r="D79">
            <v>16.265826322451144</v>
          </cell>
          <cell r="E79">
            <v>13.422083459128997</v>
          </cell>
          <cell r="F79">
            <v>14.067457181065121</v>
          </cell>
        </row>
        <row r="80">
          <cell r="A80" t="str">
            <v>ROCE (%)</v>
          </cell>
          <cell r="B80">
            <v>9.5547445432920224</v>
          </cell>
          <cell r="C80">
            <v>16.077329176296011</v>
          </cell>
          <cell r="D80">
            <v>13.371783960433678</v>
          </cell>
          <cell r="E80">
            <v>12.476310247890307</v>
          </cell>
          <cell r="F80">
            <v>14.231810209400297</v>
          </cell>
        </row>
        <row r="81">
          <cell r="A81" t="str">
            <v>Debt/ Equity (x)</v>
          </cell>
          <cell r="B81">
            <v>0.79746156095386977</v>
          </cell>
          <cell r="C81">
            <v>0.69781622441022251</v>
          </cell>
          <cell r="D81">
            <v>1.1631552089627122</v>
          </cell>
          <cell r="E81">
            <v>1.1654881865705389</v>
          </cell>
          <cell r="F81">
            <v>0.80914771333218716</v>
          </cell>
        </row>
        <row r="82">
          <cell r="A82" t="str">
            <v>Current Ratio</v>
          </cell>
          <cell r="B82">
            <v>4.1599915714821663</v>
          </cell>
          <cell r="C82">
            <v>3.7032346853523825</v>
          </cell>
          <cell r="D82">
            <v>4.8396914484126512</v>
          </cell>
          <cell r="E82">
            <v>5.1588477482379576</v>
          </cell>
          <cell r="F82">
            <v>6.8160396121447135</v>
          </cell>
        </row>
        <row r="83">
          <cell r="A83" t="str">
            <v>Debtors Turnover Ratio</v>
          </cell>
          <cell r="B83">
            <v>8.6417344580736462</v>
          </cell>
          <cell r="C83">
            <v>7.9516900714624867</v>
          </cell>
          <cell r="D83">
            <v>7.0039326019787982</v>
          </cell>
          <cell r="E83">
            <v>8.1111111111111107</v>
          </cell>
          <cell r="F83">
            <v>7.7659574468085104</v>
          </cell>
        </row>
        <row r="84">
          <cell r="A84" t="str">
            <v>Fixed Assets Turnover Ratio</v>
          </cell>
          <cell r="B84">
            <v>5.0557053057417303</v>
          </cell>
          <cell r="C84">
            <v>4.8631858042664051</v>
          </cell>
          <cell r="D84">
            <v>4.1205027327831383</v>
          </cell>
          <cell r="E84">
            <v>2.8646492859238633</v>
          </cell>
          <cell r="F84">
            <v>3.2344127354538292</v>
          </cell>
        </row>
        <row r="87">
          <cell r="A87" t="str">
            <v>Market Price</v>
          </cell>
          <cell r="C87">
            <v>115</v>
          </cell>
        </row>
        <row r="89">
          <cell r="A89" t="str">
            <v>P/E</v>
          </cell>
          <cell r="B89">
            <v>73.614440921540819</v>
          </cell>
          <cell r="C89">
            <v>28.931011464663772</v>
          </cell>
          <cell r="D89">
            <v>25.397219650151872</v>
          </cell>
          <cell r="E89">
            <v>22.830109694458969</v>
          </cell>
          <cell r="F89">
            <v>16.165672751393423</v>
          </cell>
        </row>
        <row r="90">
          <cell r="A90" t="str">
            <v>No. of Shares</v>
          </cell>
          <cell r="B90">
            <v>6.7505639999999998</v>
          </cell>
          <cell r="C90">
            <v>6.7505639999999998</v>
          </cell>
          <cell r="D90">
            <v>6.7505639999999998</v>
          </cell>
          <cell r="E90">
            <v>7.2505639999999998</v>
          </cell>
          <cell r="F90">
            <v>7.7505639999999998</v>
          </cell>
        </row>
        <row r="91">
          <cell r="A91" t="str">
            <v>Market Cap</v>
          </cell>
          <cell r="B91">
            <v>776.31485999999995</v>
          </cell>
          <cell r="C91">
            <v>776.31485999999995</v>
          </cell>
          <cell r="D91">
            <v>776.31485999999995</v>
          </cell>
          <cell r="E91">
            <v>833.81485999999995</v>
          </cell>
          <cell r="F91">
            <v>891.31485999999995</v>
          </cell>
        </row>
        <row r="93">
          <cell r="A93" t="str">
            <v>First Page – Exhibit 1</v>
          </cell>
        </row>
        <row r="94">
          <cell r="A94" t="str">
            <v>Key Financials</v>
          </cell>
        </row>
        <row r="95">
          <cell r="A95" t="str">
            <v>Year to March 31</v>
          </cell>
          <cell r="B95" t="str">
            <v>FY05</v>
          </cell>
          <cell r="C95" t="str">
            <v>FY06</v>
          </cell>
          <cell r="D95" t="str">
            <v>FY07</v>
          </cell>
          <cell r="E95" t="str">
            <v>FY08E</v>
          </cell>
          <cell r="F95" t="str">
            <v>FY09E</v>
          </cell>
        </row>
        <row r="96">
          <cell r="A96" t="str">
            <v>Net Sales (Rs cr)</v>
          </cell>
        </row>
        <row r="97">
          <cell r="A97" t="str">
            <v>Net Profit (Rs crore)</v>
          </cell>
          <cell r="B97">
            <v>10.545687099999931</v>
          </cell>
          <cell r="C97">
            <v>26.833312099999961</v>
          </cell>
          <cell r="D97">
            <v>30.566923099999951</v>
          </cell>
          <cell r="E97">
            <v>36.522595430295844</v>
          </cell>
          <cell r="F97">
            <v>55.136267677023952</v>
          </cell>
        </row>
        <row r="98">
          <cell r="A98" t="str">
            <v>EPS (Rs)</v>
          </cell>
          <cell r="B98">
            <v>1.562193484870291</v>
          </cell>
          <cell r="C98">
            <v>3.9749733651884438</v>
          </cell>
          <cell r="D98">
            <v>4.5280547077251549</v>
          </cell>
          <cell r="E98">
            <v>5.0372075096910871</v>
          </cell>
          <cell r="F98">
            <v>7.1138394156894842</v>
          </cell>
        </row>
        <row r="99">
          <cell r="A99" t="str">
            <v>% Growth</v>
          </cell>
          <cell r="C99">
            <v>1.5444821039683738</v>
          </cell>
          <cell r="D99">
            <v>0.13914089271148877</v>
          </cell>
          <cell r="E99">
            <v>0.11244404823494825</v>
          </cell>
          <cell r="F99">
            <v>0.4122585583387548</v>
          </cell>
        </row>
        <row r="100">
          <cell r="A100" t="str">
            <v>P/E (x)</v>
          </cell>
          <cell r="B100">
            <v>73.614440921540819</v>
          </cell>
          <cell r="C100">
            <v>28.931011464663772</v>
          </cell>
          <cell r="D100">
            <v>25.397219650151872</v>
          </cell>
          <cell r="E100">
            <v>22.830109694458969</v>
          </cell>
          <cell r="F100">
            <v>16.165672751393423</v>
          </cell>
        </row>
        <row r="101">
          <cell r="A101" t="str">
            <v>Price/Book (x)</v>
          </cell>
          <cell r="B101">
            <v>10.027274510530926</v>
          </cell>
          <cell r="C101">
            <v>7.4521974627924514</v>
          </cell>
          <cell r="D101">
            <v>8.2621352780502768</v>
          </cell>
          <cell r="E101">
            <v>6.1285527540019658</v>
          </cell>
          <cell r="F101">
            <v>4.548198184666763</v>
          </cell>
        </row>
        <row r="102">
          <cell r="A102" t="str">
            <v>EV/EBIDTA (x)</v>
          </cell>
          <cell r="B102">
            <v>25.08147652268562</v>
          </cell>
          <cell r="C102">
            <v>14.080128805488178</v>
          </cell>
          <cell r="D102">
            <v>13.189853741526857</v>
          </cell>
          <cell r="E102">
            <v>11.400878464858838</v>
          </cell>
          <cell r="F102">
            <v>8.8679857783611062</v>
          </cell>
        </row>
        <row r="103">
          <cell r="A103" t="str">
            <v>NPM (%)</v>
          </cell>
          <cell r="B103">
            <v>1.4354240246101682</v>
          </cell>
          <cell r="C103">
            <v>2.965694070542269</v>
          </cell>
          <cell r="D103">
            <v>2.8163669147523964</v>
          </cell>
          <cell r="E103">
            <v>2.9303110971637811</v>
          </cell>
          <cell r="F103">
            <v>3.6008278260777606</v>
          </cell>
        </row>
        <row r="104">
          <cell r="A104" t="str">
            <v>RoNW (%)</v>
          </cell>
          <cell r="B104">
            <v>8.7573084433841917</v>
          </cell>
          <cell r="C104">
            <v>16.560425701858193</v>
          </cell>
          <cell r="D104">
            <v>16.265826322451144</v>
          </cell>
          <cell r="E104">
            <v>13.422083459128997</v>
          </cell>
          <cell r="F104">
            <v>14.067457181065121</v>
          </cell>
        </row>
        <row r="105">
          <cell r="A105" t="str">
            <v>RoCE (%)</v>
          </cell>
          <cell r="B105">
            <v>9.5547445432920224</v>
          </cell>
          <cell r="C105">
            <v>16.077329176296011</v>
          </cell>
          <cell r="D105">
            <v>13.371783960433678</v>
          </cell>
          <cell r="E105">
            <v>12.476310247890307</v>
          </cell>
          <cell r="F105">
            <v>14.231810209400297</v>
          </cell>
        </row>
      </sheetData>
      <sheetData sheetId="10" refreshError="1"/>
      <sheetData sheetId="11"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nding"/>
      <sheetName val="Computation"/>
      <sheetName val="BS"/>
      <sheetName val="PL"/>
      <sheetName val="Sch A-H"/>
      <sheetName val="SCH C"/>
      <sheetName val="Sch I-K"/>
      <sheetName val="Sch L"/>
      <sheetName val="Sub Sch"/>
      <sheetName val="FA sch C"/>
      <sheetName val="GrpSum"/>
      <sheetName val="Stock "/>
      <sheetName val="Deferred tax"/>
      <sheetName val="FA - IT"/>
      <sheetName val="BA02"/>
      <sheetName val="Qty details 3cd"/>
      <sheetName val="dep 32  &amp; 3cd annx"/>
      <sheetName val="Details of Chq Issued"/>
      <sheetName val="Details of Share Transfer"/>
      <sheetName val="TB"/>
      <sheetName val="working of TDS"/>
      <sheetName val="debtors&gt;6month"/>
      <sheetName val="Sheet1"/>
    </sheetNames>
    <sheetDataSet>
      <sheetData sheetId="0" refreshError="1"/>
      <sheetData sheetId="1" refreshError="1"/>
      <sheetData sheetId="2"/>
      <sheetData sheetId="3">
        <row r="21">
          <cell r="C21">
            <v>0</v>
          </cell>
        </row>
      </sheetData>
      <sheetData sheetId="4">
        <row r="16">
          <cell r="C16">
            <v>500700</v>
          </cell>
        </row>
      </sheetData>
      <sheetData sheetId="5">
        <row r="20">
          <cell r="F20">
            <v>962802</v>
          </cell>
        </row>
      </sheetData>
      <sheetData sheetId="6">
        <row r="15">
          <cell r="C15">
            <v>53238412.259999998</v>
          </cell>
        </row>
      </sheetData>
      <sheetData sheetId="7" refreshError="1"/>
      <sheetData sheetId="8">
        <row r="24">
          <cell r="E24">
            <v>500700</v>
          </cell>
        </row>
      </sheetData>
      <sheetData sheetId="9">
        <row r="25">
          <cell r="E25">
            <v>316075</v>
          </cell>
        </row>
      </sheetData>
      <sheetData sheetId="10" refreshError="1"/>
      <sheetData sheetId="11" refreshError="1"/>
      <sheetData sheetId="12">
        <row r="20">
          <cell r="E20">
            <v>126631.27634219998</v>
          </cell>
        </row>
      </sheetData>
      <sheetData sheetId="13" refreshError="1"/>
      <sheetData sheetId="14" refreshError="1"/>
      <sheetData sheetId="15" refreshError="1"/>
      <sheetData sheetId="16" refreshError="1"/>
      <sheetData sheetId="17" refreshError="1"/>
      <sheetData sheetId="18"/>
      <sheetData sheetId="19">
        <row r="59">
          <cell r="E59">
            <v>20412</v>
          </cell>
        </row>
      </sheetData>
      <sheetData sheetId="20" refreshError="1"/>
      <sheetData sheetId="21" refreshError="1"/>
      <sheetData sheetId="22"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700 Prices"/>
      <sheetName val="Estimate_Info"/>
      <sheetName val="Database"/>
    </sheetNames>
    <sheetDataSet>
      <sheetData sheetId="0" refreshError="1"/>
      <sheetData sheetId="1" refreshError="1"/>
      <sheetData sheetId="2"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PR98"/>
      <sheetName val="AAJTGRP99"/>
      <sheetName val="Gold stk"/>
      <sheetName val="Deval"/>
      <sheetName val="Shop JV"/>
      <sheetName val="DMSA"/>
      <sheetName val="ABS"/>
      <sheetName val="GRADJ"/>
      <sheetName val="bankrep"/>
      <sheetName val="Sheet1"/>
      <sheetName val="Sheet2"/>
      <sheetName val="Sheet3"/>
      <sheetName val="#REF"/>
    </sheetNames>
    <sheetDataSet>
      <sheetData sheetId="0" refreshError="1">
        <row r="643">
          <cell r="A643" t="str">
            <v>FIXED ASSETS SCHEDULE- DAMAS LLC.</v>
          </cell>
        </row>
        <row r="645">
          <cell r="A645" t="str">
            <v>PARTICULARS</v>
          </cell>
          <cell r="B645" t="str">
            <v>LAND &amp; BUILDINGS</v>
          </cell>
          <cell r="C645" t="str">
            <v>VEHICLE</v>
          </cell>
          <cell r="D645" t="str">
            <v>FURNITURE &amp; FIXTURES</v>
          </cell>
          <cell r="E645" t="str">
            <v>OFFICE EQUIPMENTS</v>
          </cell>
          <cell r="F645" t="str">
            <v>MACHINERY &amp; ACCESSORIES</v>
          </cell>
          <cell r="G645" t="str">
            <v>TOTAL</v>
          </cell>
        </row>
        <row r="646">
          <cell r="A646" t="str">
            <v>Gross Block</v>
          </cell>
        </row>
        <row r="647">
          <cell r="A647" t="str">
            <v>Opening Balance as at 1.1.98</v>
          </cell>
          <cell r="B647">
            <v>0</v>
          </cell>
          <cell r="C647">
            <v>50600</v>
          </cell>
          <cell r="D647">
            <v>6754701</v>
          </cell>
          <cell r="E647">
            <v>15855</v>
          </cell>
          <cell r="F647">
            <v>285790</v>
          </cell>
          <cell r="G647">
            <v>7106946</v>
          </cell>
        </row>
        <row r="648">
          <cell r="A648" t="str">
            <v>Additions</v>
          </cell>
          <cell r="B648">
            <v>0</v>
          </cell>
          <cell r="C648">
            <v>0</v>
          </cell>
          <cell r="D648">
            <v>1517042</v>
          </cell>
          <cell r="E648">
            <v>61025</v>
          </cell>
          <cell r="F648">
            <v>46273</v>
          </cell>
          <cell r="G648">
            <v>1624340</v>
          </cell>
        </row>
        <row r="649">
          <cell r="A649" t="str">
            <v>Deductions</v>
          </cell>
          <cell r="B649">
            <v>0</v>
          </cell>
          <cell r="C649">
            <v>-50600</v>
          </cell>
          <cell r="D649">
            <v>-327257</v>
          </cell>
          <cell r="E649">
            <v>0</v>
          </cell>
          <cell r="F649">
            <v>-4090</v>
          </cell>
          <cell r="G649">
            <v>-381947</v>
          </cell>
        </row>
        <row r="650">
          <cell r="A650" t="str">
            <v>As at 31.12.98</v>
          </cell>
          <cell r="B650">
            <v>0</v>
          </cell>
          <cell r="C650">
            <v>0</v>
          </cell>
          <cell r="D650">
            <v>7944486</v>
          </cell>
          <cell r="E650">
            <v>76880</v>
          </cell>
          <cell r="F650">
            <v>327973</v>
          </cell>
          <cell r="G650">
            <v>8349339</v>
          </cell>
        </row>
        <row r="652">
          <cell r="A652" t="str">
            <v>Depreciation</v>
          </cell>
        </row>
        <row r="653">
          <cell r="A653" t="str">
            <v>As at 1.1.98</v>
          </cell>
          <cell r="B653">
            <v>0</v>
          </cell>
          <cell r="C653">
            <v>12650</v>
          </cell>
          <cell r="D653">
            <v>2891008</v>
          </cell>
          <cell r="E653">
            <v>11859</v>
          </cell>
          <cell r="F653">
            <v>79566</v>
          </cell>
          <cell r="G653">
            <v>2995083</v>
          </cell>
        </row>
        <row r="654">
          <cell r="A654" t="str">
            <v>Adjustment</v>
          </cell>
          <cell r="B654">
            <v>0</v>
          </cell>
          <cell r="C654">
            <v>-12650</v>
          </cell>
          <cell r="D654">
            <v>-217228</v>
          </cell>
          <cell r="E654">
            <v>0</v>
          </cell>
          <cell r="F654">
            <v>40006</v>
          </cell>
          <cell r="G654">
            <v>-189872</v>
          </cell>
        </row>
        <row r="655">
          <cell r="A655" t="str">
            <v>For the year</v>
          </cell>
          <cell r="B655">
            <v>0</v>
          </cell>
          <cell r="C655">
            <v>0</v>
          </cell>
          <cell r="D655">
            <v>1672090</v>
          </cell>
          <cell r="E655">
            <v>19252</v>
          </cell>
          <cell r="F655">
            <v>63003</v>
          </cell>
          <cell r="G655">
            <v>1754345</v>
          </cell>
        </row>
        <row r="656">
          <cell r="A656" t="str">
            <v>As at 31.12.98</v>
          </cell>
          <cell r="B656">
            <v>0</v>
          </cell>
          <cell r="C656">
            <v>0</v>
          </cell>
          <cell r="D656">
            <v>4345870</v>
          </cell>
          <cell r="E656">
            <v>31111</v>
          </cell>
          <cell r="F656">
            <v>182575</v>
          </cell>
          <cell r="G656">
            <v>4559556</v>
          </cell>
        </row>
        <row r="658">
          <cell r="A658" t="str">
            <v>Net Block Value</v>
          </cell>
        </row>
        <row r="659">
          <cell r="A659" t="str">
            <v>As at 31.12.98</v>
          </cell>
          <cell r="B659">
            <v>0</v>
          </cell>
          <cell r="C659">
            <v>0</v>
          </cell>
          <cell r="D659">
            <v>3598616</v>
          </cell>
          <cell r="E659">
            <v>45769</v>
          </cell>
          <cell r="F659">
            <v>145398</v>
          </cell>
          <cell r="G659">
            <v>3789783</v>
          </cell>
        </row>
        <row r="661">
          <cell r="A661" t="str">
            <v>As at 31.12.97</v>
          </cell>
          <cell r="B661">
            <v>0</v>
          </cell>
          <cell r="C661">
            <v>37950</v>
          </cell>
          <cell r="D661">
            <v>3863693</v>
          </cell>
          <cell r="E661">
            <v>3996</v>
          </cell>
          <cell r="F661">
            <v>206224</v>
          </cell>
          <cell r="G661">
            <v>4111863</v>
          </cell>
        </row>
        <row r="664">
          <cell r="A664" t="str">
            <v>FIXED ASSETS SCHEDULE- BARAJEEL JEWELLERY</v>
          </cell>
        </row>
        <row r="666">
          <cell r="A666" t="str">
            <v>PARTICULARS</v>
          </cell>
          <cell r="B666" t="str">
            <v>LAND &amp; BUILDINGS</v>
          </cell>
          <cell r="C666" t="str">
            <v>VEHICLE</v>
          </cell>
          <cell r="D666" t="str">
            <v>FURNITURE &amp; FIXTURES</v>
          </cell>
          <cell r="E666" t="str">
            <v>OFFICE EQUIPMENTS</v>
          </cell>
          <cell r="F666" t="str">
            <v>MACHINERY &amp; ACCESSORIES</v>
          </cell>
          <cell r="G666" t="str">
            <v>TOTAL</v>
          </cell>
        </row>
        <row r="667">
          <cell r="A667" t="str">
            <v>Gross Block</v>
          </cell>
        </row>
        <row r="668">
          <cell r="A668" t="str">
            <v>Opening Balance as at 1.1.98</v>
          </cell>
          <cell r="D668">
            <v>92476</v>
          </cell>
          <cell r="E668">
            <v>0</v>
          </cell>
          <cell r="G668">
            <v>92476</v>
          </cell>
        </row>
        <row r="669">
          <cell r="A669" t="str">
            <v>Additions</v>
          </cell>
          <cell r="D669">
            <v>0</v>
          </cell>
          <cell r="E669">
            <v>0</v>
          </cell>
          <cell r="G669">
            <v>0</v>
          </cell>
        </row>
        <row r="670">
          <cell r="A670" t="str">
            <v>Deductions</v>
          </cell>
        </row>
        <row r="671">
          <cell r="A671" t="str">
            <v>As at 31.12.98</v>
          </cell>
          <cell r="B671">
            <v>0</v>
          </cell>
          <cell r="C671">
            <v>0</v>
          </cell>
          <cell r="D671">
            <v>92476</v>
          </cell>
          <cell r="E671">
            <v>0</v>
          </cell>
          <cell r="F671">
            <v>0</v>
          </cell>
          <cell r="G671">
            <v>92476</v>
          </cell>
        </row>
        <row r="673">
          <cell r="A673" t="str">
            <v>Depreciation</v>
          </cell>
        </row>
        <row r="674">
          <cell r="A674" t="str">
            <v>As at 1.1.98</v>
          </cell>
          <cell r="D674">
            <v>23119</v>
          </cell>
          <cell r="E674">
            <v>0</v>
          </cell>
          <cell r="G674">
            <v>23119</v>
          </cell>
        </row>
        <row r="675">
          <cell r="A675" t="str">
            <v>Adjustment</v>
          </cell>
          <cell r="G675">
            <v>0</v>
          </cell>
        </row>
        <row r="676">
          <cell r="A676" t="str">
            <v>For the year</v>
          </cell>
          <cell r="D676">
            <v>23119</v>
          </cell>
          <cell r="E676">
            <v>0</v>
          </cell>
          <cell r="G676">
            <v>23119</v>
          </cell>
        </row>
        <row r="677">
          <cell r="A677" t="str">
            <v>As at 31.12.98</v>
          </cell>
          <cell r="B677">
            <v>0</v>
          </cell>
          <cell r="C677">
            <v>0</v>
          </cell>
          <cell r="D677">
            <v>46238</v>
          </cell>
          <cell r="E677">
            <v>0</v>
          </cell>
          <cell r="F677">
            <v>0</v>
          </cell>
          <cell r="G677">
            <v>46238</v>
          </cell>
        </row>
        <row r="679">
          <cell r="A679" t="str">
            <v>Net Block Value</v>
          </cell>
        </row>
        <row r="680">
          <cell r="A680" t="str">
            <v>As at 31.12.98</v>
          </cell>
          <cell r="B680">
            <v>0</v>
          </cell>
          <cell r="C680">
            <v>0</v>
          </cell>
          <cell r="D680">
            <v>46238</v>
          </cell>
          <cell r="E680">
            <v>0</v>
          </cell>
          <cell r="F680">
            <v>0</v>
          </cell>
          <cell r="G680">
            <v>46238</v>
          </cell>
        </row>
        <row r="682">
          <cell r="A682" t="str">
            <v>As at 31.12.97</v>
          </cell>
          <cell r="B682">
            <v>0</v>
          </cell>
          <cell r="C682">
            <v>0</v>
          </cell>
          <cell r="D682">
            <v>69357</v>
          </cell>
          <cell r="E682">
            <v>0</v>
          </cell>
          <cell r="F682">
            <v>0</v>
          </cell>
          <cell r="G682">
            <v>69357</v>
          </cell>
        </row>
        <row r="685">
          <cell r="A685" t="str">
            <v>FIXED ASSETS SCHEDULE- BARAJEEL JEWELLERY LLC.</v>
          </cell>
        </row>
        <row r="687">
          <cell r="A687" t="str">
            <v>PARTICULARS</v>
          </cell>
          <cell r="B687" t="str">
            <v>LAND &amp; BUILDINGS</v>
          </cell>
          <cell r="C687" t="str">
            <v>VEHICLE</v>
          </cell>
          <cell r="D687" t="str">
            <v>FURNITURE &amp; FIXTURES</v>
          </cell>
          <cell r="E687" t="str">
            <v>OFFICE EQUIPMENTS</v>
          </cell>
          <cell r="F687" t="str">
            <v>MACHINERY &amp; ACCESSORIES</v>
          </cell>
          <cell r="G687" t="str">
            <v>TOTAL</v>
          </cell>
        </row>
        <row r="688">
          <cell r="A688" t="str">
            <v>Gross Block</v>
          </cell>
        </row>
        <row r="689">
          <cell r="A689" t="str">
            <v>Opening Balance as at 1.1.98</v>
          </cell>
          <cell r="D689">
            <v>92476</v>
          </cell>
          <cell r="E689">
            <v>0</v>
          </cell>
          <cell r="G689">
            <v>92476</v>
          </cell>
        </row>
        <row r="690">
          <cell r="A690" t="str">
            <v>Additions</v>
          </cell>
          <cell r="D690">
            <v>0</v>
          </cell>
          <cell r="E690">
            <v>0</v>
          </cell>
          <cell r="G690">
            <v>0</v>
          </cell>
        </row>
        <row r="691">
          <cell r="A691" t="str">
            <v>Deductions</v>
          </cell>
        </row>
        <row r="692">
          <cell r="A692" t="str">
            <v>As at 31.12.98</v>
          </cell>
          <cell r="B692">
            <v>0</v>
          </cell>
          <cell r="C692">
            <v>0</v>
          </cell>
          <cell r="D692">
            <v>92476</v>
          </cell>
          <cell r="E692">
            <v>0</v>
          </cell>
          <cell r="F692">
            <v>0</v>
          </cell>
          <cell r="G692">
            <v>92476</v>
          </cell>
        </row>
        <row r="694">
          <cell r="A694" t="str">
            <v>Depreciation</v>
          </cell>
        </row>
        <row r="695">
          <cell r="A695" t="str">
            <v>As at 1.1.98</v>
          </cell>
          <cell r="D695">
            <v>23119</v>
          </cell>
          <cell r="E695">
            <v>0</v>
          </cell>
          <cell r="G695">
            <v>23119</v>
          </cell>
        </row>
        <row r="696">
          <cell r="A696" t="str">
            <v>Adjustment</v>
          </cell>
          <cell r="G696">
            <v>0</v>
          </cell>
        </row>
        <row r="697">
          <cell r="A697" t="str">
            <v>For the year</v>
          </cell>
          <cell r="D697">
            <v>23119</v>
          </cell>
          <cell r="E697">
            <v>0</v>
          </cell>
          <cell r="G697">
            <v>23119</v>
          </cell>
        </row>
        <row r="698">
          <cell r="A698" t="str">
            <v>As at 31.12.98</v>
          </cell>
          <cell r="B698">
            <v>0</v>
          </cell>
          <cell r="C698">
            <v>0</v>
          </cell>
          <cell r="D698">
            <v>46238</v>
          </cell>
          <cell r="E698">
            <v>0</v>
          </cell>
          <cell r="F698">
            <v>0</v>
          </cell>
          <cell r="G698">
            <v>46238</v>
          </cell>
        </row>
        <row r="700">
          <cell r="A700" t="str">
            <v>Net Block Value</v>
          </cell>
        </row>
        <row r="701">
          <cell r="A701" t="str">
            <v>As at 31.12.98</v>
          </cell>
          <cell r="B701">
            <v>0</v>
          </cell>
          <cell r="C701">
            <v>0</v>
          </cell>
          <cell r="D701">
            <v>46238</v>
          </cell>
          <cell r="E701">
            <v>0</v>
          </cell>
          <cell r="F701">
            <v>0</v>
          </cell>
          <cell r="G701">
            <v>46238</v>
          </cell>
        </row>
        <row r="703">
          <cell r="A703" t="str">
            <v>As at 31.12.97</v>
          </cell>
          <cell r="B703">
            <v>0</v>
          </cell>
          <cell r="C703">
            <v>0</v>
          </cell>
          <cell r="D703">
            <v>69357</v>
          </cell>
          <cell r="E703">
            <v>0</v>
          </cell>
          <cell r="F703">
            <v>0</v>
          </cell>
          <cell r="G703">
            <v>69357</v>
          </cell>
        </row>
        <row r="705">
          <cell r="A705" t="str">
            <v>FIXED ASSETS SCHEDULE- DAMASCUS SHARJAH</v>
          </cell>
        </row>
        <row r="707">
          <cell r="A707" t="str">
            <v>PARTICULARS</v>
          </cell>
          <cell r="B707" t="str">
            <v>LAND &amp; BUILDINGS</v>
          </cell>
          <cell r="C707" t="str">
            <v>VEHICLE</v>
          </cell>
          <cell r="D707" t="str">
            <v>FURNITURE &amp; FIXTURES</v>
          </cell>
          <cell r="E707" t="str">
            <v>OFFICE EQUIPMENTS</v>
          </cell>
          <cell r="F707" t="str">
            <v>MACHINERY &amp; ACCESSORIES</v>
          </cell>
          <cell r="G707" t="str">
            <v>TOTAL</v>
          </cell>
        </row>
        <row r="708">
          <cell r="A708" t="str">
            <v>Gross Block</v>
          </cell>
        </row>
        <row r="709">
          <cell r="A709" t="str">
            <v>Opening Balance as at 1.1.98</v>
          </cell>
          <cell r="D709">
            <v>293301</v>
          </cell>
          <cell r="E709">
            <v>0</v>
          </cell>
          <cell r="G709">
            <v>293301</v>
          </cell>
        </row>
        <row r="710">
          <cell r="A710" t="str">
            <v>Additions</v>
          </cell>
          <cell r="D710">
            <v>0</v>
          </cell>
          <cell r="E710">
            <v>0</v>
          </cell>
          <cell r="G710">
            <v>0</v>
          </cell>
        </row>
        <row r="711">
          <cell r="A711" t="str">
            <v>Deductions</v>
          </cell>
        </row>
        <row r="712">
          <cell r="A712" t="str">
            <v>As at 31.12.98</v>
          </cell>
          <cell r="B712">
            <v>0</v>
          </cell>
          <cell r="C712">
            <v>0</v>
          </cell>
          <cell r="D712">
            <v>293301</v>
          </cell>
          <cell r="E712">
            <v>0</v>
          </cell>
          <cell r="F712">
            <v>0</v>
          </cell>
          <cell r="G712">
            <v>293301</v>
          </cell>
        </row>
        <row r="714">
          <cell r="A714" t="str">
            <v>Depreciation</v>
          </cell>
        </row>
        <row r="715">
          <cell r="A715" t="str">
            <v>As at 1.1.98</v>
          </cell>
          <cell r="D715">
            <v>243595</v>
          </cell>
          <cell r="E715">
            <v>0</v>
          </cell>
          <cell r="G715">
            <v>243595</v>
          </cell>
        </row>
        <row r="716">
          <cell r="A716" t="str">
            <v>Adjustment</v>
          </cell>
          <cell r="G716">
            <v>0</v>
          </cell>
        </row>
        <row r="717">
          <cell r="A717" t="str">
            <v>For the year</v>
          </cell>
          <cell r="D717">
            <v>49705</v>
          </cell>
          <cell r="E717">
            <v>0</v>
          </cell>
          <cell r="G717">
            <v>49705</v>
          </cell>
        </row>
        <row r="718">
          <cell r="A718" t="str">
            <v>As at 31.12.98</v>
          </cell>
          <cell r="B718">
            <v>0</v>
          </cell>
          <cell r="C718">
            <v>0</v>
          </cell>
          <cell r="D718">
            <v>293300</v>
          </cell>
          <cell r="E718">
            <v>0</v>
          </cell>
          <cell r="F718">
            <v>0</v>
          </cell>
          <cell r="G718">
            <v>293300</v>
          </cell>
        </row>
        <row r="720">
          <cell r="A720" t="str">
            <v>Net Block Value</v>
          </cell>
        </row>
        <row r="721">
          <cell r="A721" t="str">
            <v>As at 31.12.98</v>
          </cell>
          <cell r="B721">
            <v>0</v>
          </cell>
          <cell r="C721">
            <v>0</v>
          </cell>
          <cell r="D721">
            <v>1</v>
          </cell>
          <cell r="E721">
            <v>0</v>
          </cell>
          <cell r="F721">
            <v>0</v>
          </cell>
          <cell r="G721">
            <v>1</v>
          </cell>
        </row>
        <row r="723">
          <cell r="A723" t="str">
            <v>As at 31.12.97</v>
          </cell>
          <cell r="B723">
            <v>0</v>
          </cell>
          <cell r="C723">
            <v>0</v>
          </cell>
          <cell r="D723">
            <v>49706</v>
          </cell>
          <cell r="E723">
            <v>0</v>
          </cell>
          <cell r="F723">
            <v>0</v>
          </cell>
          <cell r="G723">
            <v>49706</v>
          </cell>
        </row>
        <row r="726">
          <cell r="A726" t="str">
            <v xml:space="preserve">FIXED ASSETS SCHEDULE- DAMASCUS SHARJAH  </v>
          </cell>
        </row>
        <row r="728">
          <cell r="A728" t="str">
            <v>PARTICULARS</v>
          </cell>
          <cell r="B728" t="str">
            <v>LAND &amp; BUILDINGS</v>
          </cell>
          <cell r="C728" t="str">
            <v>VEHICLE</v>
          </cell>
          <cell r="D728" t="str">
            <v>FURNITURE &amp; FIXTURES</v>
          </cell>
          <cell r="E728" t="str">
            <v>OFFICE EQUIPMENTS</v>
          </cell>
          <cell r="F728" t="str">
            <v>MACHINERY &amp; ACCESSORIES</v>
          </cell>
          <cell r="G728" t="str">
            <v>TOTAL</v>
          </cell>
        </row>
        <row r="729">
          <cell r="A729" t="str">
            <v>Gross Block</v>
          </cell>
        </row>
        <row r="730">
          <cell r="A730" t="str">
            <v>Opening Balance as at 1.1.98</v>
          </cell>
          <cell r="D730">
            <v>293301</v>
          </cell>
          <cell r="E730">
            <v>0</v>
          </cell>
          <cell r="G730">
            <v>293301</v>
          </cell>
        </row>
        <row r="731">
          <cell r="A731" t="str">
            <v>Additions</v>
          </cell>
          <cell r="D731">
            <v>0</v>
          </cell>
          <cell r="E731">
            <v>0</v>
          </cell>
          <cell r="G731">
            <v>0</v>
          </cell>
        </row>
        <row r="732">
          <cell r="A732" t="str">
            <v>Deductions</v>
          </cell>
        </row>
        <row r="733">
          <cell r="A733" t="str">
            <v>As at 31.12.98</v>
          </cell>
          <cell r="B733">
            <v>0</v>
          </cell>
          <cell r="C733">
            <v>0</v>
          </cell>
          <cell r="D733">
            <v>293301</v>
          </cell>
          <cell r="E733">
            <v>0</v>
          </cell>
          <cell r="F733">
            <v>0</v>
          </cell>
          <cell r="G733">
            <v>293301</v>
          </cell>
        </row>
        <row r="735">
          <cell r="A735" t="str">
            <v>Depreciation</v>
          </cell>
        </row>
        <row r="736">
          <cell r="A736" t="str">
            <v>As at 1.1.98</v>
          </cell>
          <cell r="D736">
            <v>243595</v>
          </cell>
          <cell r="E736">
            <v>0</v>
          </cell>
          <cell r="G736">
            <v>243595</v>
          </cell>
        </row>
        <row r="737">
          <cell r="A737" t="str">
            <v>Adjustment</v>
          </cell>
        </row>
        <row r="738">
          <cell r="A738" t="str">
            <v>For the year</v>
          </cell>
          <cell r="D738">
            <v>49705</v>
          </cell>
          <cell r="E738">
            <v>0</v>
          </cell>
          <cell r="G738">
            <v>49705</v>
          </cell>
        </row>
        <row r="739">
          <cell r="A739" t="str">
            <v>As at 31.12.98</v>
          </cell>
          <cell r="B739">
            <v>0</v>
          </cell>
          <cell r="C739">
            <v>0</v>
          </cell>
          <cell r="D739">
            <v>293300</v>
          </cell>
          <cell r="E739">
            <v>0</v>
          </cell>
          <cell r="F739">
            <v>0</v>
          </cell>
          <cell r="G739">
            <v>293300</v>
          </cell>
        </row>
        <row r="741">
          <cell r="A741" t="str">
            <v>Net Block Value</v>
          </cell>
        </row>
        <row r="742">
          <cell r="A742" t="str">
            <v>As at 31.12.98</v>
          </cell>
          <cell r="B742">
            <v>0</v>
          </cell>
          <cell r="C742">
            <v>0</v>
          </cell>
          <cell r="D742">
            <v>1</v>
          </cell>
          <cell r="E742">
            <v>0</v>
          </cell>
          <cell r="F742">
            <v>0</v>
          </cell>
          <cell r="G742">
            <v>1</v>
          </cell>
        </row>
        <row r="744">
          <cell r="A744" t="str">
            <v>As at 31.12.97</v>
          </cell>
          <cell r="B744">
            <v>0</v>
          </cell>
          <cell r="C744">
            <v>0</v>
          </cell>
          <cell r="D744">
            <v>49706</v>
          </cell>
          <cell r="E744">
            <v>0</v>
          </cell>
          <cell r="F744">
            <v>0</v>
          </cell>
          <cell r="G744">
            <v>49706</v>
          </cell>
        </row>
        <row r="747">
          <cell r="A747" t="str">
            <v>FIXED ASSETS SCHEDULE- DAMASCUS DXB</v>
          </cell>
        </row>
        <row r="749">
          <cell r="A749" t="str">
            <v>PARTICULARS</v>
          </cell>
          <cell r="B749" t="str">
            <v>LAND &amp; BUILDINGS</v>
          </cell>
          <cell r="C749" t="str">
            <v>VEHICLE</v>
          </cell>
          <cell r="D749" t="str">
            <v>FURNITURE &amp; FIXTURES</v>
          </cell>
          <cell r="E749" t="str">
            <v>OFFICE EQUIPMENTS</v>
          </cell>
          <cell r="F749" t="str">
            <v>MACHINERY &amp; ACCESSORIES</v>
          </cell>
          <cell r="G749" t="str">
            <v>TOTAL</v>
          </cell>
        </row>
        <row r="750">
          <cell r="A750" t="str">
            <v>Gross Block</v>
          </cell>
        </row>
        <row r="751">
          <cell r="A751" t="str">
            <v>Opening Balance as at 1.1.98</v>
          </cell>
          <cell r="D751">
            <v>230303</v>
          </cell>
          <cell r="E751">
            <v>11613</v>
          </cell>
          <cell r="G751">
            <v>241916</v>
          </cell>
        </row>
        <row r="752">
          <cell r="A752" t="str">
            <v>Additions</v>
          </cell>
          <cell r="D752">
            <v>2600</v>
          </cell>
          <cell r="E752">
            <v>0</v>
          </cell>
          <cell r="G752">
            <v>2600</v>
          </cell>
        </row>
        <row r="753">
          <cell r="A753" t="str">
            <v>Deductions</v>
          </cell>
        </row>
        <row r="754">
          <cell r="A754" t="str">
            <v>As at 31.12.98</v>
          </cell>
          <cell r="B754">
            <v>0</v>
          </cell>
          <cell r="C754">
            <v>0</v>
          </cell>
          <cell r="D754">
            <v>232903</v>
          </cell>
          <cell r="E754">
            <v>11613</v>
          </cell>
          <cell r="F754">
            <v>0</v>
          </cell>
          <cell r="G754">
            <v>244516</v>
          </cell>
        </row>
        <row r="756">
          <cell r="A756" t="str">
            <v>Depreciation</v>
          </cell>
        </row>
        <row r="757">
          <cell r="A757" t="str">
            <v>As at 1.1.98</v>
          </cell>
          <cell r="D757">
            <v>230302</v>
          </cell>
          <cell r="E757">
            <v>11612</v>
          </cell>
          <cell r="G757">
            <v>241914</v>
          </cell>
        </row>
        <row r="758">
          <cell r="A758" t="str">
            <v>Adjustment</v>
          </cell>
          <cell r="G758">
            <v>0</v>
          </cell>
        </row>
        <row r="759">
          <cell r="A759" t="str">
            <v>For the year</v>
          </cell>
          <cell r="D759">
            <v>2600</v>
          </cell>
          <cell r="E759">
            <v>0</v>
          </cell>
          <cell r="G759">
            <v>2600</v>
          </cell>
        </row>
        <row r="760">
          <cell r="A760" t="str">
            <v>As at 31.12.98</v>
          </cell>
          <cell r="B760">
            <v>0</v>
          </cell>
          <cell r="C760">
            <v>0</v>
          </cell>
          <cell r="D760">
            <v>232902</v>
          </cell>
          <cell r="E760">
            <v>11612</v>
          </cell>
          <cell r="F760">
            <v>0</v>
          </cell>
          <cell r="G760">
            <v>244514</v>
          </cell>
        </row>
        <row r="762">
          <cell r="A762" t="str">
            <v>Net Block Value</v>
          </cell>
        </row>
        <row r="763">
          <cell r="A763" t="str">
            <v>As at 31.12.98</v>
          </cell>
          <cell r="B763">
            <v>0</v>
          </cell>
          <cell r="C763">
            <v>0</v>
          </cell>
          <cell r="D763">
            <v>1</v>
          </cell>
          <cell r="E763">
            <v>1</v>
          </cell>
          <cell r="F763">
            <v>0</v>
          </cell>
          <cell r="G763">
            <v>2</v>
          </cell>
        </row>
        <row r="765">
          <cell r="A765" t="str">
            <v>As at 31.12.97</v>
          </cell>
          <cell r="B765">
            <v>0</v>
          </cell>
          <cell r="C765">
            <v>0</v>
          </cell>
          <cell r="D765">
            <v>1</v>
          </cell>
          <cell r="E765">
            <v>1</v>
          </cell>
          <cell r="F765">
            <v>0</v>
          </cell>
          <cell r="G765">
            <v>2</v>
          </cell>
        </row>
        <row r="768">
          <cell r="A768" t="str">
            <v>FIXED ASSETS SCHEDULE- DAMASCUS BRANCH</v>
          </cell>
        </row>
        <row r="770">
          <cell r="A770" t="str">
            <v>PARTICULARS</v>
          </cell>
          <cell r="B770" t="str">
            <v>LAND &amp; BUILDINGS</v>
          </cell>
          <cell r="C770" t="str">
            <v>VEHICLE</v>
          </cell>
          <cell r="D770" t="str">
            <v>FURNITURE &amp; FIXTURES</v>
          </cell>
          <cell r="E770" t="str">
            <v>OFFICE EQUIPMENTS</v>
          </cell>
          <cell r="F770" t="str">
            <v>MACHINERY &amp; ACCESSORIES</v>
          </cell>
          <cell r="G770" t="str">
            <v>TOTAL</v>
          </cell>
        </row>
        <row r="771">
          <cell r="A771" t="str">
            <v>Gross Block</v>
          </cell>
        </row>
        <row r="772">
          <cell r="A772" t="str">
            <v>Opening Balance as at 1.1.98</v>
          </cell>
          <cell r="D772">
            <v>416924</v>
          </cell>
          <cell r="E772">
            <v>0</v>
          </cell>
          <cell r="G772">
            <v>416924</v>
          </cell>
        </row>
        <row r="773">
          <cell r="A773" t="str">
            <v>Additions</v>
          </cell>
          <cell r="D773">
            <v>5900</v>
          </cell>
          <cell r="E773">
            <v>0</v>
          </cell>
          <cell r="G773">
            <v>5900</v>
          </cell>
        </row>
        <row r="774">
          <cell r="A774" t="str">
            <v>Deductions</v>
          </cell>
        </row>
        <row r="775">
          <cell r="A775" t="str">
            <v>As at 31.12.98</v>
          </cell>
          <cell r="B775">
            <v>0</v>
          </cell>
          <cell r="C775">
            <v>0</v>
          </cell>
          <cell r="D775">
            <v>422824</v>
          </cell>
          <cell r="E775">
            <v>0</v>
          </cell>
          <cell r="F775">
            <v>0</v>
          </cell>
          <cell r="G775">
            <v>422824</v>
          </cell>
        </row>
        <row r="777">
          <cell r="A777" t="str">
            <v>Depreciation</v>
          </cell>
        </row>
        <row r="778">
          <cell r="A778" t="str">
            <v>As at 1.1.98</v>
          </cell>
          <cell r="D778">
            <v>386723</v>
          </cell>
          <cell r="E778">
            <v>0</v>
          </cell>
          <cell r="G778">
            <v>386723</v>
          </cell>
        </row>
        <row r="779">
          <cell r="A779" t="str">
            <v>Adjustment</v>
          </cell>
          <cell r="G779">
            <v>0</v>
          </cell>
        </row>
        <row r="780">
          <cell r="A780" t="str">
            <v>For the year</v>
          </cell>
          <cell r="D780">
            <v>36100</v>
          </cell>
          <cell r="E780">
            <v>0</v>
          </cell>
          <cell r="G780">
            <v>36100</v>
          </cell>
        </row>
        <row r="781">
          <cell r="A781" t="str">
            <v>As at 31.12.98</v>
          </cell>
          <cell r="B781">
            <v>0</v>
          </cell>
          <cell r="C781">
            <v>0</v>
          </cell>
          <cell r="D781">
            <v>422823</v>
          </cell>
          <cell r="E781">
            <v>0</v>
          </cell>
          <cell r="F781">
            <v>0</v>
          </cell>
          <cell r="G781">
            <v>422823</v>
          </cell>
        </row>
        <row r="783">
          <cell r="A783" t="str">
            <v>Net Block Value</v>
          </cell>
        </row>
        <row r="784">
          <cell r="A784" t="str">
            <v>As at 31.12.98</v>
          </cell>
          <cell r="B784">
            <v>0</v>
          </cell>
          <cell r="C784">
            <v>0</v>
          </cell>
          <cell r="D784">
            <v>1</v>
          </cell>
          <cell r="E784">
            <v>0</v>
          </cell>
          <cell r="F784">
            <v>0</v>
          </cell>
          <cell r="G784">
            <v>1</v>
          </cell>
        </row>
        <row r="786">
          <cell r="A786" t="str">
            <v>As at 31.12.97</v>
          </cell>
          <cell r="B786">
            <v>0</v>
          </cell>
          <cell r="C786">
            <v>0</v>
          </cell>
          <cell r="D786">
            <v>30201</v>
          </cell>
          <cell r="E786">
            <v>0</v>
          </cell>
          <cell r="F786">
            <v>0</v>
          </cell>
          <cell r="G786">
            <v>30201</v>
          </cell>
        </row>
        <row r="789">
          <cell r="A789" t="str">
            <v>FIXED ASSETS SCHEDULE- DAMASCUS WORKSHOP</v>
          </cell>
        </row>
        <row r="791">
          <cell r="A791" t="str">
            <v>PARTICULARS</v>
          </cell>
          <cell r="B791" t="str">
            <v>LAND &amp; BUILDINGS</v>
          </cell>
          <cell r="C791" t="str">
            <v>VEHICLE</v>
          </cell>
          <cell r="D791" t="str">
            <v>FURNITURE &amp; FIXTURES</v>
          </cell>
          <cell r="E791" t="str">
            <v>OFFICE EQUIPMENTS</v>
          </cell>
          <cell r="F791" t="str">
            <v>MACHINERY &amp; ACCESSORIES</v>
          </cell>
          <cell r="G791" t="str">
            <v>TOTAL</v>
          </cell>
        </row>
        <row r="792">
          <cell r="A792" t="str">
            <v>Gross Block</v>
          </cell>
        </row>
        <row r="793">
          <cell r="A793" t="str">
            <v>Opening Balance as at 1.1.98</v>
          </cell>
          <cell r="D793">
            <v>0</v>
          </cell>
          <cell r="E793">
            <v>0</v>
          </cell>
          <cell r="G793">
            <v>0</v>
          </cell>
        </row>
        <row r="794">
          <cell r="A794" t="str">
            <v>Additions</v>
          </cell>
          <cell r="D794">
            <v>5345</v>
          </cell>
          <cell r="E794">
            <v>0</v>
          </cell>
          <cell r="G794">
            <v>5345</v>
          </cell>
        </row>
        <row r="795">
          <cell r="A795" t="str">
            <v>Deductions</v>
          </cell>
        </row>
        <row r="796">
          <cell r="A796" t="str">
            <v>As at 31.12.98</v>
          </cell>
          <cell r="B796">
            <v>0</v>
          </cell>
          <cell r="C796">
            <v>0</v>
          </cell>
          <cell r="D796">
            <v>5345</v>
          </cell>
          <cell r="E796">
            <v>0</v>
          </cell>
          <cell r="F796">
            <v>0</v>
          </cell>
          <cell r="G796">
            <v>5345</v>
          </cell>
        </row>
        <row r="798">
          <cell r="A798" t="str">
            <v>Depreciation</v>
          </cell>
        </row>
        <row r="799">
          <cell r="A799" t="str">
            <v>As at 1.1.98</v>
          </cell>
          <cell r="D799">
            <v>0</v>
          </cell>
          <cell r="E799">
            <v>0</v>
          </cell>
          <cell r="G799">
            <v>0</v>
          </cell>
        </row>
        <row r="800">
          <cell r="A800" t="str">
            <v>Adjustment</v>
          </cell>
          <cell r="G800">
            <v>0</v>
          </cell>
        </row>
        <row r="801">
          <cell r="A801" t="str">
            <v>For the year</v>
          </cell>
          <cell r="D801">
            <v>0</v>
          </cell>
          <cell r="E801">
            <v>0</v>
          </cell>
          <cell r="G801">
            <v>0</v>
          </cell>
        </row>
        <row r="802">
          <cell r="A802" t="str">
            <v>As at 31.12.98</v>
          </cell>
          <cell r="B802">
            <v>0</v>
          </cell>
          <cell r="C802">
            <v>0</v>
          </cell>
          <cell r="D802">
            <v>0</v>
          </cell>
          <cell r="E802">
            <v>0</v>
          </cell>
          <cell r="F802">
            <v>0</v>
          </cell>
          <cell r="G802">
            <v>0</v>
          </cell>
        </row>
        <row r="804">
          <cell r="A804" t="str">
            <v>Net Block Value</v>
          </cell>
        </row>
        <row r="805">
          <cell r="A805" t="str">
            <v>As at 31.12.98</v>
          </cell>
          <cell r="B805">
            <v>0</v>
          </cell>
          <cell r="C805">
            <v>0</v>
          </cell>
          <cell r="D805">
            <v>5345</v>
          </cell>
          <cell r="E805">
            <v>0</v>
          </cell>
          <cell r="F805">
            <v>0</v>
          </cell>
          <cell r="G805">
            <v>5345</v>
          </cell>
        </row>
        <row r="807">
          <cell r="A807" t="str">
            <v>As at 31.12.97</v>
          </cell>
          <cell r="B807">
            <v>0</v>
          </cell>
          <cell r="C807">
            <v>0</v>
          </cell>
          <cell r="D807">
            <v>0</v>
          </cell>
          <cell r="E807">
            <v>0</v>
          </cell>
          <cell r="F807">
            <v>0</v>
          </cell>
          <cell r="G807">
            <v>0</v>
          </cell>
        </row>
        <row r="810">
          <cell r="A810" t="str">
            <v>FIXED ASSETS SCHEDULE- DAMASCUS LLC .</v>
          </cell>
        </row>
        <row r="812">
          <cell r="A812" t="str">
            <v>PARTICULARS</v>
          </cell>
          <cell r="B812" t="str">
            <v>LAND &amp; BUILDINGS</v>
          </cell>
          <cell r="C812" t="str">
            <v>VEHICLE</v>
          </cell>
          <cell r="D812" t="str">
            <v>FURNITURE &amp; FIXTURES</v>
          </cell>
          <cell r="E812" t="str">
            <v>OFFICE EQUIPMENTS</v>
          </cell>
          <cell r="F812" t="str">
            <v>MACHINERY &amp; ACCESSORIES</v>
          </cell>
          <cell r="G812" t="str">
            <v>TOTAL</v>
          </cell>
        </row>
        <row r="813">
          <cell r="A813" t="str">
            <v>Gross Block</v>
          </cell>
        </row>
        <row r="814">
          <cell r="A814" t="str">
            <v>Opening Balance as at 1.1.98</v>
          </cell>
          <cell r="B814">
            <v>0</v>
          </cell>
          <cell r="C814">
            <v>0</v>
          </cell>
          <cell r="D814">
            <v>647227</v>
          </cell>
          <cell r="E814">
            <v>11613</v>
          </cell>
          <cell r="F814">
            <v>0</v>
          </cell>
          <cell r="G814">
            <v>658840</v>
          </cell>
        </row>
        <row r="815">
          <cell r="A815" t="str">
            <v>Additions</v>
          </cell>
          <cell r="B815">
            <v>0</v>
          </cell>
          <cell r="C815">
            <v>0</v>
          </cell>
          <cell r="D815">
            <v>13845</v>
          </cell>
          <cell r="E815">
            <v>0</v>
          </cell>
          <cell r="F815">
            <v>0</v>
          </cell>
          <cell r="G815">
            <v>13845</v>
          </cell>
        </row>
        <row r="816">
          <cell r="A816" t="str">
            <v>Deductions</v>
          </cell>
          <cell r="B816">
            <v>0</v>
          </cell>
          <cell r="C816">
            <v>0</v>
          </cell>
          <cell r="D816">
            <v>0</v>
          </cell>
          <cell r="E816">
            <v>0</v>
          </cell>
          <cell r="F816">
            <v>0</v>
          </cell>
          <cell r="G816">
            <v>0</v>
          </cell>
        </row>
        <row r="817">
          <cell r="A817" t="str">
            <v>As at 31.12.98</v>
          </cell>
          <cell r="B817">
            <v>0</v>
          </cell>
          <cell r="C817">
            <v>0</v>
          </cell>
          <cell r="D817">
            <v>661072</v>
          </cell>
          <cell r="E817">
            <v>11613</v>
          </cell>
          <cell r="F817">
            <v>0</v>
          </cell>
          <cell r="G817">
            <v>672685</v>
          </cell>
        </row>
        <row r="819">
          <cell r="A819" t="str">
            <v>Depreciation</v>
          </cell>
        </row>
        <row r="820">
          <cell r="A820" t="str">
            <v>As at 1.1.98</v>
          </cell>
          <cell r="B820">
            <v>0</v>
          </cell>
          <cell r="C820">
            <v>0</v>
          </cell>
          <cell r="D820">
            <v>617025</v>
          </cell>
          <cell r="E820">
            <v>11612</v>
          </cell>
          <cell r="F820">
            <v>0</v>
          </cell>
          <cell r="G820">
            <v>628637</v>
          </cell>
        </row>
        <row r="821">
          <cell r="A821" t="str">
            <v>Adjustment</v>
          </cell>
          <cell r="B821">
            <v>0</v>
          </cell>
          <cell r="C821">
            <v>0</v>
          </cell>
          <cell r="D821">
            <v>0</v>
          </cell>
          <cell r="E821">
            <v>0</v>
          </cell>
          <cell r="F821">
            <v>0</v>
          </cell>
          <cell r="G821">
            <v>0</v>
          </cell>
        </row>
        <row r="822">
          <cell r="A822" t="str">
            <v>For the year</v>
          </cell>
          <cell r="B822">
            <v>0</v>
          </cell>
          <cell r="C822">
            <v>0</v>
          </cell>
          <cell r="D822">
            <v>38700</v>
          </cell>
          <cell r="E822">
            <v>0</v>
          </cell>
          <cell r="F822">
            <v>0</v>
          </cell>
          <cell r="G822">
            <v>38700</v>
          </cell>
        </row>
        <row r="823">
          <cell r="A823" t="str">
            <v>As at 31.12.98</v>
          </cell>
          <cell r="B823">
            <v>0</v>
          </cell>
          <cell r="C823">
            <v>0</v>
          </cell>
          <cell r="D823">
            <v>655725</v>
          </cell>
          <cell r="E823">
            <v>11612</v>
          </cell>
          <cell r="F823">
            <v>0</v>
          </cell>
          <cell r="G823">
            <v>667337</v>
          </cell>
        </row>
        <row r="825">
          <cell r="A825" t="str">
            <v>Net Block Value</v>
          </cell>
        </row>
        <row r="826">
          <cell r="A826" t="str">
            <v>As at 31.12.98</v>
          </cell>
          <cell r="B826">
            <v>0</v>
          </cell>
          <cell r="C826">
            <v>0</v>
          </cell>
          <cell r="D826">
            <v>5347</v>
          </cell>
          <cell r="E826">
            <v>1</v>
          </cell>
          <cell r="F826">
            <v>0</v>
          </cell>
          <cell r="G826">
            <v>5348</v>
          </cell>
        </row>
        <row r="828">
          <cell r="A828" t="str">
            <v>As at 31.12.97</v>
          </cell>
          <cell r="B828">
            <v>0</v>
          </cell>
          <cell r="C828">
            <v>0</v>
          </cell>
          <cell r="D828">
            <v>30202</v>
          </cell>
          <cell r="E828">
            <v>1</v>
          </cell>
          <cell r="F828">
            <v>0</v>
          </cell>
          <cell r="G828">
            <v>30203</v>
          </cell>
        </row>
        <row r="831">
          <cell r="A831" t="str">
            <v>FIXED ASSETS SCHEDULE- DAMAS ABU DHABI (MAIN)</v>
          </cell>
        </row>
        <row r="833">
          <cell r="A833" t="str">
            <v>PARTICULARS</v>
          </cell>
          <cell r="B833" t="str">
            <v>LAND &amp; BUILDINGS</v>
          </cell>
          <cell r="C833" t="str">
            <v>VEHICLE</v>
          </cell>
          <cell r="D833" t="str">
            <v>FURNITURE &amp; FIXTURES</v>
          </cell>
          <cell r="E833" t="str">
            <v>OFFICE EQUIPMENTS</v>
          </cell>
          <cell r="F833" t="str">
            <v>MACHINERY &amp; ACCESSORIES</v>
          </cell>
          <cell r="G833" t="str">
            <v>TOTAL</v>
          </cell>
        </row>
        <row r="834">
          <cell r="A834" t="str">
            <v>Gross Block</v>
          </cell>
        </row>
        <row r="835">
          <cell r="A835" t="str">
            <v>Opening Balance as at 1.1.98</v>
          </cell>
          <cell r="D835">
            <v>112030</v>
          </cell>
          <cell r="E835">
            <v>0</v>
          </cell>
          <cell r="G835">
            <v>112030</v>
          </cell>
        </row>
        <row r="836">
          <cell r="A836" t="str">
            <v>Additions</v>
          </cell>
          <cell r="D836">
            <v>4055</v>
          </cell>
          <cell r="E836">
            <v>0</v>
          </cell>
          <cell r="G836">
            <v>4055</v>
          </cell>
        </row>
        <row r="837">
          <cell r="A837" t="str">
            <v>Deductions</v>
          </cell>
          <cell r="D837">
            <v>0</v>
          </cell>
        </row>
        <row r="838">
          <cell r="A838" t="str">
            <v>As at 31.12.98</v>
          </cell>
          <cell r="B838">
            <v>0</v>
          </cell>
          <cell r="C838">
            <v>0</v>
          </cell>
          <cell r="D838">
            <v>116085</v>
          </cell>
          <cell r="E838">
            <v>0</v>
          </cell>
          <cell r="F838">
            <v>0</v>
          </cell>
          <cell r="G838">
            <v>116085</v>
          </cell>
        </row>
        <row r="840">
          <cell r="A840" t="str">
            <v>Depreciation</v>
          </cell>
        </row>
        <row r="841">
          <cell r="A841" t="str">
            <v>As at 1.1.98</v>
          </cell>
          <cell r="D841">
            <v>106983</v>
          </cell>
          <cell r="E841">
            <v>0</v>
          </cell>
          <cell r="G841">
            <v>106983</v>
          </cell>
        </row>
        <row r="842">
          <cell r="A842" t="str">
            <v>Adjustment</v>
          </cell>
          <cell r="G842">
            <v>0</v>
          </cell>
        </row>
        <row r="843">
          <cell r="A843" t="str">
            <v>For the year</v>
          </cell>
          <cell r="D843">
            <v>9102</v>
          </cell>
          <cell r="E843">
            <v>0</v>
          </cell>
          <cell r="G843">
            <v>9102</v>
          </cell>
        </row>
        <row r="844">
          <cell r="A844" t="str">
            <v>As at 31.12.98</v>
          </cell>
          <cell r="B844">
            <v>0</v>
          </cell>
          <cell r="C844">
            <v>0</v>
          </cell>
          <cell r="D844">
            <v>116085</v>
          </cell>
          <cell r="E844">
            <v>0</v>
          </cell>
          <cell r="F844">
            <v>0</v>
          </cell>
          <cell r="G844">
            <v>116085</v>
          </cell>
        </row>
        <row r="846">
          <cell r="A846" t="str">
            <v>Net Block Value</v>
          </cell>
        </row>
        <row r="847">
          <cell r="A847" t="str">
            <v>As at 31.12.98</v>
          </cell>
          <cell r="B847">
            <v>0</v>
          </cell>
          <cell r="C847">
            <v>0</v>
          </cell>
          <cell r="D847">
            <v>0</v>
          </cell>
          <cell r="E847">
            <v>0</v>
          </cell>
          <cell r="F847">
            <v>0</v>
          </cell>
          <cell r="G847">
            <v>0</v>
          </cell>
        </row>
        <row r="849">
          <cell r="A849" t="str">
            <v>As at 31.12.97</v>
          </cell>
          <cell r="B849">
            <v>0</v>
          </cell>
          <cell r="C849">
            <v>0</v>
          </cell>
          <cell r="D849">
            <v>5047</v>
          </cell>
          <cell r="E849">
            <v>0</v>
          </cell>
          <cell r="F849">
            <v>0</v>
          </cell>
          <cell r="G849">
            <v>5047</v>
          </cell>
        </row>
        <row r="852">
          <cell r="A852" t="str">
            <v xml:space="preserve">FIXED ASSETS SCHEDULE- DAMAS ABU DHABI (MAIN)  </v>
          </cell>
        </row>
        <row r="854">
          <cell r="A854" t="str">
            <v>PARTICULARS</v>
          </cell>
          <cell r="B854" t="str">
            <v>LAND &amp; BUILDINGS</v>
          </cell>
          <cell r="C854" t="str">
            <v>VEHICLE</v>
          </cell>
          <cell r="D854" t="str">
            <v>FURNITURE &amp; FIXTURES</v>
          </cell>
          <cell r="E854" t="str">
            <v>OFFICE EQUIPMENTS</v>
          </cell>
          <cell r="F854" t="str">
            <v>MACHINERY &amp; ACCESSORIES</v>
          </cell>
          <cell r="G854" t="str">
            <v>TOTAL</v>
          </cell>
        </row>
        <row r="855">
          <cell r="A855" t="str">
            <v>Gross Block</v>
          </cell>
        </row>
        <row r="856">
          <cell r="A856" t="str">
            <v>Opening Balance as at 1.1.98</v>
          </cell>
          <cell r="D856">
            <v>112030</v>
          </cell>
          <cell r="E856">
            <v>0</v>
          </cell>
          <cell r="G856">
            <v>112030</v>
          </cell>
        </row>
        <row r="857">
          <cell r="A857" t="str">
            <v>Additions</v>
          </cell>
          <cell r="D857">
            <v>4056</v>
          </cell>
          <cell r="E857">
            <v>0</v>
          </cell>
          <cell r="G857">
            <v>4056</v>
          </cell>
        </row>
        <row r="858">
          <cell r="A858" t="str">
            <v>Deductions</v>
          </cell>
          <cell r="D858">
            <v>0</v>
          </cell>
          <cell r="G858">
            <v>0</v>
          </cell>
        </row>
        <row r="859">
          <cell r="A859" t="str">
            <v>As at 31.12.98</v>
          </cell>
          <cell r="B859">
            <v>0</v>
          </cell>
          <cell r="C859">
            <v>0</v>
          </cell>
          <cell r="D859">
            <v>116086</v>
          </cell>
          <cell r="E859">
            <v>0</v>
          </cell>
          <cell r="F859">
            <v>0</v>
          </cell>
          <cell r="G859">
            <v>116086</v>
          </cell>
        </row>
        <row r="861">
          <cell r="A861" t="str">
            <v>Depreciation</v>
          </cell>
        </row>
        <row r="862">
          <cell r="A862" t="str">
            <v>As at 1.1.98</v>
          </cell>
          <cell r="D862">
            <v>106983</v>
          </cell>
          <cell r="E862">
            <v>0</v>
          </cell>
          <cell r="G862">
            <v>106983</v>
          </cell>
        </row>
        <row r="863">
          <cell r="A863" t="str">
            <v>Adjustment</v>
          </cell>
          <cell r="G863">
            <v>0</v>
          </cell>
        </row>
        <row r="864">
          <cell r="A864" t="str">
            <v>For the year</v>
          </cell>
          <cell r="D864">
            <v>9102</v>
          </cell>
          <cell r="E864">
            <v>0</v>
          </cell>
          <cell r="G864">
            <v>9102</v>
          </cell>
        </row>
        <row r="865">
          <cell r="A865" t="str">
            <v>As at 31.12.98</v>
          </cell>
          <cell r="B865">
            <v>0</v>
          </cell>
          <cell r="C865">
            <v>0</v>
          </cell>
          <cell r="D865">
            <v>116085</v>
          </cell>
          <cell r="E865">
            <v>0</v>
          </cell>
          <cell r="F865">
            <v>0</v>
          </cell>
          <cell r="G865">
            <v>116085</v>
          </cell>
        </row>
        <row r="867">
          <cell r="A867" t="str">
            <v>Net Block Value</v>
          </cell>
        </row>
        <row r="868">
          <cell r="A868" t="str">
            <v>As at 31.12.98</v>
          </cell>
          <cell r="B868">
            <v>0</v>
          </cell>
          <cell r="C868">
            <v>0</v>
          </cell>
          <cell r="D868">
            <v>1</v>
          </cell>
          <cell r="E868">
            <v>0</v>
          </cell>
          <cell r="F868">
            <v>0</v>
          </cell>
          <cell r="G868">
            <v>1</v>
          </cell>
        </row>
        <row r="870">
          <cell r="A870" t="str">
            <v>As at 31.12.97</v>
          </cell>
          <cell r="B870">
            <v>0</v>
          </cell>
          <cell r="C870">
            <v>0</v>
          </cell>
          <cell r="D870">
            <v>5047</v>
          </cell>
          <cell r="E870">
            <v>0</v>
          </cell>
          <cell r="F870">
            <v>0</v>
          </cell>
          <cell r="G870">
            <v>5047</v>
          </cell>
        </row>
        <row r="877">
          <cell r="A877" t="str">
            <v>Damas Workshop</v>
          </cell>
        </row>
        <row r="878">
          <cell r="B878" t="str">
            <v>Rate</v>
          </cell>
          <cell r="C878" t="str">
            <v>Balance as 01.01.98</v>
          </cell>
          <cell r="D878" t="str">
            <v>Adjustments</v>
          </cell>
          <cell r="E878" t="str">
            <v>Additions From 01.01to 30.06</v>
          </cell>
          <cell r="F878" t="str">
            <v>Additions From 01.07to 15.10.</v>
          </cell>
          <cell r="G878" t="str">
            <v>Additions From 16.10.to 31.12</v>
          </cell>
        </row>
        <row r="879">
          <cell r="A879" t="str">
            <v xml:space="preserve">Furniture </v>
          </cell>
        </row>
        <row r="880">
          <cell r="A880" t="str">
            <v>Air conditioner</v>
          </cell>
          <cell r="B880">
            <v>25</v>
          </cell>
          <cell r="C880">
            <v>21040</v>
          </cell>
          <cell r="F880">
            <v>2830</v>
          </cell>
        </row>
        <row r="881">
          <cell r="A881" t="str">
            <v>Electrical &amp; Fittings</v>
          </cell>
          <cell r="B881">
            <v>33</v>
          </cell>
          <cell r="C881">
            <v>28455</v>
          </cell>
        </row>
        <row r="882">
          <cell r="A882" t="str">
            <v>Furniture &amp; Fixtures</v>
          </cell>
          <cell r="B882">
            <v>33</v>
          </cell>
          <cell r="C882">
            <v>103770</v>
          </cell>
          <cell r="D882">
            <v>-17825</v>
          </cell>
          <cell r="E882">
            <v>2670</v>
          </cell>
          <cell r="G882">
            <v>9830</v>
          </cell>
        </row>
        <row r="883">
          <cell r="A883" t="str">
            <v>Furniture &amp; Fixtures Staff</v>
          </cell>
          <cell r="B883">
            <v>33</v>
          </cell>
          <cell r="C883">
            <v>9820</v>
          </cell>
          <cell r="D883">
            <v>1950</v>
          </cell>
          <cell r="F883">
            <v>840</v>
          </cell>
          <cell r="G883">
            <v>1450</v>
          </cell>
        </row>
        <row r="884">
          <cell r="A884" t="str">
            <v>Security Installations</v>
          </cell>
          <cell r="B884">
            <v>25</v>
          </cell>
          <cell r="C884">
            <v>0</v>
          </cell>
          <cell r="D884">
            <v>19965</v>
          </cell>
          <cell r="E884">
            <v>4220</v>
          </cell>
        </row>
        <row r="885">
          <cell r="A885" t="str">
            <v>Mobile</v>
          </cell>
          <cell r="B885">
            <v>50</v>
          </cell>
          <cell r="C885">
            <v>0</v>
          </cell>
        </row>
        <row r="886">
          <cell r="A886" t="str">
            <v>Time Card</v>
          </cell>
          <cell r="B886">
            <v>50</v>
          </cell>
          <cell r="C886">
            <v>0</v>
          </cell>
          <cell r="F886">
            <v>2720</v>
          </cell>
        </row>
        <row r="888">
          <cell r="A888" t="str">
            <v>Total</v>
          </cell>
          <cell r="C888">
            <v>163085</v>
          </cell>
          <cell r="D888">
            <v>4090</v>
          </cell>
          <cell r="E888">
            <v>6890</v>
          </cell>
          <cell r="F888">
            <v>6390</v>
          </cell>
          <cell r="G888">
            <v>11280</v>
          </cell>
        </row>
        <row r="890">
          <cell r="A890" t="str">
            <v>Plant &amp; Machinery</v>
          </cell>
        </row>
        <row r="891">
          <cell r="A891" t="str">
            <v>Plant &amp; Machinery</v>
          </cell>
          <cell r="B891">
            <v>25</v>
          </cell>
          <cell r="C891">
            <v>209072</v>
          </cell>
          <cell r="D891">
            <v>-4090</v>
          </cell>
          <cell r="E891">
            <v>4100</v>
          </cell>
        </row>
        <row r="892">
          <cell r="A892" t="str">
            <v>Polishing Machine</v>
          </cell>
          <cell r="B892">
            <v>33</v>
          </cell>
          <cell r="C892">
            <v>5500</v>
          </cell>
        </row>
        <row r="893">
          <cell r="A893" t="str">
            <v>Rodium Machine</v>
          </cell>
          <cell r="B893">
            <v>33</v>
          </cell>
          <cell r="C893">
            <v>5000</v>
          </cell>
        </row>
        <row r="894">
          <cell r="A894" t="str">
            <v>Total</v>
          </cell>
          <cell r="C894">
            <v>219572</v>
          </cell>
          <cell r="D894">
            <v>-4090</v>
          </cell>
          <cell r="E894">
            <v>4100</v>
          </cell>
          <cell r="F894">
            <v>0</v>
          </cell>
          <cell r="G894">
            <v>0</v>
          </cell>
        </row>
        <row r="896">
          <cell r="A896" t="str">
            <v>Tools &amp; Machinery</v>
          </cell>
        </row>
        <row r="897">
          <cell r="A897" t="str">
            <v>Tools &amp; Machinery</v>
          </cell>
          <cell r="B897">
            <v>50</v>
          </cell>
          <cell r="C897">
            <v>28843</v>
          </cell>
          <cell r="E897">
            <v>5838</v>
          </cell>
          <cell r="G897">
            <v>8234</v>
          </cell>
        </row>
        <row r="898">
          <cell r="A898" t="str">
            <v>Tools 12 M Aug 98</v>
          </cell>
          <cell r="B898">
            <v>100</v>
          </cell>
          <cell r="C898">
            <v>222</v>
          </cell>
          <cell r="E898">
            <v>462</v>
          </cell>
          <cell r="F898">
            <v>1010</v>
          </cell>
          <cell r="G898">
            <v>729</v>
          </cell>
        </row>
        <row r="899">
          <cell r="A899" t="str">
            <v>Tools 24 Months</v>
          </cell>
          <cell r="B899">
            <v>50</v>
          </cell>
          <cell r="C899">
            <v>1000</v>
          </cell>
          <cell r="E899">
            <v>1993</v>
          </cell>
          <cell r="F899">
            <v>1814</v>
          </cell>
          <cell r="G899">
            <v>1500</v>
          </cell>
        </row>
        <row r="900">
          <cell r="A900" t="str">
            <v>Tools 6 Months</v>
          </cell>
          <cell r="C900">
            <v>2835</v>
          </cell>
          <cell r="E900">
            <v>1015</v>
          </cell>
        </row>
        <row r="901">
          <cell r="A901" t="str">
            <v>Tools 3 Months</v>
          </cell>
          <cell r="C901">
            <v>818</v>
          </cell>
          <cell r="E901">
            <v>45</v>
          </cell>
        </row>
        <row r="902">
          <cell r="A902" t="str">
            <v>Total</v>
          </cell>
          <cell r="C902">
            <v>33718</v>
          </cell>
          <cell r="E902">
            <v>9353</v>
          </cell>
          <cell r="F902">
            <v>2824</v>
          </cell>
          <cell r="G902">
            <v>10463</v>
          </cell>
        </row>
        <row r="904">
          <cell r="A904" t="str">
            <v>Furniture &amp; Fixtures</v>
          </cell>
          <cell r="B904">
            <v>100</v>
          </cell>
          <cell r="C904">
            <v>0</v>
          </cell>
        </row>
        <row r="905">
          <cell r="C905">
            <v>0</v>
          </cell>
          <cell r="D905">
            <v>0</v>
          </cell>
          <cell r="E905">
            <v>0</v>
          </cell>
          <cell r="G905">
            <v>0</v>
          </cell>
        </row>
        <row r="906">
          <cell r="A906" t="str">
            <v>GRAND TOTAL</v>
          </cell>
          <cell r="B906">
            <v>0</v>
          </cell>
          <cell r="C906">
            <v>416375</v>
          </cell>
          <cell r="E906">
            <v>20343</v>
          </cell>
          <cell r="F906">
            <v>9214</v>
          </cell>
          <cell r="G906">
            <v>21743</v>
          </cell>
        </row>
        <row r="912">
          <cell r="A912" t="str">
            <v>FIXED ASSETS SCHEDULE- TOTAL SHOPS (1998)</v>
          </cell>
        </row>
        <row r="914">
          <cell r="A914" t="str">
            <v>PARTICULARS</v>
          </cell>
          <cell r="B914" t="str">
            <v>LAND &amp; BUILDINGS</v>
          </cell>
          <cell r="C914" t="str">
            <v>VEHICLE</v>
          </cell>
          <cell r="D914" t="str">
            <v>FURNITURE &amp; FIXTURES</v>
          </cell>
          <cell r="E914" t="str">
            <v>OFFICE EQUIPMENTS</v>
          </cell>
          <cell r="F914" t="str">
            <v>MACHINERY &amp; ACCESSORIES</v>
          </cell>
          <cell r="G914" t="str">
            <v>TOTAL</v>
          </cell>
        </row>
        <row r="915">
          <cell r="A915" t="str">
            <v>Gross Block</v>
          </cell>
        </row>
        <row r="916">
          <cell r="A916" t="str">
            <v>Opening Balance as at 1.1.98</v>
          </cell>
          <cell r="B916">
            <v>0</v>
          </cell>
          <cell r="C916">
            <v>50600</v>
          </cell>
          <cell r="D916">
            <v>7899735</v>
          </cell>
          <cell r="E916">
            <v>27468</v>
          </cell>
          <cell r="F916">
            <v>285790</v>
          </cell>
          <cell r="G916">
            <v>8263593</v>
          </cell>
        </row>
        <row r="917">
          <cell r="A917" t="str">
            <v>Additions</v>
          </cell>
          <cell r="B917">
            <v>0</v>
          </cell>
          <cell r="C917">
            <v>0</v>
          </cell>
          <cell r="D917">
            <v>1534943</v>
          </cell>
          <cell r="E917">
            <v>61025</v>
          </cell>
          <cell r="F917">
            <v>46273</v>
          </cell>
          <cell r="G917">
            <v>1642241</v>
          </cell>
        </row>
        <row r="918">
          <cell r="A918" t="str">
            <v>Deductions</v>
          </cell>
          <cell r="B918">
            <v>0</v>
          </cell>
          <cell r="C918">
            <v>-50600</v>
          </cell>
          <cell r="D918">
            <v>-327257</v>
          </cell>
          <cell r="E918">
            <v>0</v>
          </cell>
          <cell r="F918">
            <v>-4090</v>
          </cell>
          <cell r="G918">
            <v>-381947</v>
          </cell>
        </row>
        <row r="919">
          <cell r="A919" t="str">
            <v>As at 31.12.98</v>
          </cell>
          <cell r="B919">
            <v>0</v>
          </cell>
          <cell r="C919">
            <v>0</v>
          </cell>
          <cell r="D919">
            <v>9107421</v>
          </cell>
          <cell r="E919">
            <v>88493</v>
          </cell>
          <cell r="F919">
            <v>327973</v>
          </cell>
          <cell r="G919">
            <v>9523887</v>
          </cell>
        </row>
        <row r="921">
          <cell r="A921" t="str">
            <v>Depreciation</v>
          </cell>
        </row>
        <row r="922">
          <cell r="A922" t="str">
            <v>As at 1.1.98</v>
          </cell>
          <cell r="B922">
            <v>0</v>
          </cell>
          <cell r="C922">
            <v>12650</v>
          </cell>
          <cell r="D922">
            <v>3881730</v>
          </cell>
          <cell r="E922">
            <v>23471</v>
          </cell>
          <cell r="F922">
            <v>79566</v>
          </cell>
          <cell r="G922">
            <v>3997417</v>
          </cell>
        </row>
        <row r="923">
          <cell r="A923" t="str">
            <v>Adjustment</v>
          </cell>
          <cell r="B923">
            <v>0</v>
          </cell>
          <cell r="C923">
            <v>-12650</v>
          </cell>
          <cell r="D923">
            <v>-217228</v>
          </cell>
          <cell r="E923">
            <v>0</v>
          </cell>
          <cell r="F923">
            <v>40006</v>
          </cell>
          <cell r="G923">
            <v>-189872</v>
          </cell>
        </row>
        <row r="924">
          <cell r="A924" t="str">
            <v>For the year</v>
          </cell>
          <cell r="B924">
            <v>0</v>
          </cell>
          <cell r="C924">
            <v>0</v>
          </cell>
          <cell r="D924">
            <v>1792716</v>
          </cell>
          <cell r="E924">
            <v>19252</v>
          </cell>
          <cell r="F924">
            <v>63003</v>
          </cell>
          <cell r="G924">
            <v>1874971</v>
          </cell>
        </row>
        <row r="925">
          <cell r="A925" t="str">
            <v>As at 31.12.98</v>
          </cell>
          <cell r="B925">
            <v>0</v>
          </cell>
          <cell r="C925">
            <v>0</v>
          </cell>
          <cell r="D925">
            <v>5457218</v>
          </cell>
          <cell r="E925">
            <v>42723</v>
          </cell>
          <cell r="F925">
            <v>182575</v>
          </cell>
          <cell r="G925">
            <v>5682516</v>
          </cell>
        </row>
        <row r="927">
          <cell r="A927" t="str">
            <v>Net Block Value</v>
          </cell>
        </row>
        <row r="928">
          <cell r="A928" t="str">
            <v>As at 31.12.98</v>
          </cell>
          <cell r="B928">
            <v>0</v>
          </cell>
          <cell r="C928">
            <v>0</v>
          </cell>
          <cell r="D928">
            <v>3650203</v>
          </cell>
          <cell r="E928">
            <v>45770</v>
          </cell>
          <cell r="F928">
            <v>145398</v>
          </cell>
          <cell r="G928">
            <v>3841371</v>
          </cell>
        </row>
        <row r="930">
          <cell r="A930" t="str">
            <v>As at 31.12.97</v>
          </cell>
          <cell r="B930">
            <v>0</v>
          </cell>
          <cell r="C930">
            <v>37950</v>
          </cell>
          <cell r="D930">
            <v>4018005</v>
          </cell>
          <cell r="E930">
            <v>3997</v>
          </cell>
          <cell r="F930">
            <v>206224</v>
          </cell>
          <cell r="G930">
            <v>4266176</v>
          </cell>
        </row>
        <row r="934">
          <cell r="A934" t="str">
            <v>FIXED ASSETS SCHEDULE- AAJT (1998)</v>
          </cell>
        </row>
        <row r="936">
          <cell r="A936" t="str">
            <v>PARTICULARS</v>
          </cell>
          <cell r="B936" t="str">
            <v>LAND &amp; BUILDINGS</v>
          </cell>
          <cell r="C936" t="str">
            <v>VEHICLE</v>
          </cell>
          <cell r="D936" t="str">
            <v>FURNITURE &amp; FIXTURES</v>
          </cell>
          <cell r="E936" t="str">
            <v>OFFICE EQUIPMENTS</v>
          </cell>
          <cell r="F936" t="str">
            <v>MACHINERY &amp; ACCESSORIES</v>
          </cell>
          <cell r="G936" t="str">
            <v>TOTAL</v>
          </cell>
        </row>
        <row r="937">
          <cell r="A937" t="str">
            <v>Gross Block</v>
          </cell>
        </row>
        <row r="938">
          <cell r="A938" t="str">
            <v>Opening Balance as at 1.1.98</v>
          </cell>
          <cell r="B938">
            <v>7834084</v>
          </cell>
          <cell r="C938">
            <v>1326453</v>
          </cell>
          <cell r="D938">
            <v>1070778</v>
          </cell>
          <cell r="E938">
            <v>486182</v>
          </cell>
          <cell r="F938">
            <v>202182</v>
          </cell>
          <cell r="G938">
            <v>10919679</v>
          </cell>
        </row>
        <row r="939">
          <cell r="A939" t="str">
            <v>Additions</v>
          </cell>
          <cell r="C939">
            <v>2096425</v>
          </cell>
          <cell r="D939">
            <v>62095</v>
          </cell>
          <cell r="E939">
            <v>175746</v>
          </cell>
          <cell r="F939">
            <v>151092</v>
          </cell>
          <cell r="G939">
            <v>2485358</v>
          </cell>
        </row>
        <row r="940">
          <cell r="A940" t="str">
            <v>Deductions</v>
          </cell>
          <cell r="B940">
            <v>-3742748</v>
          </cell>
          <cell r="G940">
            <v>-3742748</v>
          </cell>
        </row>
        <row r="941">
          <cell r="A941" t="str">
            <v>As at 31.12.98</v>
          </cell>
          <cell r="B941">
            <v>4091336</v>
          </cell>
          <cell r="C941">
            <v>3422878</v>
          </cell>
          <cell r="D941">
            <v>1132873</v>
          </cell>
          <cell r="E941">
            <v>661928</v>
          </cell>
          <cell r="F941">
            <v>353274</v>
          </cell>
          <cell r="G941">
            <v>9662289</v>
          </cell>
        </row>
        <row r="943">
          <cell r="A943" t="str">
            <v>Depreciation</v>
          </cell>
        </row>
        <row r="944">
          <cell r="A944" t="str">
            <v>As at 1.1.98</v>
          </cell>
          <cell r="B944">
            <v>1164902</v>
          </cell>
          <cell r="C944">
            <v>841267</v>
          </cell>
          <cell r="D944">
            <v>923052</v>
          </cell>
          <cell r="E944">
            <v>329879</v>
          </cell>
          <cell r="F944">
            <v>112851</v>
          </cell>
          <cell r="G944">
            <v>3371951</v>
          </cell>
        </row>
        <row r="945">
          <cell r="A945" t="str">
            <v>Adjustment</v>
          </cell>
          <cell r="G945">
            <v>0</v>
          </cell>
        </row>
        <row r="946">
          <cell r="A946" t="str">
            <v>For the year</v>
          </cell>
          <cell r="B946">
            <v>142067</v>
          </cell>
          <cell r="C946">
            <v>649833</v>
          </cell>
          <cell r="D946">
            <v>64765</v>
          </cell>
          <cell r="E946">
            <v>96037</v>
          </cell>
          <cell r="F946">
            <v>67551</v>
          </cell>
          <cell r="G946">
            <v>1020253</v>
          </cell>
        </row>
        <row r="947">
          <cell r="A947" t="str">
            <v>As at 31.12.98</v>
          </cell>
          <cell r="B947">
            <v>1306969</v>
          </cell>
          <cell r="C947">
            <v>1491100</v>
          </cell>
          <cell r="D947">
            <v>987817</v>
          </cell>
          <cell r="E947">
            <v>425916</v>
          </cell>
          <cell r="F947">
            <v>180402</v>
          </cell>
          <cell r="G947">
            <v>4392204</v>
          </cell>
        </row>
        <row r="949">
          <cell r="A949" t="str">
            <v>Net Block Value</v>
          </cell>
        </row>
        <row r="950">
          <cell r="A950" t="str">
            <v>As at 31.12.98</v>
          </cell>
          <cell r="B950">
            <v>2784367</v>
          </cell>
          <cell r="C950">
            <v>1931778</v>
          </cell>
          <cell r="D950">
            <v>145056</v>
          </cell>
          <cell r="E950">
            <v>236012</v>
          </cell>
          <cell r="F950">
            <v>172872</v>
          </cell>
          <cell r="G950">
            <v>5270085</v>
          </cell>
        </row>
        <row r="952">
          <cell r="A952" t="str">
            <v>As at 31.12.97</v>
          </cell>
          <cell r="B952">
            <v>6669182</v>
          </cell>
          <cell r="C952">
            <v>485186</v>
          </cell>
          <cell r="D952">
            <v>147726</v>
          </cell>
          <cell r="E952">
            <v>156303</v>
          </cell>
          <cell r="F952">
            <v>89331</v>
          </cell>
          <cell r="G952">
            <v>7547728</v>
          </cell>
        </row>
        <row r="956">
          <cell r="A956" t="str">
            <v>FIXED ASSETS SCHEDULE- GROUP (1998)</v>
          </cell>
        </row>
        <row r="958">
          <cell r="A958" t="str">
            <v>PARTICULARS</v>
          </cell>
          <cell r="B958" t="str">
            <v>LAND &amp; BUILDINGS</v>
          </cell>
          <cell r="C958" t="str">
            <v>VEHICLE</v>
          </cell>
          <cell r="D958" t="str">
            <v>FURNITURE &amp; FIXTURES</v>
          </cell>
          <cell r="E958" t="str">
            <v>OFFICE EQUIPMENTS</v>
          </cell>
          <cell r="F958" t="str">
            <v>MACHINERY &amp; ACCESSORIES</v>
          </cell>
          <cell r="G958" t="str">
            <v>TOTAL</v>
          </cell>
        </row>
        <row r="959">
          <cell r="A959" t="str">
            <v>Gross Block</v>
          </cell>
        </row>
        <row r="960">
          <cell r="A960" t="str">
            <v>Opening Balance as at 1.1.98</v>
          </cell>
          <cell r="B960">
            <v>7834084</v>
          </cell>
          <cell r="C960">
            <v>1377054</v>
          </cell>
          <cell r="D960">
            <v>8970515</v>
          </cell>
          <cell r="E960">
            <v>513650</v>
          </cell>
          <cell r="F960">
            <v>487973</v>
          </cell>
          <cell r="G960">
            <v>19183276</v>
          </cell>
        </row>
        <row r="961">
          <cell r="A961" t="str">
            <v>Additions</v>
          </cell>
          <cell r="B961">
            <v>0</v>
          </cell>
          <cell r="C961">
            <v>2096425</v>
          </cell>
          <cell r="D961">
            <v>1597038</v>
          </cell>
          <cell r="E961">
            <v>236773</v>
          </cell>
          <cell r="F961">
            <v>197365</v>
          </cell>
          <cell r="G961">
            <v>4127601</v>
          </cell>
        </row>
        <row r="962">
          <cell r="A962" t="str">
            <v>Deductions</v>
          </cell>
          <cell r="B962">
            <v>-3742750</v>
          </cell>
          <cell r="C962">
            <v>-50600</v>
          </cell>
          <cell r="D962">
            <v>-327257</v>
          </cell>
          <cell r="E962">
            <v>0</v>
          </cell>
          <cell r="F962">
            <v>-4090</v>
          </cell>
          <cell r="G962">
            <v>-4124697</v>
          </cell>
        </row>
        <row r="963">
          <cell r="A963" t="str">
            <v>As at 31.12.98</v>
          </cell>
          <cell r="B963">
            <v>4091334</v>
          </cell>
          <cell r="C963">
            <v>3422879</v>
          </cell>
          <cell r="D963">
            <v>10240296</v>
          </cell>
          <cell r="E963">
            <v>750423</v>
          </cell>
          <cell r="F963">
            <v>681248</v>
          </cell>
          <cell r="G963">
            <v>19186180</v>
          </cell>
        </row>
        <row r="965">
          <cell r="A965" t="str">
            <v>Depreciation</v>
          </cell>
        </row>
        <row r="966">
          <cell r="A966" t="str">
            <v>As at 1.1.98</v>
          </cell>
          <cell r="B966">
            <v>1164902</v>
          </cell>
          <cell r="C966">
            <v>853917</v>
          </cell>
          <cell r="D966">
            <v>4804784</v>
          </cell>
          <cell r="E966">
            <v>353350</v>
          </cell>
          <cell r="F966">
            <v>192418</v>
          </cell>
          <cell r="G966">
            <v>7369371</v>
          </cell>
        </row>
        <row r="967">
          <cell r="A967" t="str">
            <v>Adjustment</v>
          </cell>
          <cell r="B967">
            <v>0</v>
          </cell>
          <cell r="C967">
            <v>-12650</v>
          </cell>
          <cell r="D967">
            <v>-217228</v>
          </cell>
          <cell r="E967">
            <v>0</v>
          </cell>
          <cell r="F967">
            <v>40007</v>
          </cell>
          <cell r="G967">
            <v>-189871</v>
          </cell>
        </row>
        <row r="968">
          <cell r="A968" t="str">
            <v>For the year</v>
          </cell>
          <cell r="B968">
            <v>142067</v>
          </cell>
          <cell r="C968">
            <v>649833</v>
          </cell>
          <cell r="D968">
            <v>1857481</v>
          </cell>
          <cell r="E968">
            <v>115289</v>
          </cell>
          <cell r="F968">
            <v>130554</v>
          </cell>
          <cell r="G968">
            <v>2895224</v>
          </cell>
        </row>
        <row r="969">
          <cell r="A969" t="str">
            <v>As at 31.12.98</v>
          </cell>
          <cell r="B969">
            <v>1306969</v>
          </cell>
          <cell r="C969">
            <v>1491100</v>
          </cell>
          <cell r="D969">
            <v>6445037</v>
          </cell>
          <cell r="E969">
            <v>468639</v>
          </cell>
          <cell r="F969">
            <v>362979</v>
          </cell>
          <cell r="G969">
            <v>10074724</v>
          </cell>
        </row>
        <row r="971">
          <cell r="A971" t="str">
            <v>Net Block Value</v>
          </cell>
        </row>
        <row r="972">
          <cell r="A972" t="str">
            <v>As at 31.12.98</v>
          </cell>
          <cell r="B972">
            <v>2784365</v>
          </cell>
          <cell r="C972">
            <v>1931779</v>
          </cell>
          <cell r="D972">
            <v>3795259</v>
          </cell>
          <cell r="E972">
            <v>281784</v>
          </cell>
          <cell r="F972">
            <v>318269</v>
          </cell>
          <cell r="G972">
            <v>9111456</v>
          </cell>
        </row>
        <row r="974">
          <cell r="A974" t="str">
            <v>As at 31.12.97</v>
          </cell>
          <cell r="B974">
            <v>6669182</v>
          </cell>
          <cell r="C974">
            <v>523137</v>
          </cell>
          <cell r="D974">
            <v>4165731</v>
          </cell>
          <cell r="E974">
            <v>160300</v>
          </cell>
          <cell r="F974">
            <v>295555</v>
          </cell>
          <cell r="G974">
            <v>11813905</v>
          </cell>
        </row>
      </sheetData>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base"/>
      <sheetName val="factor_sheet"/>
      <sheetName val="redstone BoQ"/>
      <sheetName val="iad4700"/>
      <sheetName val="36140_interfaces"/>
      <sheetName val="36140._boq"/>
      <sheetName val="CMTS"/>
      <sheetName val="RAS-pstn"/>
      <sheetName val="3600_MUX_FR_switch"/>
      <sheetName val="OFC"/>
      <sheetName val="sdh (option1)"/>
      <sheetName val="sdh(option 2)"/>
      <sheetName val="summary"/>
      <sheetName val="currency"/>
      <sheetName val="ecommerce"/>
      <sheetName val="database-NO"/>
      <sheetName val="Edge_Multiservice"/>
      <sheetName val="Switch costs lookup"/>
      <sheetName val="Pub Rts 1.5 Standalone"/>
      <sheetName val="4700 Prices"/>
      <sheetName val="Index"/>
      <sheetName val="Consolidated Income Statement"/>
      <sheetName val="DISCOUNT"/>
      <sheetName val="Expansion"/>
      <sheetName val="Expansion needed"/>
      <sheetName val="ALL"/>
      <sheetName val="Stock"/>
      <sheetName val="Estimate_Info"/>
      <sheetName val="Erlang B"/>
      <sheetName val="LANGUAGE"/>
      <sheetName val="Sheet1"/>
      <sheetName val="TOTAL"/>
      <sheetName val="Edit(01)"/>
      <sheetName val="Assumptions"/>
      <sheetName val="CRITERIA1"/>
    </sheetNames>
    <sheetDataSet>
      <sheetData sheetId="0" refreshError="1"/>
      <sheetData sheetId="1" refreshError="1">
        <row r="8">
          <cell r="D8">
            <v>1.1892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arison"/>
      <sheetName val="Price_summary"/>
      <sheetName val="for_216_subs"/>
      <sheetName val="for_432_subs"/>
      <sheetName val="for_864_subs"/>
      <sheetName val="Model-M-Local-216"/>
      <sheetName val="Model-M-Local-432"/>
      <sheetName val="Model-S-Local-216"/>
      <sheetName val="Model-S-Local-432"/>
      <sheetName val="Model-M-local_wo_batPP-216"/>
      <sheetName val="Model-M-local_wo_batPP-432"/>
      <sheetName val="Model-S-local_wo_bat_PP-216"/>
      <sheetName val="Model-S-local_wo_bat_PP-432"/>
      <sheetName val="Sheet1"/>
      <sheetName val="Factors"/>
      <sheetName val="Summary sheet"/>
      <sheetName val="option 1 a"/>
      <sheetName val="option 1 b"/>
      <sheetName val="option 2a"/>
      <sheetName val="option 2b"/>
      <sheetName val="factor_sheet"/>
      <sheetName val="ecommerce"/>
      <sheetName val="Ref"/>
      <sheetName val="Expansion"/>
      <sheetName val="Pub Rts 1.5 Standalone"/>
      <sheetName val="Eqpmnt Plng"/>
      <sheetName val="database-NO"/>
      <sheetName val="Edge_Multiservice"/>
      <sheetName val="Profile"/>
      <sheetName val="Expansion needed"/>
      <sheetName val="ALL"/>
      <sheetName val="Switch costs lookup"/>
      <sheetName val="Summary_sheet"/>
      <sheetName val="option_1_a"/>
      <sheetName val="option_1_b"/>
      <sheetName val="option_2a"/>
      <sheetName val="option_2b"/>
      <sheetName val="Eqpmnt_Plng"/>
      <sheetName val="Expansion_needed"/>
      <sheetName val="Pub_Rts_1_5_Standalone"/>
      <sheetName val="Switch_costs_lookup"/>
      <sheetName val="FORM-16"/>
      <sheetName val="currency"/>
      <sheetName val="Sheet2"/>
      <sheetName val="Variables"/>
      <sheetName val="Level 0"/>
      <sheetName val="Menu"/>
      <sheetName val="Exp."/>
      <sheetName val="4700 Prices"/>
      <sheetName val="Level_0"/>
      <sheetName val="P&amp;L"/>
      <sheetName val="Remote_Shelter_DLU_08.05"/>
      <sheetName val="Edit(01)"/>
      <sheetName val="Citrix"/>
      <sheetName val="INR_convers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B8">
            <v>1.6787055999999998</v>
          </cell>
        </row>
        <row r="16">
          <cell r="B16">
            <v>1.7516928</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p."/>
      <sheetName val="Exp_"/>
      <sheetName val="Factors"/>
      <sheetName val="LOM_MOD"/>
      <sheetName val="DLC sites"/>
      <sheetName val="SDH COST"/>
      <sheetName val="Other assumptions"/>
      <sheetName val="RSU lookups"/>
      <sheetName val="RSU sites"/>
      <sheetName val="Expansion"/>
      <sheetName val="Factor_Sheet"/>
      <sheetName val="Factor Sheet-New"/>
      <sheetName val="Variables"/>
      <sheetName val="currency"/>
      <sheetName val="Outgoing"/>
      <sheetName val="Incoming"/>
      <sheetName val="MSU"/>
      <sheetName val="Exp_1"/>
      <sheetName val="DLC_sites"/>
      <sheetName val="SDH_COST"/>
      <sheetName val="Other_assumptions"/>
      <sheetName val="RSU_lookups"/>
      <sheetName val="RSU_sites"/>
      <sheetName val="Factor_Sheet-New"/>
      <sheetName val="Input"/>
      <sheetName val="P&amp;L"/>
      <sheetName val="factor sheet"/>
      <sheetName val="Eqpmnt Plng"/>
      <sheetName val="Empmstr"/>
      <sheetName val="SPS DETAIL"/>
      <sheetName val="Exp_2"/>
      <sheetName val="DLC_sites1"/>
      <sheetName val="SDH_COST1"/>
      <sheetName val="Other_assumptions1"/>
      <sheetName val="RSU_lookups1"/>
      <sheetName val="RSU_sites1"/>
      <sheetName val="Factor_Sheet-New1"/>
      <sheetName val="Eqpmnt_Plng"/>
      <sheetName val="Menu"/>
      <sheetName val="entitlements"/>
      <sheetName val="Switch costs lookup"/>
      <sheetName val="walmart bharti "/>
      <sheetName val="Dels"/>
      <sheetName val="#REF"/>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base"/>
      <sheetName val="boqERX1400"/>
      <sheetName val="ERX700"/>
      <sheetName val="boqERX1400-voip"/>
      <sheetName val="DSL agg"/>
      <sheetName val="Factor_Sheet"/>
      <sheetName val="Exp."/>
      <sheetName val="DSL-S"/>
      <sheetName val="LA- lookups"/>
      <sheetName val="Other assumptions"/>
      <sheetName val="LOM_MOD"/>
      <sheetName val="Factors"/>
      <sheetName val="INNOVATION"/>
      <sheetName val="factor sheet"/>
      <sheetName val="B'Sheet"/>
      <sheetName val="Asmp"/>
      <sheetName val="Sheet1"/>
      <sheetName val="DLC lookups"/>
      <sheetName val="Outgoing"/>
      <sheetName val="Incoming"/>
      <sheetName val="DSL_agg"/>
      <sheetName val="Exp_"/>
      <sheetName val="LA-_lookups"/>
      <sheetName val="Other_assumptions"/>
      <sheetName val="16"/>
      <sheetName val="Menu"/>
      <sheetName val="DSL_agg1"/>
      <sheetName val="Exp_1"/>
      <sheetName val="LA-_lookups1"/>
      <sheetName val="Other_assumptions1"/>
      <sheetName val="DLC_lookups"/>
      <sheetName val="AN 2000"/>
      <sheetName val="Utilization"/>
      <sheetName val="Expansion needed"/>
      <sheetName val="ALL"/>
      <sheetName val="Factor Sheet-New"/>
      <sheetName val="currency"/>
    </sheetNames>
    <sheetDataSet>
      <sheetData sheetId="0" refreshError="1"/>
      <sheetData sheetId="1" refreshError="1"/>
      <sheetData sheetId="2" refreshError="1"/>
      <sheetData sheetId="3" refreshError="1"/>
      <sheetData sheetId="4" refreshError="1"/>
      <sheetData sheetId="5" refreshError="1">
        <row r="14">
          <cell r="D14">
            <v>1.2</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e 3 -  Financial Summary"/>
      <sheetName val="MOR+ unit Models"/>
      <sheetName val="Summary"/>
      <sheetName val="TN-4XE- bom"/>
      <sheetName val="TN-16XE - bom"/>
      <sheetName val="Spares"/>
      <sheetName val="Preside"/>
      <sheetName val="EC-1 &amp; LCT"/>
      <sheetName val="Summary_Local"/>
      <sheetName val="Query Results ALL"/>
      <sheetName val="Factor_Sheet"/>
      <sheetName val="Pg.1 Marketing Info"/>
      <sheetName val="Services"/>
      <sheetName val="factor sheet"/>
      <sheetName val="Site config"/>
      <sheetName val="Phase1"/>
      <sheetName val="Dels"/>
      <sheetName val="Exp."/>
      <sheetName val="walmart bharti "/>
      <sheetName val="POI_MASTER_1"/>
      <sheetName val="Factors"/>
      <sheetName val="Page_3_-__Financial_Summary"/>
      <sheetName val="MOR+_unit_Models"/>
      <sheetName val="TN-4XE-_bom"/>
      <sheetName val="TN-16XE_-_bom"/>
      <sheetName val="EC-1_&amp;_LCT"/>
      <sheetName val="Query_Results_ALL"/>
      <sheetName val="Pg_1_Marketing_Info"/>
      <sheetName val="Site_config"/>
      <sheetName val="Exp_"/>
      <sheetName val="walmart_bharti_"/>
      <sheetName val="Europe Consolidated"/>
      <sheetName val="Switch costs lookup"/>
      <sheetName val="Comp equip"/>
      <sheetName val="Page_3_-__Financial_Summary1"/>
      <sheetName val="MOR+_unit_Models1"/>
      <sheetName val="TN-4XE-_bom1"/>
      <sheetName val="TN-16XE_-_bom1"/>
      <sheetName val="EC-1_&amp;_LCT1"/>
      <sheetName val="Query_Results_ALL1"/>
      <sheetName val="Pg_1_Marketing_Info1"/>
      <sheetName val="Site_config1"/>
      <sheetName val="Exp_1"/>
      <sheetName val="walmart_bharti_1"/>
      <sheetName val="Europe_Consolidated"/>
      <sheetName val="COA-IPCL"/>
      <sheetName val="PLJAN"/>
      <sheetName val="Annexure IA"/>
      <sheetName val="#REF"/>
      <sheetName val="April Statement "/>
      <sheetName val="Conso"/>
      <sheetName val="Comp with UP west"/>
      <sheetName val="Page_3_-__Financial_Summary2"/>
      <sheetName val="MOR+_unit_Models2"/>
      <sheetName val="TN-4XE-_bom2"/>
      <sheetName val="TN-16XE_-_bom2"/>
      <sheetName val="EC-1_&amp;_LCT2"/>
      <sheetName val="Query_Results_ALL2"/>
      <sheetName val="Pg_1_Marketing_Info2"/>
      <sheetName val="Site_config2"/>
      <sheetName val="Exp_2"/>
      <sheetName val="walmart_bharti_2"/>
      <sheetName val="Europe_Consolidated1"/>
      <sheetName val="Comp_equip"/>
      <sheetName val="April_Statement_"/>
      <sheetName val="Sheet2"/>
      <sheetName val="factor"/>
      <sheetName val="FixedAsse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CT"/>
      <sheetName val="NOV"/>
      <sheetName val="DEC"/>
      <sheetName val="DECQTR"/>
      <sheetName val="JAN"/>
      <sheetName val="FEB"/>
      <sheetName val="MAR"/>
      <sheetName val="MARQTR"/>
      <sheetName val="APR"/>
      <sheetName val="MAY"/>
      <sheetName val="JUN"/>
      <sheetName val="JUNQTR "/>
      <sheetName val="JUL"/>
      <sheetName val="AUG"/>
      <sheetName val="SEP"/>
      <sheetName val="SEPQTR"/>
      <sheetName val="FY2002"/>
      <sheetName val="ALE JOB"/>
      <sheetName val="STD"/>
      <sheetName val="Foglio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row r="6">
          <cell r="U6" t="str">
            <v>DEC</v>
          </cell>
          <cell r="V6" t="str">
            <v>MAR</v>
          </cell>
          <cell r="W6" t="str">
            <v>JUN</v>
          </cell>
          <cell r="X6" t="str">
            <v>SEP</v>
          </cell>
        </row>
        <row r="7">
          <cell r="S7" t="str">
            <v>ID</v>
          </cell>
          <cell r="U7" t="str">
            <v>QTR</v>
          </cell>
          <cell r="V7" t="str">
            <v>QTR</v>
          </cell>
          <cell r="W7" t="str">
            <v>QTR</v>
          </cell>
          <cell r="X7" t="str">
            <v>QTR</v>
          </cell>
          <cell r="Y7" t="str">
            <v>FY '03</v>
          </cell>
        </row>
        <row r="9">
          <cell r="S9">
            <v>132</v>
          </cell>
          <cell r="U9">
            <v>2.0122084961066675</v>
          </cell>
          <cell r="V9">
            <v>7.6248657233422259</v>
          </cell>
          <cell r="W9">
            <v>9.4861257673600043</v>
          </cell>
          <cell r="X9">
            <v>2.0122084961066675</v>
          </cell>
          <cell r="Y9">
            <v>21.135408482915565</v>
          </cell>
        </row>
        <row r="10">
          <cell r="S10">
            <v>133</v>
          </cell>
          <cell r="U10">
            <v>17.169140291196523</v>
          </cell>
          <cell r="V10">
            <v>17.596233333266092</v>
          </cell>
          <cell r="W10">
            <v>16.912884465954786</v>
          </cell>
          <cell r="X10">
            <v>14.264907605123479</v>
          </cell>
          <cell r="Y10">
            <v>65.943165695540884</v>
          </cell>
        </row>
        <row r="11">
          <cell r="S11">
            <v>292</v>
          </cell>
          <cell r="U11">
            <v>23.521308689134891</v>
          </cell>
          <cell r="V11">
            <v>35.378584404747912</v>
          </cell>
          <cell r="W11">
            <v>39.727454715321016</v>
          </cell>
          <cell r="X11">
            <v>22.150279647583258</v>
          </cell>
          <cell r="Y11">
            <v>120.77762745678709</v>
          </cell>
        </row>
        <row r="12">
          <cell r="S12">
            <v>296</v>
          </cell>
          <cell r="U12">
            <v>7.1474229732613939</v>
          </cell>
          <cell r="V12">
            <v>10.009136480260464</v>
          </cell>
          <cell r="W12">
            <v>12.074997855851162</v>
          </cell>
          <cell r="X12">
            <v>10.184467888520929</v>
          </cell>
          <cell r="Y12">
            <v>39.416025197893951</v>
          </cell>
        </row>
        <row r="13">
          <cell r="S13">
            <v>225</v>
          </cell>
          <cell r="U13">
            <v>5.416559991305661</v>
          </cell>
          <cell r="V13">
            <v>0.72098228518046004</v>
          </cell>
          <cell r="W13">
            <v>4.143308887154717</v>
          </cell>
          <cell r="X13">
            <v>0.20132346870339626</v>
          </cell>
          <cell r="Y13">
            <v>10.482174632344234</v>
          </cell>
        </row>
        <row r="14">
          <cell r="S14">
            <v>179</v>
          </cell>
          <cell r="U14">
            <v>0</v>
          </cell>
          <cell r="V14">
            <v>2.5018955158398337</v>
          </cell>
          <cell r="W14">
            <v>1.0125395171993161</v>
          </cell>
          <cell r="X14">
            <v>0</v>
          </cell>
          <cell r="Y14">
            <v>3.5144350330391498</v>
          </cell>
        </row>
        <row r="15">
          <cell r="S15">
            <v>141</v>
          </cell>
          <cell r="U15">
            <v>6.913552700699924</v>
          </cell>
          <cell r="V15">
            <v>7.6621535744288902</v>
          </cell>
          <cell r="W15">
            <v>1.8232430786384892</v>
          </cell>
          <cell r="X15">
            <v>6.3244725501842636</v>
          </cell>
          <cell r="Y15">
            <v>22.723421903951568</v>
          </cell>
        </row>
        <row r="16">
          <cell r="S16">
            <v>145</v>
          </cell>
          <cell r="U16">
            <v>6.545830580901022</v>
          </cell>
          <cell r="V16">
            <v>7.3509682771777793</v>
          </cell>
          <cell r="W16">
            <v>1.5752123106802725</v>
          </cell>
          <cell r="X16">
            <v>6.085064011897936</v>
          </cell>
          <cell r="Y16">
            <v>21.557075180657009</v>
          </cell>
        </row>
        <row r="17">
          <cell r="S17">
            <v>251</v>
          </cell>
          <cell r="U17">
            <v>2.8743800733818174</v>
          </cell>
          <cell r="V17">
            <v>0.9469953423661267</v>
          </cell>
          <cell r="W17">
            <v>0</v>
          </cell>
          <cell r="X17">
            <v>0</v>
          </cell>
          <cell r="Y17">
            <v>3.8213754157479443</v>
          </cell>
        </row>
        <row r="18">
          <cell r="S18">
            <v>248</v>
          </cell>
          <cell r="U18">
            <v>18.978264165461148</v>
          </cell>
          <cell r="V18">
            <v>23.934191070849927</v>
          </cell>
          <cell r="W18">
            <v>25.268674899801233</v>
          </cell>
          <cell r="X18">
            <v>8.0561474445798869</v>
          </cell>
          <cell r="Y18">
            <v>76.237277580692194</v>
          </cell>
        </row>
        <row r="19">
          <cell r="S19">
            <v>177</v>
          </cell>
          <cell r="U19">
            <v>0</v>
          </cell>
          <cell r="V19">
            <v>5.1752267873823889</v>
          </cell>
          <cell r="W19">
            <v>4.6806994678074734</v>
          </cell>
          <cell r="X19">
            <v>0</v>
          </cell>
          <cell r="Y19">
            <v>9.8559262551898623</v>
          </cell>
        </row>
        <row r="20">
          <cell r="U20">
            <v>0</v>
          </cell>
          <cell r="V20">
            <v>0</v>
          </cell>
          <cell r="W20">
            <v>0</v>
          </cell>
          <cell r="X20">
            <v>0</v>
          </cell>
          <cell r="Y20">
            <v>0</v>
          </cell>
        </row>
        <row r="21">
          <cell r="S21" t="str">
            <v>519-522</v>
          </cell>
          <cell r="U21">
            <v>0</v>
          </cell>
          <cell r="V21">
            <v>0</v>
          </cell>
          <cell r="W21">
            <v>0</v>
          </cell>
          <cell r="X21">
            <v>0</v>
          </cell>
          <cell r="Y21">
            <v>0</v>
          </cell>
        </row>
        <row r="22">
          <cell r="S22">
            <v>170</v>
          </cell>
          <cell r="U22">
            <v>0</v>
          </cell>
          <cell r="V22">
            <v>3.4022247118802356</v>
          </cell>
          <cell r="W22">
            <v>3.0771195258698905</v>
          </cell>
          <cell r="X22">
            <v>0</v>
          </cell>
          <cell r="Y22">
            <v>6.4793442377501265</v>
          </cell>
        </row>
        <row r="23">
          <cell r="S23">
            <v>476</v>
          </cell>
          <cell r="U23">
            <v>9.9215461820986679</v>
          </cell>
          <cell r="V23">
            <v>0</v>
          </cell>
          <cell r="W23">
            <v>0</v>
          </cell>
          <cell r="X23">
            <v>0</v>
          </cell>
          <cell r="Y23">
            <v>9.9215461820986679</v>
          </cell>
        </row>
        <row r="24">
          <cell r="S24">
            <v>207</v>
          </cell>
          <cell r="U24">
            <v>10.364292429985454</v>
          </cell>
          <cell r="V24">
            <v>1.5903224416737232</v>
          </cell>
          <cell r="W24">
            <v>1.2236150483199999</v>
          </cell>
          <cell r="X24">
            <v>5.254090723700001</v>
          </cell>
          <cell r="Y24">
            <v>18.432320643679176</v>
          </cell>
        </row>
        <row r="25">
          <cell r="S25" t="str">
            <v>082</v>
          </cell>
          <cell r="U25">
            <v>31.435774487665121</v>
          </cell>
          <cell r="V25">
            <v>42.491926144744198</v>
          </cell>
          <cell r="W25">
            <v>39.237279434210244</v>
          </cell>
          <cell r="X25">
            <v>21.014939007895823</v>
          </cell>
          <cell r="Y25">
            <v>134.1799190745154</v>
          </cell>
        </row>
        <row r="26">
          <cell r="S26">
            <v>386</v>
          </cell>
          <cell r="U26">
            <v>7.2661725136000008</v>
          </cell>
          <cell r="V26">
            <v>0</v>
          </cell>
          <cell r="W26">
            <v>1.60567168832</v>
          </cell>
          <cell r="X26">
            <v>6.8946068737000008</v>
          </cell>
          <cell r="Y26">
            <v>15.766451075620001</v>
          </cell>
        </row>
        <row r="27">
          <cell r="S27">
            <v>525</v>
          </cell>
          <cell r="U27">
            <v>22.566774597120006</v>
          </cell>
          <cell r="V27">
            <v>30.026347311168003</v>
          </cell>
          <cell r="W27">
            <v>24.823452056832004</v>
          </cell>
          <cell r="X27">
            <v>20.936951987328005</v>
          </cell>
          <cell r="Y27">
            <v>98.353525952448024</v>
          </cell>
        </row>
        <row r="28">
          <cell r="S28">
            <v>524</v>
          </cell>
          <cell r="U28">
            <v>17.282686694400002</v>
          </cell>
          <cell r="V28">
            <v>22.99557479616</v>
          </cell>
          <cell r="W28">
            <v>19.010955363840001</v>
          </cell>
          <cell r="X28">
            <v>16.034492655360001</v>
          </cell>
          <cell r="Y28">
            <v>75.323709509760008</v>
          </cell>
        </row>
        <row r="29">
          <cell r="S29" t="str">
            <v>382-424</v>
          </cell>
          <cell r="U29">
            <v>0</v>
          </cell>
          <cell r="V29">
            <v>0</v>
          </cell>
          <cell r="W29">
            <v>0</v>
          </cell>
          <cell r="X29">
            <v>0</v>
          </cell>
          <cell r="Y29">
            <v>0</v>
          </cell>
        </row>
        <row r="30">
          <cell r="S30">
            <v>149</v>
          </cell>
          <cell r="U30">
            <v>0.62816130061001341</v>
          </cell>
          <cell r="V30">
            <v>2.6883059375342473E-2</v>
          </cell>
          <cell r="W30">
            <v>0.34413485337293226</v>
          </cell>
          <cell r="X30">
            <v>0.3236229585698982</v>
          </cell>
          <cell r="Y30">
            <v>1.3228021719281864</v>
          </cell>
        </row>
        <row r="32">
          <cell r="U32">
            <v>190.04407616692831</v>
          </cell>
          <cell r="V32">
            <v>219.43451125984359</v>
          </cell>
          <cell r="W32">
            <v>206.02736893653352</v>
          </cell>
          <cell r="X32">
            <v>139.73757531925352</v>
          </cell>
          <cell r="Y32">
            <v>755.24353168255891</v>
          </cell>
        </row>
        <row r="63">
          <cell r="E63" t="str">
            <v>CHALLENGER  OE</v>
          </cell>
          <cell r="F63">
            <v>530.30145530145535</v>
          </cell>
          <cell r="G63">
            <v>542.77546777546775</v>
          </cell>
          <cell r="H63">
            <v>555.24948024948026</v>
          </cell>
          <cell r="I63">
            <v>393.03534303534309</v>
          </cell>
          <cell r="J63">
            <v>2021.3617463617466</v>
          </cell>
        </row>
        <row r="64">
          <cell r="E64" t="str">
            <v>CONCEPT</v>
          </cell>
          <cell r="F64">
            <v>104.72887767969735</v>
          </cell>
          <cell r="G64">
            <v>107.18789407313997</v>
          </cell>
          <cell r="H64">
            <v>109.6469104665826</v>
          </cell>
          <cell r="I64">
            <v>77.616645649432527</v>
          </cell>
          <cell r="J64">
            <v>399.18032786885243</v>
          </cell>
        </row>
        <row r="65">
          <cell r="E65" t="str">
            <v>CROSSOVER</v>
          </cell>
          <cell r="F65">
            <v>211.51364764267987</v>
          </cell>
          <cell r="G65">
            <v>216.47642679900741</v>
          </cell>
          <cell r="H65">
            <v>221.43920595533496</v>
          </cell>
          <cell r="I65">
            <v>156.77419354838707</v>
          </cell>
          <cell r="J65">
            <v>806.20347394540931</v>
          </cell>
        </row>
        <row r="66">
          <cell r="E66" t="str">
            <v>DYNAMITE</v>
          </cell>
          <cell r="F66">
            <v>336.42679900744412</v>
          </cell>
          <cell r="G66">
            <v>344.36724565756822</v>
          </cell>
          <cell r="H66">
            <v>352.25806451612897</v>
          </cell>
          <cell r="I66">
            <v>249.37965260545903</v>
          </cell>
          <cell r="J66">
            <v>1282.4317617866004</v>
          </cell>
        </row>
        <row r="67">
          <cell r="E67" t="str">
            <v>IND OE</v>
          </cell>
          <cell r="F67">
            <v>312.5819916517591</v>
          </cell>
          <cell r="G67">
            <v>319.91651759093617</v>
          </cell>
          <cell r="H67">
            <v>327.31067382230168</v>
          </cell>
          <cell r="I67">
            <v>231.66368515205724</v>
          </cell>
          <cell r="J67">
            <v>1191.4728682170542</v>
          </cell>
        </row>
        <row r="68">
          <cell r="E68" t="str">
            <v>LUMINEX 270</v>
          </cell>
          <cell r="F68">
            <v>17.78505182760502</v>
          </cell>
          <cell r="G68">
            <v>18.221494817239499</v>
          </cell>
          <cell r="H68">
            <v>18.657937806873978</v>
          </cell>
          <cell r="I68">
            <v>13.202400436442989</v>
          </cell>
          <cell r="J68">
            <v>67.866884888161479</v>
          </cell>
        </row>
        <row r="69">
          <cell r="E69" t="str">
            <v>LUMINEX 310</v>
          </cell>
          <cell r="F69">
            <v>83.188996434029548</v>
          </cell>
          <cell r="G69">
            <v>85.175751400916951</v>
          </cell>
          <cell r="H69">
            <v>87.111563932755985</v>
          </cell>
          <cell r="I69">
            <v>61.640346408558329</v>
          </cell>
          <cell r="J69">
            <v>317.11665817626084</v>
          </cell>
        </row>
        <row r="70">
          <cell r="E70" t="str">
            <v>RHAPSODY</v>
          </cell>
          <cell r="F70">
            <v>234.05835543766577</v>
          </cell>
          <cell r="G70">
            <v>239.57559681697614</v>
          </cell>
          <cell r="H70">
            <v>245.03978779840847</v>
          </cell>
          <cell r="I70">
            <v>173.47480106100795</v>
          </cell>
          <cell r="J70">
            <v>892.14854111405839</v>
          </cell>
        </row>
        <row r="71">
          <cell r="E71" t="str">
            <v>S.BANDMASTER '0099</v>
          </cell>
          <cell r="F71">
            <v>1635.237556561086</v>
          </cell>
          <cell r="G71">
            <v>1673.7556561085971</v>
          </cell>
          <cell r="H71">
            <v>1712.2171945701357</v>
          </cell>
          <cell r="I71">
            <v>1211.9909502262444</v>
          </cell>
          <cell r="J71">
            <v>6233.2013574660632</v>
          </cell>
        </row>
      </sheetData>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st-MTNL"/>
      <sheetName val="Sheet2"/>
      <sheetName val="ZOPT..."/>
      <sheetName val="Preside"/>
      <sheetName val="Outgoing"/>
      <sheetName val="Incoming"/>
      <sheetName val="TRX ADDITION"/>
      <sheetName val="currency"/>
      <sheetName val="Cabinet details"/>
      <sheetName val="Exp."/>
      <sheetName val="Factor_Sheet"/>
      <sheetName val="Summary_Local"/>
      <sheetName val="BL Data (A)"/>
      <sheetName val="BL Data (NZ)"/>
      <sheetName val="Data"/>
      <sheetName val="Assumptions"/>
      <sheetName val="Dels"/>
      <sheetName val="Factors"/>
      <sheetName val="LOM_MOD"/>
      <sheetName val="walmart bharti "/>
      <sheetName val="ZOPT___"/>
      <sheetName val="TRX_ADDITION"/>
      <sheetName val="Cabinet_details"/>
      <sheetName val="Exp_"/>
      <sheetName val="walmart_bharti_"/>
      <sheetName val="BL_Data_(A)"/>
      <sheetName val="BL_Data_(NZ)"/>
      <sheetName val="Labels"/>
      <sheetName val="유통망계획"/>
      <sheetName val="Query Results ALL"/>
      <sheetName val="ZOPT___1"/>
      <sheetName val="TRX_ADDITION1"/>
      <sheetName val="Cabinet_details1"/>
      <sheetName val="Exp_1"/>
      <sheetName val="BL_Data_(A)1"/>
      <sheetName val="BL_Data_(NZ)1"/>
      <sheetName val="walmart_bharti_1"/>
      <sheetName val="Input-Pack Level"/>
      <sheetName val="Input-Pack_Level"/>
      <sheetName val="LANGUAGE"/>
      <sheetName val="Model Pricing"/>
      <sheetName val="Europe Consolidated"/>
      <sheetName val="Exchange Rates"/>
      <sheetName val="entitlements"/>
    </sheetNames>
    <sheetDataSet>
      <sheetData sheetId="0" refreshError="1"/>
      <sheetData sheetId="1" refreshError="1">
        <row r="1">
          <cell r="A1" t="str">
            <v>Code</v>
          </cell>
          <cell r="B1" t="str">
            <v>Zono</v>
          </cell>
        </row>
        <row r="2">
          <cell r="A2" t="str">
            <v>000</v>
          </cell>
          <cell r="B2">
            <v>5</v>
          </cell>
        </row>
        <row r="3">
          <cell r="A3" t="str">
            <v>001</v>
          </cell>
          <cell r="B3">
            <v>39</v>
          </cell>
        </row>
        <row r="4">
          <cell r="A4" t="str">
            <v>0020</v>
          </cell>
          <cell r="B4">
            <v>38</v>
          </cell>
          <cell r="J4">
            <v>43</v>
          </cell>
          <cell r="K4">
            <v>90</v>
          </cell>
          <cell r="L4">
            <v>90</v>
          </cell>
        </row>
        <row r="5">
          <cell r="A5" t="str">
            <v>00212</v>
          </cell>
          <cell r="B5">
            <v>38</v>
          </cell>
          <cell r="J5">
            <v>43</v>
          </cell>
          <cell r="K5">
            <v>90</v>
          </cell>
          <cell r="L5">
            <v>90</v>
          </cell>
        </row>
        <row r="6">
          <cell r="A6" t="str">
            <v>00213</v>
          </cell>
          <cell r="B6">
            <v>38</v>
          </cell>
          <cell r="J6">
            <v>42</v>
          </cell>
          <cell r="K6">
            <v>60</v>
          </cell>
          <cell r="L6">
            <v>60</v>
          </cell>
        </row>
        <row r="7">
          <cell r="A7" t="str">
            <v>00216</v>
          </cell>
          <cell r="B7">
            <v>38</v>
          </cell>
          <cell r="J7">
            <v>42</v>
          </cell>
          <cell r="K7">
            <v>60</v>
          </cell>
          <cell r="L7">
            <v>60</v>
          </cell>
        </row>
        <row r="8">
          <cell r="A8" t="str">
            <v>00218</v>
          </cell>
          <cell r="B8">
            <v>38</v>
          </cell>
          <cell r="J8">
            <v>42</v>
          </cell>
          <cell r="K8">
            <v>60</v>
          </cell>
          <cell r="L8">
            <v>60</v>
          </cell>
        </row>
        <row r="9">
          <cell r="A9" t="str">
            <v>00220</v>
          </cell>
          <cell r="B9">
            <v>38</v>
          </cell>
          <cell r="J9">
            <v>41</v>
          </cell>
          <cell r="K9">
            <v>30</v>
          </cell>
          <cell r="L9">
            <v>30</v>
          </cell>
        </row>
        <row r="10">
          <cell r="A10" t="str">
            <v>00221</v>
          </cell>
          <cell r="B10">
            <v>38</v>
          </cell>
          <cell r="J10">
            <v>41</v>
          </cell>
          <cell r="K10">
            <v>30</v>
          </cell>
          <cell r="L10">
            <v>30</v>
          </cell>
        </row>
        <row r="11">
          <cell r="A11" t="str">
            <v>00222</v>
          </cell>
          <cell r="B11">
            <v>38</v>
          </cell>
          <cell r="J11">
            <v>41</v>
          </cell>
          <cell r="K11">
            <v>30</v>
          </cell>
          <cell r="L11">
            <v>30</v>
          </cell>
        </row>
        <row r="12">
          <cell r="A12" t="str">
            <v>00223</v>
          </cell>
          <cell r="B12">
            <v>38</v>
          </cell>
          <cell r="J12">
            <v>41</v>
          </cell>
          <cell r="K12">
            <v>30</v>
          </cell>
          <cell r="L12">
            <v>30</v>
          </cell>
        </row>
        <row r="13">
          <cell r="A13" t="str">
            <v>00224</v>
          </cell>
          <cell r="B13">
            <v>38</v>
          </cell>
          <cell r="J13">
            <v>45</v>
          </cell>
          <cell r="K13">
            <v>20</v>
          </cell>
          <cell r="L13">
            <v>30</v>
          </cell>
        </row>
        <row r="14">
          <cell r="A14" t="str">
            <v>00225</v>
          </cell>
          <cell r="B14">
            <v>38</v>
          </cell>
          <cell r="J14">
            <v>45</v>
          </cell>
          <cell r="K14">
            <v>20</v>
          </cell>
          <cell r="L14">
            <v>30</v>
          </cell>
        </row>
        <row r="15">
          <cell r="A15" t="str">
            <v>00226</v>
          </cell>
          <cell r="B15">
            <v>38</v>
          </cell>
          <cell r="J15">
            <v>10</v>
          </cell>
          <cell r="K15">
            <v>180</v>
          </cell>
          <cell r="L15">
            <v>600</v>
          </cell>
        </row>
        <row r="16">
          <cell r="A16" t="str">
            <v>00227</v>
          </cell>
          <cell r="B16">
            <v>38</v>
          </cell>
          <cell r="J16">
            <v>11</v>
          </cell>
          <cell r="K16">
            <v>180</v>
          </cell>
          <cell r="L16">
            <v>180</v>
          </cell>
        </row>
        <row r="17">
          <cell r="A17" t="str">
            <v>00228</v>
          </cell>
          <cell r="B17">
            <v>38</v>
          </cell>
          <cell r="J17">
            <v>14</v>
          </cell>
          <cell r="K17">
            <v>15</v>
          </cell>
          <cell r="L17">
            <v>30</v>
          </cell>
        </row>
        <row r="18">
          <cell r="A18" t="str">
            <v>00229</v>
          </cell>
          <cell r="B18">
            <v>38</v>
          </cell>
          <cell r="J18">
            <v>15</v>
          </cell>
          <cell r="K18">
            <v>15</v>
          </cell>
          <cell r="L18">
            <v>15</v>
          </cell>
        </row>
        <row r="19">
          <cell r="A19" t="str">
            <v>00230</v>
          </cell>
          <cell r="B19">
            <v>38</v>
          </cell>
          <cell r="J19">
            <v>41</v>
          </cell>
          <cell r="K19">
            <v>30</v>
          </cell>
          <cell r="L19">
            <v>30</v>
          </cell>
        </row>
        <row r="20">
          <cell r="A20" t="str">
            <v>00231</v>
          </cell>
          <cell r="B20">
            <v>38</v>
          </cell>
          <cell r="J20">
            <v>11</v>
          </cell>
          <cell r="K20">
            <v>180</v>
          </cell>
          <cell r="L20">
            <v>180</v>
          </cell>
        </row>
        <row r="21">
          <cell r="A21" t="str">
            <v>00232</v>
          </cell>
          <cell r="B21">
            <v>38</v>
          </cell>
          <cell r="J21">
            <v>0</v>
          </cell>
          <cell r="K21">
            <v>0</v>
          </cell>
          <cell r="L21">
            <v>0</v>
          </cell>
        </row>
        <row r="22">
          <cell r="A22" t="str">
            <v>00233</v>
          </cell>
          <cell r="B22">
            <v>38</v>
          </cell>
          <cell r="J22">
            <v>38</v>
          </cell>
          <cell r="K22">
            <v>3</v>
          </cell>
          <cell r="L22">
            <v>3.4</v>
          </cell>
        </row>
        <row r="23">
          <cell r="A23" t="str">
            <v>00234</v>
          </cell>
          <cell r="B23">
            <v>38</v>
          </cell>
          <cell r="J23">
            <v>39</v>
          </cell>
          <cell r="K23">
            <v>3</v>
          </cell>
          <cell r="L23">
            <v>3.4</v>
          </cell>
        </row>
        <row r="24">
          <cell r="A24" t="str">
            <v>00235</v>
          </cell>
          <cell r="B24">
            <v>38</v>
          </cell>
          <cell r="J24">
            <v>40</v>
          </cell>
          <cell r="K24">
            <v>3</v>
          </cell>
          <cell r="L24">
            <v>3.4</v>
          </cell>
        </row>
        <row r="25">
          <cell r="A25" t="str">
            <v>00236</v>
          </cell>
          <cell r="B25">
            <v>38</v>
          </cell>
          <cell r="J25">
            <v>20</v>
          </cell>
          <cell r="K25">
            <v>0.15</v>
          </cell>
          <cell r="L25">
            <v>0.15</v>
          </cell>
        </row>
        <row r="26">
          <cell r="A26" t="str">
            <v>00237</v>
          </cell>
          <cell r="B26">
            <v>38</v>
          </cell>
          <cell r="J26">
            <v>21</v>
          </cell>
          <cell r="K26">
            <v>0.26</v>
          </cell>
          <cell r="L26">
            <v>0.26</v>
          </cell>
        </row>
        <row r="27">
          <cell r="A27" t="str">
            <v>00238</v>
          </cell>
          <cell r="B27">
            <v>38</v>
          </cell>
          <cell r="J27">
            <v>11</v>
          </cell>
          <cell r="K27">
            <v>180</v>
          </cell>
          <cell r="L27">
            <v>180</v>
          </cell>
        </row>
        <row r="28">
          <cell r="A28" t="str">
            <v>00239</v>
          </cell>
          <cell r="B28">
            <v>38</v>
          </cell>
          <cell r="J28">
            <v>37</v>
          </cell>
          <cell r="K28">
            <v>3.4</v>
          </cell>
          <cell r="L28">
            <v>4</v>
          </cell>
        </row>
        <row r="29">
          <cell r="A29" t="str">
            <v>00240</v>
          </cell>
          <cell r="B29">
            <v>38</v>
          </cell>
          <cell r="J29">
            <v>1</v>
          </cell>
          <cell r="K29">
            <v>300</v>
          </cell>
          <cell r="L29">
            <v>300</v>
          </cell>
        </row>
        <row r="30">
          <cell r="A30" t="str">
            <v>00241</v>
          </cell>
          <cell r="B30">
            <v>38</v>
          </cell>
          <cell r="J30">
            <v>11</v>
          </cell>
          <cell r="K30">
            <v>180</v>
          </cell>
          <cell r="L30">
            <v>180</v>
          </cell>
        </row>
        <row r="31">
          <cell r="A31" t="str">
            <v>00242</v>
          </cell>
          <cell r="B31">
            <v>38</v>
          </cell>
        </row>
        <row r="32">
          <cell r="A32" t="str">
            <v>00243</v>
          </cell>
          <cell r="B32">
            <v>38</v>
          </cell>
        </row>
        <row r="33">
          <cell r="A33" t="str">
            <v>00244</v>
          </cell>
          <cell r="B33">
            <v>38</v>
          </cell>
        </row>
        <row r="34">
          <cell r="A34" t="str">
            <v>00245</v>
          </cell>
          <cell r="B34">
            <v>38</v>
          </cell>
        </row>
        <row r="35">
          <cell r="A35" t="str">
            <v>00246</v>
          </cell>
          <cell r="B35">
            <v>38</v>
          </cell>
        </row>
        <row r="36">
          <cell r="A36" t="str">
            <v>00247</v>
          </cell>
          <cell r="B36">
            <v>38</v>
          </cell>
        </row>
        <row r="37">
          <cell r="A37" t="str">
            <v>00248</v>
          </cell>
          <cell r="B37">
            <v>38</v>
          </cell>
        </row>
        <row r="38">
          <cell r="A38" t="str">
            <v>00249</v>
          </cell>
          <cell r="B38">
            <v>38</v>
          </cell>
        </row>
        <row r="39">
          <cell r="A39" t="str">
            <v>00250</v>
          </cell>
          <cell r="B39">
            <v>38</v>
          </cell>
        </row>
        <row r="40">
          <cell r="A40" t="str">
            <v>00251</v>
          </cell>
          <cell r="B40">
            <v>38</v>
          </cell>
        </row>
        <row r="41">
          <cell r="A41" t="str">
            <v>00252</v>
          </cell>
          <cell r="B41">
            <v>38</v>
          </cell>
        </row>
        <row r="42">
          <cell r="A42" t="str">
            <v>00253</v>
          </cell>
          <cell r="B42">
            <v>38</v>
          </cell>
        </row>
        <row r="43">
          <cell r="A43" t="str">
            <v>00254</v>
          </cell>
          <cell r="B43">
            <v>38</v>
          </cell>
        </row>
        <row r="44">
          <cell r="A44" t="str">
            <v>00255</v>
          </cell>
          <cell r="B44">
            <v>38</v>
          </cell>
        </row>
        <row r="45">
          <cell r="A45" t="str">
            <v>00256</v>
          </cell>
          <cell r="B45">
            <v>38</v>
          </cell>
        </row>
        <row r="46">
          <cell r="A46" t="str">
            <v>00257</v>
          </cell>
          <cell r="B46">
            <v>38</v>
          </cell>
        </row>
        <row r="47">
          <cell r="A47" t="str">
            <v>00258</v>
          </cell>
          <cell r="B47">
            <v>38</v>
          </cell>
        </row>
        <row r="48">
          <cell r="A48" t="str">
            <v>00260</v>
          </cell>
          <cell r="B48">
            <v>38</v>
          </cell>
        </row>
        <row r="49">
          <cell r="A49" t="str">
            <v>00261</v>
          </cell>
          <cell r="B49">
            <v>38</v>
          </cell>
        </row>
        <row r="50">
          <cell r="A50" t="str">
            <v>00262</v>
          </cell>
          <cell r="B50">
            <v>38</v>
          </cell>
        </row>
        <row r="51">
          <cell r="A51" t="str">
            <v>00263</v>
          </cell>
          <cell r="B51">
            <v>38</v>
          </cell>
        </row>
        <row r="52">
          <cell r="A52" t="str">
            <v>00264</v>
          </cell>
          <cell r="B52">
            <v>38</v>
          </cell>
        </row>
        <row r="53">
          <cell r="A53" t="str">
            <v>00265</v>
          </cell>
          <cell r="B53">
            <v>38</v>
          </cell>
        </row>
        <row r="54">
          <cell r="A54" t="str">
            <v>00266</v>
          </cell>
          <cell r="B54">
            <v>38</v>
          </cell>
        </row>
        <row r="55">
          <cell r="A55" t="str">
            <v>00267</v>
          </cell>
          <cell r="B55">
            <v>38</v>
          </cell>
        </row>
        <row r="56">
          <cell r="A56" t="str">
            <v>00268</v>
          </cell>
          <cell r="B56">
            <v>38</v>
          </cell>
        </row>
        <row r="57">
          <cell r="A57" t="str">
            <v>00269</v>
          </cell>
          <cell r="B57">
            <v>38</v>
          </cell>
        </row>
        <row r="58">
          <cell r="A58" t="str">
            <v>0027</v>
          </cell>
          <cell r="B58">
            <v>38</v>
          </cell>
        </row>
        <row r="59">
          <cell r="A59" t="str">
            <v>00282</v>
          </cell>
          <cell r="B59">
            <v>38</v>
          </cell>
        </row>
        <row r="60">
          <cell r="A60" t="str">
            <v>00290</v>
          </cell>
          <cell r="B60">
            <v>38</v>
          </cell>
        </row>
        <row r="61">
          <cell r="A61" t="str">
            <v>00291</v>
          </cell>
          <cell r="B61">
            <v>38</v>
          </cell>
        </row>
        <row r="62">
          <cell r="A62" t="str">
            <v>00297</v>
          </cell>
          <cell r="B62">
            <v>39</v>
          </cell>
        </row>
        <row r="63">
          <cell r="A63" t="str">
            <v>00298</v>
          </cell>
          <cell r="B63">
            <v>38</v>
          </cell>
        </row>
        <row r="64">
          <cell r="A64" t="str">
            <v>00299</v>
          </cell>
          <cell r="B64">
            <v>38</v>
          </cell>
        </row>
        <row r="65">
          <cell r="A65" t="str">
            <v>0030</v>
          </cell>
          <cell r="B65">
            <v>40</v>
          </cell>
        </row>
        <row r="66">
          <cell r="A66" t="str">
            <v>0031</v>
          </cell>
          <cell r="B66">
            <v>40</v>
          </cell>
        </row>
        <row r="67">
          <cell r="A67" t="str">
            <v>0032</v>
          </cell>
          <cell r="B67">
            <v>40</v>
          </cell>
        </row>
        <row r="68">
          <cell r="A68" t="str">
            <v>0033</v>
          </cell>
          <cell r="B68">
            <v>40</v>
          </cell>
        </row>
        <row r="69">
          <cell r="A69" t="str">
            <v>0034</v>
          </cell>
          <cell r="B69">
            <v>40</v>
          </cell>
        </row>
        <row r="70">
          <cell r="A70" t="str">
            <v>00350</v>
          </cell>
          <cell r="B70">
            <v>40</v>
          </cell>
        </row>
        <row r="71">
          <cell r="A71" t="str">
            <v>00351</v>
          </cell>
          <cell r="B71">
            <v>40</v>
          </cell>
        </row>
        <row r="72">
          <cell r="A72" t="str">
            <v>00352</v>
          </cell>
          <cell r="B72">
            <v>40</v>
          </cell>
        </row>
        <row r="73">
          <cell r="A73" t="str">
            <v>00353</v>
          </cell>
          <cell r="B73">
            <v>40</v>
          </cell>
        </row>
        <row r="74">
          <cell r="A74" t="str">
            <v>00354</v>
          </cell>
          <cell r="B74">
            <v>40</v>
          </cell>
        </row>
        <row r="75">
          <cell r="A75" t="str">
            <v>00355</v>
          </cell>
          <cell r="B75">
            <v>40</v>
          </cell>
        </row>
        <row r="76">
          <cell r="A76" t="str">
            <v>00356</v>
          </cell>
          <cell r="B76">
            <v>40</v>
          </cell>
        </row>
        <row r="77">
          <cell r="A77" t="str">
            <v>00357</v>
          </cell>
          <cell r="B77">
            <v>40</v>
          </cell>
        </row>
        <row r="78">
          <cell r="A78" t="str">
            <v>00358</v>
          </cell>
          <cell r="B78">
            <v>40</v>
          </cell>
        </row>
        <row r="79">
          <cell r="A79" t="str">
            <v>00359</v>
          </cell>
          <cell r="B79">
            <v>40</v>
          </cell>
        </row>
        <row r="80">
          <cell r="A80" t="str">
            <v>0036</v>
          </cell>
          <cell r="B80">
            <v>40</v>
          </cell>
        </row>
        <row r="81">
          <cell r="A81" t="str">
            <v>0037</v>
          </cell>
          <cell r="B81">
            <v>40</v>
          </cell>
        </row>
        <row r="82">
          <cell r="A82" t="str">
            <v>00380</v>
          </cell>
          <cell r="B82">
            <v>40</v>
          </cell>
        </row>
        <row r="83">
          <cell r="A83" t="str">
            <v>00381</v>
          </cell>
          <cell r="B83">
            <v>40</v>
          </cell>
        </row>
        <row r="84">
          <cell r="A84" t="str">
            <v>00385</v>
          </cell>
          <cell r="B84">
            <v>40</v>
          </cell>
        </row>
        <row r="85">
          <cell r="A85" t="str">
            <v>00386</v>
          </cell>
          <cell r="B85">
            <v>40</v>
          </cell>
        </row>
        <row r="86">
          <cell r="A86" t="str">
            <v>00387</v>
          </cell>
          <cell r="B86">
            <v>40</v>
          </cell>
        </row>
        <row r="87">
          <cell r="A87" t="str">
            <v>00389</v>
          </cell>
          <cell r="B87">
            <v>40</v>
          </cell>
        </row>
        <row r="88">
          <cell r="A88" t="str">
            <v>0039</v>
          </cell>
          <cell r="B88">
            <v>40</v>
          </cell>
        </row>
        <row r="89">
          <cell r="A89" t="str">
            <v>0040</v>
          </cell>
          <cell r="B89">
            <v>40</v>
          </cell>
        </row>
        <row r="90">
          <cell r="A90" t="str">
            <v>0041</v>
          </cell>
          <cell r="B90">
            <v>40</v>
          </cell>
        </row>
        <row r="91">
          <cell r="A91" t="str">
            <v>0042</v>
          </cell>
          <cell r="B91">
            <v>40</v>
          </cell>
        </row>
        <row r="92">
          <cell r="A92" t="str">
            <v>0043</v>
          </cell>
          <cell r="B92">
            <v>40</v>
          </cell>
        </row>
        <row r="93">
          <cell r="A93" t="str">
            <v>0044</v>
          </cell>
          <cell r="B93">
            <v>40</v>
          </cell>
        </row>
        <row r="94">
          <cell r="A94" t="str">
            <v>0045</v>
          </cell>
          <cell r="B94">
            <v>40</v>
          </cell>
        </row>
        <row r="95">
          <cell r="A95" t="str">
            <v>0046</v>
          </cell>
          <cell r="B95">
            <v>40</v>
          </cell>
        </row>
        <row r="96">
          <cell r="A96" t="str">
            <v>0047</v>
          </cell>
          <cell r="B96">
            <v>40</v>
          </cell>
        </row>
        <row r="97">
          <cell r="A97" t="str">
            <v>0048</v>
          </cell>
          <cell r="B97">
            <v>40</v>
          </cell>
        </row>
        <row r="98">
          <cell r="A98" t="str">
            <v>0049</v>
          </cell>
          <cell r="B98">
            <v>40</v>
          </cell>
        </row>
        <row r="99">
          <cell r="A99" t="str">
            <v>00500</v>
          </cell>
          <cell r="B99">
            <v>39</v>
          </cell>
        </row>
        <row r="100">
          <cell r="A100" t="str">
            <v>00501</v>
          </cell>
          <cell r="B100">
            <v>39</v>
          </cell>
        </row>
        <row r="101">
          <cell r="A101" t="str">
            <v>00502</v>
          </cell>
          <cell r="B101">
            <v>39</v>
          </cell>
        </row>
        <row r="102">
          <cell r="A102" t="str">
            <v>00503</v>
          </cell>
          <cell r="B102">
            <v>39</v>
          </cell>
        </row>
        <row r="103">
          <cell r="A103" t="str">
            <v>00504</v>
          </cell>
          <cell r="B103">
            <v>39</v>
          </cell>
        </row>
        <row r="104">
          <cell r="A104" t="str">
            <v>00505</v>
          </cell>
          <cell r="B104">
            <v>39</v>
          </cell>
        </row>
        <row r="105">
          <cell r="A105" t="str">
            <v>00506</v>
          </cell>
          <cell r="B105">
            <v>39</v>
          </cell>
        </row>
        <row r="106">
          <cell r="A106" t="str">
            <v>00507</v>
          </cell>
          <cell r="B106">
            <v>39</v>
          </cell>
        </row>
        <row r="107">
          <cell r="A107" t="str">
            <v>00508</v>
          </cell>
          <cell r="B107">
            <v>39</v>
          </cell>
        </row>
        <row r="108">
          <cell r="A108" t="str">
            <v>00509</v>
          </cell>
          <cell r="B108">
            <v>39</v>
          </cell>
        </row>
        <row r="109">
          <cell r="A109" t="str">
            <v>0051</v>
          </cell>
          <cell r="B109">
            <v>39</v>
          </cell>
        </row>
        <row r="110">
          <cell r="A110" t="str">
            <v>0052</v>
          </cell>
          <cell r="B110">
            <v>39</v>
          </cell>
        </row>
        <row r="111">
          <cell r="A111" t="str">
            <v>0053</v>
          </cell>
          <cell r="B111">
            <v>39</v>
          </cell>
        </row>
        <row r="112">
          <cell r="A112" t="str">
            <v>0054</v>
          </cell>
          <cell r="B112">
            <v>39</v>
          </cell>
        </row>
        <row r="113">
          <cell r="A113" t="str">
            <v>0055</v>
          </cell>
          <cell r="B113">
            <v>39</v>
          </cell>
        </row>
        <row r="114">
          <cell r="A114" t="str">
            <v>0056</v>
          </cell>
          <cell r="B114">
            <v>39</v>
          </cell>
        </row>
        <row r="115">
          <cell r="A115" t="str">
            <v>0057</v>
          </cell>
          <cell r="B115">
            <v>39</v>
          </cell>
        </row>
        <row r="116">
          <cell r="A116" t="str">
            <v>0058</v>
          </cell>
          <cell r="B116">
            <v>39</v>
          </cell>
        </row>
        <row r="117">
          <cell r="A117" t="str">
            <v>00590</v>
          </cell>
          <cell r="B117">
            <v>39</v>
          </cell>
        </row>
        <row r="118">
          <cell r="A118" t="str">
            <v>00591</v>
          </cell>
          <cell r="B118">
            <v>39</v>
          </cell>
        </row>
        <row r="119">
          <cell r="A119" t="str">
            <v>00592</v>
          </cell>
          <cell r="B119">
            <v>39</v>
          </cell>
        </row>
        <row r="120">
          <cell r="A120" t="str">
            <v>00593</v>
          </cell>
          <cell r="B120">
            <v>39</v>
          </cell>
        </row>
        <row r="121">
          <cell r="A121" t="str">
            <v>00594</v>
          </cell>
          <cell r="B121">
            <v>39</v>
          </cell>
        </row>
        <row r="122">
          <cell r="A122" t="str">
            <v>00595</v>
          </cell>
          <cell r="B122">
            <v>39</v>
          </cell>
        </row>
        <row r="123">
          <cell r="A123" t="str">
            <v>00596</v>
          </cell>
          <cell r="B123">
            <v>39</v>
          </cell>
        </row>
        <row r="124">
          <cell r="A124" t="str">
            <v>00597</v>
          </cell>
          <cell r="B124">
            <v>39</v>
          </cell>
        </row>
        <row r="125">
          <cell r="A125" t="str">
            <v>00598</v>
          </cell>
          <cell r="B125">
            <v>39</v>
          </cell>
        </row>
        <row r="126">
          <cell r="A126" t="str">
            <v>00599</v>
          </cell>
          <cell r="B126">
            <v>39</v>
          </cell>
        </row>
        <row r="127">
          <cell r="A127" t="str">
            <v>0060</v>
          </cell>
          <cell r="B127">
            <v>38</v>
          </cell>
        </row>
        <row r="128">
          <cell r="A128" t="str">
            <v>0061</v>
          </cell>
          <cell r="B128">
            <v>38</v>
          </cell>
        </row>
        <row r="129">
          <cell r="A129" t="str">
            <v>0062</v>
          </cell>
          <cell r="B129">
            <v>38</v>
          </cell>
        </row>
        <row r="130">
          <cell r="A130" t="str">
            <v>0063</v>
          </cell>
          <cell r="B130">
            <v>38</v>
          </cell>
        </row>
        <row r="131">
          <cell r="A131" t="str">
            <v>0064</v>
          </cell>
          <cell r="B131">
            <v>38</v>
          </cell>
        </row>
        <row r="132">
          <cell r="A132" t="str">
            <v>0065</v>
          </cell>
          <cell r="B132">
            <v>38</v>
          </cell>
        </row>
        <row r="133">
          <cell r="A133" t="str">
            <v>0066</v>
          </cell>
          <cell r="B133">
            <v>38</v>
          </cell>
        </row>
        <row r="134">
          <cell r="A134" t="str">
            <v>00670</v>
          </cell>
          <cell r="B134">
            <v>38</v>
          </cell>
        </row>
        <row r="135">
          <cell r="A135" t="str">
            <v>00671</v>
          </cell>
          <cell r="B135">
            <v>39</v>
          </cell>
        </row>
        <row r="136">
          <cell r="A136" t="str">
            <v>00672</v>
          </cell>
          <cell r="B136">
            <v>38</v>
          </cell>
        </row>
        <row r="137">
          <cell r="A137" t="str">
            <v>00673</v>
          </cell>
          <cell r="B137">
            <v>38</v>
          </cell>
        </row>
        <row r="138">
          <cell r="A138" t="str">
            <v>00674</v>
          </cell>
          <cell r="B138">
            <v>38</v>
          </cell>
        </row>
        <row r="139">
          <cell r="A139" t="str">
            <v>00675</v>
          </cell>
          <cell r="B139">
            <v>38</v>
          </cell>
        </row>
        <row r="140">
          <cell r="A140" t="str">
            <v>00676</v>
          </cell>
          <cell r="B140">
            <v>38</v>
          </cell>
        </row>
        <row r="141">
          <cell r="A141" t="str">
            <v>00677</v>
          </cell>
          <cell r="B141">
            <v>38</v>
          </cell>
        </row>
        <row r="142">
          <cell r="A142" t="str">
            <v>00678</v>
          </cell>
          <cell r="B142">
            <v>38</v>
          </cell>
        </row>
        <row r="143">
          <cell r="A143" t="str">
            <v>00679</v>
          </cell>
          <cell r="B143">
            <v>38</v>
          </cell>
        </row>
        <row r="144">
          <cell r="A144" t="str">
            <v>00680</v>
          </cell>
          <cell r="B144">
            <v>38</v>
          </cell>
        </row>
        <row r="145">
          <cell r="A145" t="str">
            <v>00681</v>
          </cell>
          <cell r="B145">
            <v>38</v>
          </cell>
        </row>
        <row r="146">
          <cell r="A146" t="str">
            <v>00682</v>
          </cell>
          <cell r="B146">
            <v>38</v>
          </cell>
        </row>
        <row r="147">
          <cell r="A147" t="str">
            <v>00683</v>
          </cell>
          <cell r="B147">
            <v>38</v>
          </cell>
        </row>
        <row r="148">
          <cell r="A148" t="str">
            <v>00684</v>
          </cell>
          <cell r="B148">
            <v>38</v>
          </cell>
        </row>
        <row r="149">
          <cell r="A149" t="str">
            <v>00685</v>
          </cell>
          <cell r="B149">
            <v>38</v>
          </cell>
        </row>
        <row r="150">
          <cell r="A150" t="str">
            <v>00686</v>
          </cell>
          <cell r="B150">
            <v>38</v>
          </cell>
        </row>
        <row r="151">
          <cell r="A151" t="str">
            <v>00687</v>
          </cell>
          <cell r="B151">
            <v>38</v>
          </cell>
        </row>
        <row r="152">
          <cell r="A152" t="str">
            <v>00688</v>
          </cell>
          <cell r="B152">
            <v>38</v>
          </cell>
        </row>
        <row r="153">
          <cell r="A153" t="str">
            <v>00689</v>
          </cell>
          <cell r="B153">
            <v>38</v>
          </cell>
        </row>
        <row r="154">
          <cell r="A154" t="str">
            <v>00691</v>
          </cell>
          <cell r="B154">
            <v>38</v>
          </cell>
        </row>
        <row r="155">
          <cell r="A155" t="str">
            <v>00692</v>
          </cell>
          <cell r="B155">
            <v>38</v>
          </cell>
        </row>
        <row r="156">
          <cell r="A156" t="str">
            <v>007</v>
          </cell>
          <cell r="B156">
            <v>38</v>
          </cell>
        </row>
        <row r="157">
          <cell r="A157" t="str">
            <v>0081</v>
          </cell>
          <cell r="B157">
            <v>38</v>
          </cell>
        </row>
        <row r="158">
          <cell r="A158" t="str">
            <v>0082</v>
          </cell>
          <cell r="B158">
            <v>38</v>
          </cell>
        </row>
        <row r="159">
          <cell r="A159" t="str">
            <v>0084</v>
          </cell>
          <cell r="B159">
            <v>38</v>
          </cell>
        </row>
        <row r="160">
          <cell r="A160" t="str">
            <v>00850</v>
          </cell>
          <cell r="B160">
            <v>38</v>
          </cell>
        </row>
        <row r="161">
          <cell r="A161" t="str">
            <v>00852</v>
          </cell>
          <cell r="B161">
            <v>38</v>
          </cell>
        </row>
        <row r="162">
          <cell r="A162" t="str">
            <v>00853</v>
          </cell>
          <cell r="B162">
            <v>38</v>
          </cell>
        </row>
        <row r="163">
          <cell r="A163" t="str">
            <v>00855</v>
          </cell>
          <cell r="B163">
            <v>38</v>
          </cell>
        </row>
        <row r="164">
          <cell r="A164" t="str">
            <v>00856</v>
          </cell>
          <cell r="B164">
            <v>38</v>
          </cell>
        </row>
        <row r="165">
          <cell r="A165" t="str">
            <v>0086</v>
          </cell>
          <cell r="B165">
            <v>38</v>
          </cell>
        </row>
        <row r="166">
          <cell r="A166" t="str">
            <v>00871</v>
          </cell>
          <cell r="B166">
            <v>20</v>
          </cell>
        </row>
        <row r="167">
          <cell r="A167" t="str">
            <v>00872</v>
          </cell>
          <cell r="B167">
            <v>20</v>
          </cell>
        </row>
        <row r="168">
          <cell r="A168" t="str">
            <v>00873</v>
          </cell>
          <cell r="B168">
            <v>21</v>
          </cell>
        </row>
        <row r="169">
          <cell r="A169" t="str">
            <v>00874</v>
          </cell>
          <cell r="B169">
            <v>20</v>
          </cell>
        </row>
        <row r="170">
          <cell r="A170" t="str">
            <v>00880</v>
          </cell>
          <cell r="B170">
            <v>37</v>
          </cell>
        </row>
        <row r="171">
          <cell r="A171" t="str">
            <v>00886</v>
          </cell>
          <cell r="B171">
            <v>38</v>
          </cell>
        </row>
        <row r="172">
          <cell r="A172" t="str">
            <v>0090</v>
          </cell>
          <cell r="B172">
            <v>38</v>
          </cell>
        </row>
        <row r="173">
          <cell r="A173" t="str">
            <v>0092</v>
          </cell>
          <cell r="B173">
            <v>37</v>
          </cell>
        </row>
        <row r="174">
          <cell r="A174" t="str">
            <v>0093</v>
          </cell>
          <cell r="B174">
            <v>37</v>
          </cell>
        </row>
        <row r="175">
          <cell r="A175" t="str">
            <v>0094</v>
          </cell>
          <cell r="B175">
            <v>37</v>
          </cell>
        </row>
        <row r="176">
          <cell r="A176" t="str">
            <v>0095</v>
          </cell>
          <cell r="B176">
            <v>37</v>
          </cell>
        </row>
        <row r="177">
          <cell r="A177" t="str">
            <v>00960</v>
          </cell>
          <cell r="B177">
            <v>37</v>
          </cell>
        </row>
        <row r="178">
          <cell r="A178" t="str">
            <v>00961</v>
          </cell>
          <cell r="B178">
            <v>38</v>
          </cell>
        </row>
        <row r="179">
          <cell r="A179" t="str">
            <v>00962</v>
          </cell>
          <cell r="B179">
            <v>38</v>
          </cell>
        </row>
        <row r="180">
          <cell r="A180" t="str">
            <v>00963</v>
          </cell>
          <cell r="B180">
            <v>38</v>
          </cell>
        </row>
        <row r="181">
          <cell r="A181" t="str">
            <v>00964</v>
          </cell>
          <cell r="B181">
            <v>38</v>
          </cell>
        </row>
        <row r="182">
          <cell r="A182" t="str">
            <v>00965</v>
          </cell>
          <cell r="B182">
            <v>38</v>
          </cell>
        </row>
        <row r="183">
          <cell r="A183" t="str">
            <v>00966</v>
          </cell>
          <cell r="B183">
            <v>38</v>
          </cell>
        </row>
        <row r="184">
          <cell r="A184" t="str">
            <v>00967</v>
          </cell>
          <cell r="B184">
            <v>38</v>
          </cell>
        </row>
        <row r="185">
          <cell r="A185" t="str">
            <v>00968</v>
          </cell>
          <cell r="B185">
            <v>38</v>
          </cell>
        </row>
        <row r="186">
          <cell r="A186" t="str">
            <v>00970</v>
          </cell>
          <cell r="B186">
            <v>38</v>
          </cell>
        </row>
        <row r="187">
          <cell r="A187" t="str">
            <v>00971</v>
          </cell>
          <cell r="B187">
            <v>38</v>
          </cell>
        </row>
        <row r="188">
          <cell r="A188" t="str">
            <v>00972</v>
          </cell>
          <cell r="B188">
            <v>38</v>
          </cell>
        </row>
        <row r="189">
          <cell r="A189" t="str">
            <v>00973</v>
          </cell>
          <cell r="B189">
            <v>38</v>
          </cell>
        </row>
        <row r="190">
          <cell r="A190" t="str">
            <v>00974</v>
          </cell>
          <cell r="B190">
            <v>38</v>
          </cell>
        </row>
        <row r="191">
          <cell r="A191" t="str">
            <v>00975</v>
          </cell>
          <cell r="B191">
            <v>37</v>
          </cell>
        </row>
        <row r="192">
          <cell r="A192" t="str">
            <v>00976</v>
          </cell>
          <cell r="B192">
            <v>38</v>
          </cell>
        </row>
        <row r="193">
          <cell r="A193" t="str">
            <v>00977</v>
          </cell>
          <cell r="B193">
            <v>37</v>
          </cell>
        </row>
        <row r="194">
          <cell r="A194" t="str">
            <v>0098</v>
          </cell>
          <cell r="B194">
            <v>38</v>
          </cell>
        </row>
        <row r="195">
          <cell r="A195" t="str">
            <v>00992</v>
          </cell>
          <cell r="B195">
            <v>38</v>
          </cell>
        </row>
        <row r="196">
          <cell r="A196" t="str">
            <v>00993</v>
          </cell>
          <cell r="B196">
            <v>38</v>
          </cell>
        </row>
        <row r="197">
          <cell r="A197" t="str">
            <v>00994</v>
          </cell>
          <cell r="B197">
            <v>40</v>
          </cell>
        </row>
        <row r="198">
          <cell r="A198" t="str">
            <v>00995</v>
          </cell>
          <cell r="B198">
            <v>40</v>
          </cell>
        </row>
        <row r="199">
          <cell r="A199" t="str">
            <v>00996</v>
          </cell>
          <cell r="B199">
            <v>38</v>
          </cell>
        </row>
        <row r="200">
          <cell r="A200" t="str">
            <v>00998</v>
          </cell>
          <cell r="B200">
            <v>38</v>
          </cell>
        </row>
        <row r="201">
          <cell r="A201" t="str">
            <v>01090</v>
          </cell>
          <cell r="B201">
            <v>14</v>
          </cell>
        </row>
        <row r="202">
          <cell r="A202" t="str">
            <v>01098</v>
          </cell>
          <cell r="B202">
            <v>14</v>
          </cell>
        </row>
        <row r="203">
          <cell r="A203" t="str">
            <v>011</v>
          </cell>
          <cell r="B203">
            <v>105</v>
          </cell>
        </row>
        <row r="204">
          <cell r="A204" t="str">
            <v>012020</v>
          </cell>
          <cell r="B204">
            <v>43</v>
          </cell>
        </row>
        <row r="205">
          <cell r="A205" t="str">
            <v>012021</v>
          </cell>
          <cell r="B205">
            <v>43</v>
          </cell>
        </row>
        <row r="206">
          <cell r="A206" t="str">
            <v>012022</v>
          </cell>
          <cell r="B206">
            <v>11</v>
          </cell>
        </row>
        <row r="207">
          <cell r="A207" t="str">
            <v>012023</v>
          </cell>
          <cell r="B207">
            <v>11</v>
          </cell>
        </row>
        <row r="208">
          <cell r="A208" t="str">
            <v>012024</v>
          </cell>
          <cell r="B208">
            <v>11</v>
          </cell>
        </row>
        <row r="209">
          <cell r="A209" t="str">
            <v>012025</v>
          </cell>
          <cell r="B209">
            <v>11</v>
          </cell>
        </row>
        <row r="210">
          <cell r="A210" t="str">
            <v>012026</v>
          </cell>
          <cell r="B210">
            <v>11</v>
          </cell>
        </row>
        <row r="211">
          <cell r="A211" t="str">
            <v>012027</v>
          </cell>
          <cell r="B211">
            <v>11</v>
          </cell>
        </row>
        <row r="212">
          <cell r="A212" t="str">
            <v>012028</v>
          </cell>
          <cell r="B212">
            <v>11</v>
          </cell>
        </row>
        <row r="213">
          <cell r="A213" t="str">
            <v>012029</v>
          </cell>
          <cell r="B213">
            <v>11</v>
          </cell>
        </row>
        <row r="214">
          <cell r="A214" t="str">
            <v>012120</v>
          </cell>
          <cell r="B214">
            <v>41</v>
          </cell>
        </row>
        <row r="215">
          <cell r="A215" t="str">
            <v>012121</v>
          </cell>
          <cell r="B215">
            <v>41</v>
          </cell>
        </row>
        <row r="216">
          <cell r="A216" t="str">
            <v>012122</v>
          </cell>
          <cell r="B216">
            <v>41</v>
          </cell>
        </row>
        <row r="217">
          <cell r="A217" t="str">
            <v>012123</v>
          </cell>
          <cell r="B217">
            <v>41</v>
          </cell>
        </row>
        <row r="218">
          <cell r="A218" t="str">
            <v>012124</v>
          </cell>
          <cell r="B218">
            <v>41</v>
          </cell>
        </row>
        <row r="219">
          <cell r="A219" t="str">
            <v>012125</v>
          </cell>
          <cell r="B219">
            <v>41</v>
          </cell>
        </row>
        <row r="220">
          <cell r="A220" t="str">
            <v>012126</v>
          </cell>
          <cell r="B220">
            <v>41</v>
          </cell>
        </row>
        <row r="221">
          <cell r="A221" t="str">
            <v>012127</v>
          </cell>
          <cell r="B221">
            <v>41</v>
          </cell>
        </row>
        <row r="222">
          <cell r="A222" t="str">
            <v>012128</v>
          </cell>
          <cell r="B222">
            <v>41</v>
          </cell>
        </row>
        <row r="223">
          <cell r="A223" t="str">
            <v>012129</v>
          </cell>
          <cell r="B223">
            <v>43</v>
          </cell>
        </row>
        <row r="224">
          <cell r="A224" t="str">
            <v>012220</v>
          </cell>
          <cell r="B224">
            <v>41</v>
          </cell>
        </row>
        <row r="225">
          <cell r="A225" t="str">
            <v>012221</v>
          </cell>
          <cell r="B225">
            <v>41</v>
          </cell>
        </row>
        <row r="226">
          <cell r="A226" t="str">
            <v>012222</v>
          </cell>
          <cell r="B226">
            <v>41</v>
          </cell>
        </row>
        <row r="227">
          <cell r="A227" t="str">
            <v>012223</v>
          </cell>
          <cell r="B227">
            <v>41</v>
          </cell>
        </row>
        <row r="228">
          <cell r="A228" t="str">
            <v>012224</v>
          </cell>
          <cell r="B228">
            <v>41</v>
          </cell>
        </row>
        <row r="229">
          <cell r="A229" t="str">
            <v>012225</v>
          </cell>
          <cell r="B229">
            <v>41</v>
          </cell>
        </row>
        <row r="230">
          <cell r="A230" t="str">
            <v>012226</v>
          </cell>
          <cell r="B230">
            <v>41</v>
          </cell>
        </row>
        <row r="231">
          <cell r="A231" t="str">
            <v>012227</v>
          </cell>
          <cell r="B231">
            <v>41</v>
          </cell>
        </row>
        <row r="232">
          <cell r="A232" t="str">
            <v>012228</v>
          </cell>
          <cell r="B232">
            <v>41</v>
          </cell>
        </row>
        <row r="233">
          <cell r="A233" t="str">
            <v>012229</v>
          </cell>
          <cell r="B233">
            <v>41</v>
          </cell>
        </row>
        <row r="234">
          <cell r="A234" t="str">
            <v>0123220</v>
          </cell>
          <cell r="B234">
            <v>43</v>
          </cell>
        </row>
        <row r="235">
          <cell r="A235" t="str">
            <v>0123221</v>
          </cell>
          <cell r="B235">
            <v>11</v>
          </cell>
        </row>
        <row r="236">
          <cell r="A236" t="str">
            <v>0123222</v>
          </cell>
          <cell r="B236">
            <v>11</v>
          </cell>
        </row>
        <row r="237">
          <cell r="A237" t="str">
            <v>0123223</v>
          </cell>
          <cell r="B237">
            <v>11</v>
          </cell>
        </row>
        <row r="238">
          <cell r="A238" t="str">
            <v>0123224</v>
          </cell>
          <cell r="B238">
            <v>11</v>
          </cell>
        </row>
        <row r="239">
          <cell r="A239" t="str">
            <v>0123225</v>
          </cell>
          <cell r="B239">
            <v>11</v>
          </cell>
        </row>
        <row r="240">
          <cell r="A240" t="str">
            <v>0123226</v>
          </cell>
          <cell r="B240">
            <v>11</v>
          </cell>
        </row>
        <row r="241">
          <cell r="A241" t="str">
            <v>0123227</v>
          </cell>
          <cell r="B241">
            <v>11</v>
          </cell>
        </row>
        <row r="242">
          <cell r="A242" t="str">
            <v>0123228</v>
          </cell>
          <cell r="B242">
            <v>11</v>
          </cell>
        </row>
        <row r="243">
          <cell r="A243" t="str">
            <v>0123229</v>
          </cell>
          <cell r="B243">
            <v>43</v>
          </cell>
        </row>
        <row r="244">
          <cell r="A244" t="str">
            <v>01233</v>
          </cell>
          <cell r="B244">
            <v>42</v>
          </cell>
        </row>
        <row r="245">
          <cell r="A245" t="str">
            <v>01234</v>
          </cell>
          <cell r="B245">
            <v>42</v>
          </cell>
        </row>
        <row r="246">
          <cell r="A246" t="str">
            <v>0123620</v>
          </cell>
          <cell r="B246">
            <v>42</v>
          </cell>
        </row>
        <row r="247">
          <cell r="A247" t="str">
            <v>0123621</v>
          </cell>
          <cell r="B247">
            <v>41</v>
          </cell>
        </row>
        <row r="248">
          <cell r="A248" t="str">
            <v>0123622</v>
          </cell>
          <cell r="B248">
            <v>41</v>
          </cell>
        </row>
        <row r="249">
          <cell r="A249" t="str">
            <v>0123623</v>
          </cell>
          <cell r="B249">
            <v>41</v>
          </cell>
        </row>
        <row r="250">
          <cell r="A250" t="str">
            <v>0123624</v>
          </cell>
          <cell r="B250">
            <v>41</v>
          </cell>
        </row>
        <row r="251">
          <cell r="A251" t="str">
            <v>0123625</v>
          </cell>
          <cell r="B251">
            <v>41</v>
          </cell>
        </row>
        <row r="252">
          <cell r="A252" t="str">
            <v>0123626</v>
          </cell>
          <cell r="B252">
            <v>41</v>
          </cell>
        </row>
        <row r="253">
          <cell r="A253" t="str">
            <v>0123627</v>
          </cell>
          <cell r="B253">
            <v>41</v>
          </cell>
        </row>
        <row r="254">
          <cell r="A254" t="str">
            <v>0123628</v>
          </cell>
          <cell r="B254">
            <v>41</v>
          </cell>
        </row>
        <row r="255">
          <cell r="A255" t="str">
            <v>0123629</v>
          </cell>
          <cell r="B255">
            <v>43</v>
          </cell>
        </row>
        <row r="256">
          <cell r="A256" t="str">
            <v>01237</v>
          </cell>
          <cell r="B256">
            <v>42</v>
          </cell>
        </row>
        <row r="257">
          <cell r="A257" t="str">
            <v>012420</v>
          </cell>
          <cell r="B257">
            <v>43</v>
          </cell>
        </row>
        <row r="258">
          <cell r="A258" t="str">
            <v>012421</v>
          </cell>
          <cell r="B258">
            <v>11</v>
          </cell>
        </row>
        <row r="259">
          <cell r="A259" t="str">
            <v>012422</v>
          </cell>
          <cell r="B259">
            <v>11</v>
          </cell>
        </row>
        <row r="260">
          <cell r="A260" t="str">
            <v>012423</v>
          </cell>
          <cell r="B260">
            <v>11</v>
          </cell>
        </row>
        <row r="261">
          <cell r="A261" t="str">
            <v>012424</v>
          </cell>
          <cell r="B261">
            <v>11</v>
          </cell>
        </row>
        <row r="262">
          <cell r="A262" t="str">
            <v>012425</v>
          </cell>
          <cell r="B262">
            <v>11</v>
          </cell>
        </row>
        <row r="263">
          <cell r="A263" t="str">
            <v>012426</v>
          </cell>
          <cell r="B263">
            <v>11</v>
          </cell>
        </row>
        <row r="264">
          <cell r="A264" t="str">
            <v>012427</v>
          </cell>
          <cell r="B264">
            <v>11</v>
          </cell>
        </row>
        <row r="265">
          <cell r="A265" t="str">
            <v>012428</v>
          </cell>
          <cell r="B265">
            <v>11</v>
          </cell>
        </row>
        <row r="266">
          <cell r="A266" t="str">
            <v>012429</v>
          </cell>
          <cell r="B266">
            <v>43</v>
          </cell>
        </row>
        <row r="267">
          <cell r="A267" t="str">
            <v>012450</v>
          </cell>
          <cell r="B267">
            <v>11</v>
          </cell>
        </row>
        <row r="268">
          <cell r="A268" t="str">
            <v>012451</v>
          </cell>
          <cell r="B268">
            <v>11</v>
          </cell>
        </row>
        <row r="269">
          <cell r="A269" t="str">
            <v>01250</v>
          </cell>
          <cell r="B269">
            <v>41</v>
          </cell>
        </row>
        <row r="270">
          <cell r="A270" t="str">
            <v>01251</v>
          </cell>
          <cell r="B270">
            <v>42</v>
          </cell>
        </row>
        <row r="271">
          <cell r="A271" t="str">
            <v>01252</v>
          </cell>
          <cell r="B271">
            <v>41</v>
          </cell>
        </row>
        <row r="272">
          <cell r="A272" t="str">
            <v>01253</v>
          </cell>
          <cell r="B272">
            <v>41</v>
          </cell>
        </row>
        <row r="273">
          <cell r="A273" t="str">
            <v>01254</v>
          </cell>
          <cell r="B273">
            <v>41</v>
          </cell>
        </row>
        <row r="274">
          <cell r="A274" t="str">
            <v>01255</v>
          </cell>
          <cell r="B274">
            <v>41</v>
          </cell>
        </row>
        <row r="275">
          <cell r="A275" t="str">
            <v>01257</v>
          </cell>
          <cell r="B275">
            <v>41</v>
          </cell>
        </row>
        <row r="276">
          <cell r="A276" t="str">
            <v>01258</v>
          </cell>
          <cell r="B276">
            <v>42</v>
          </cell>
        </row>
        <row r="277">
          <cell r="A277" t="str">
            <v>01259</v>
          </cell>
          <cell r="B277">
            <v>42</v>
          </cell>
        </row>
        <row r="278">
          <cell r="A278" t="str">
            <v>01262</v>
          </cell>
          <cell r="B278">
            <v>42</v>
          </cell>
        </row>
        <row r="279">
          <cell r="A279" t="str">
            <v>01263</v>
          </cell>
          <cell r="B279">
            <v>42</v>
          </cell>
        </row>
        <row r="280">
          <cell r="A280" t="str">
            <v>0126420</v>
          </cell>
          <cell r="B280">
            <v>42</v>
          </cell>
        </row>
        <row r="281">
          <cell r="A281" t="str">
            <v>0126421</v>
          </cell>
          <cell r="B281">
            <v>11</v>
          </cell>
        </row>
        <row r="282">
          <cell r="A282" t="str">
            <v>0126422</v>
          </cell>
          <cell r="B282">
            <v>11</v>
          </cell>
        </row>
        <row r="283">
          <cell r="A283" t="str">
            <v>0126423</v>
          </cell>
          <cell r="B283">
            <v>11</v>
          </cell>
        </row>
        <row r="284">
          <cell r="A284" t="str">
            <v>0126424</v>
          </cell>
          <cell r="B284">
            <v>11</v>
          </cell>
        </row>
        <row r="285">
          <cell r="A285" t="str">
            <v>0126425</v>
          </cell>
          <cell r="B285">
            <v>11</v>
          </cell>
        </row>
        <row r="286">
          <cell r="A286" t="str">
            <v>0126426</v>
          </cell>
          <cell r="B286">
            <v>11</v>
          </cell>
        </row>
        <row r="287">
          <cell r="A287" t="str">
            <v>0126427</v>
          </cell>
          <cell r="B287">
            <v>11</v>
          </cell>
        </row>
        <row r="288">
          <cell r="A288" t="str">
            <v>0126428</v>
          </cell>
          <cell r="B288">
            <v>11</v>
          </cell>
        </row>
        <row r="289">
          <cell r="A289" t="str">
            <v>0126429</v>
          </cell>
          <cell r="B289">
            <v>43</v>
          </cell>
        </row>
        <row r="290">
          <cell r="A290" t="str">
            <v>01267</v>
          </cell>
          <cell r="B290">
            <v>42</v>
          </cell>
        </row>
        <row r="291">
          <cell r="A291" t="str">
            <v>01268</v>
          </cell>
          <cell r="B291">
            <v>41</v>
          </cell>
        </row>
        <row r="292">
          <cell r="A292" t="str">
            <v>01274</v>
          </cell>
          <cell r="B292">
            <v>42</v>
          </cell>
        </row>
        <row r="293">
          <cell r="A293" t="str">
            <v>01275</v>
          </cell>
          <cell r="B293">
            <v>42</v>
          </cell>
        </row>
        <row r="294">
          <cell r="A294" t="str">
            <v>0127620</v>
          </cell>
          <cell r="B294">
            <v>43</v>
          </cell>
        </row>
        <row r="295">
          <cell r="A295" t="str">
            <v>0127621</v>
          </cell>
          <cell r="B295">
            <v>11</v>
          </cell>
        </row>
        <row r="296">
          <cell r="A296" t="str">
            <v>0127622</v>
          </cell>
          <cell r="B296">
            <v>11</v>
          </cell>
        </row>
        <row r="297">
          <cell r="A297" t="str">
            <v>0127623</v>
          </cell>
          <cell r="B297">
            <v>11</v>
          </cell>
        </row>
        <row r="298">
          <cell r="A298" t="str">
            <v>0127624</v>
          </cell>
          <cell r="B298">
            <v>11</v>
          </cell>
        </row>
        <row r="299">
          <cell r="A299" t="str">
            <v>0127625</v>
          </cell>
          <cell r="B299">
            <v>11</v>
          </cell>
        </row>
        <row r="300">
          <cell r="A300" t="str">
            <v>0127626</v>
          </cell>
          <cell r="B300">
            <v>11</v>
          </cell>
        </row>
        <row r="301">
          <cell r="A301" t="str">
            <v>0127627</v>
          </cell>
          <cell r="B301">
            <v>11</v>
          </cell>
        </row>
        <row r="302">
          <cell r="A302" t="str">
            <v>0127628</v>
          </cell>
          <cell r="B302">
            <v>11</v>
          </cell>
        </row>
        <row r="303">
          <cell r="A303" t="str">
            <v>0127629</v>
          </cell>
          <cell r="B303">
            <v>43</v>
          </cell>
        </row>
        <row r="304">
          <cell r="A304" t="str">
            <v>01281</v>
          </cell>
          <cell r="B304">
            <v>42</v>
          </cell>
        </row>
        <row r="305">
          <cell r="A305" t="str">
            <v>01282</v>
          </cell>
          <cell r="B305">
            <v>41</v>
          </cell>
        </row>
        <row r="306">
          <cell r="A306" t="str">
            <v>01283</v>
          </cell>
          <cell r="B306">
            <v>41</v>
          </cell>
        </row>
        <row r="307">
          <cell r="A307" t="str">
            <v>01284</v>
          </cell>
          <cell r="B307">
            <v>42</v>
          </cell>
        </row>
        <row r="308">
          <cell r="A308" t="str">
            <v>01285</v>
          </cell>
          <cell r="B308">
            <v>41</v>
          </cell>
        </row>
        <row r="309">
          <cell r="A309" t="str">
            <v>012920</v>
          </cell>
          <cell r="B309">
            <v>43</v>
          </cell>
        </row>
        <row r="310">
          <cell r="A310" t="str">
            <v>012921</v>
          </cell>
          <cell r="B310">
            <v>11</v>
          </cell>
        </row>
        <row r="311">
          <cell r="A311" t="str">
            <v>012922</v>
          </cell>
          <cell r="B311">
            <v>11</v>
          </cell>
        </row>
        <row r="312">
          <cell r="A312" t="str">
            <v>012923</v>
          </cell>
          <cell r="B312">
            <v>11</v>
          </cell>
        </row>
        <row r="313">
          <cell r="A313" t="str">
            <v>012924</v>
          </cell>
          <cell r="B313">
            <v>11</v>
          </cell>
        </row>
        <row r="314">
          <cell r="A314" t="str">
            <v>012925</v>
          </cell>
          <cell r="B314">
            <v>11</v>
          </cell>
        </row>
        <row r="315">
          <cell r="A315" t="str">
            <v>012926</v>
          </cell>
          <cell r="B315">
            <v>11</v>
          </cell>
        </row>
        <row r="316">
          <cell r="A316" t="str">
            <v>012927</v>
          </cell>
          <cell r="B316">
            <v>11</v>
          </cell>
        </row>
        <row r="317">
          <cell r="A317" t="str">
            <v>012928</v>
          </cell>
          <cell r="B317">
            <v>11</v>
          </cell>
        </row>
        <row r="318">
          <cell r="A318" t="str">
            <v>012929</v>
          </cell>
          <cell r="B318">
            <v>43</v>
          </cell>
        </row>
        <row r="319">
          <cell r="A319" t="str">
            <v>012950</v>
          </cell>
          <cell r="B319">
            <v>11</v>
          </cell>
        </row>
        <row r="320">
          <cell r="A320" t="str">
            <v>012951</v>
          </cell>
          <cell r="B320">
            <v>11</v>
          </cell>
        </row>
        <row r="321">
          <cell r="A321" t="str">
            <v>013020</v>
          </cell>
          <cell r="B321">
            <v>43</v>
          </cell>
        </row>
        <row r="322">
          <cell r="A322" t="str">
            <v>013021</v>
          </cell>
          <cell r="B322">
            <v>11</v>
          </cell>
        </row>
        <row r="323">
          <cell r="A323" t="str">
            <v>013022</v>
          </cell>
          <cell r="B323">
            <v>11</v>
          </cell>
        </row>
        <row r="324">
          <cell r="A324" t="str">
            <v>013023</v>
          </cell>
          <cell r="B324">
            <v>11</v>
          </cell>
        </row>
        <row r="325">
          <cell r="A325" t="str">
            <v>013024</v>
          </cell>
          <cell r="B325">
            <v>11</v>
          </cell>
        </row>
        <row r="326">
          <cell r="A326" t="str">
            <v>013025</v>
          </cell>
          <cell r="B326">
            <v>11</v>
          </cell>
        </row>
        <row r="327">
          <cell r="A327" t="str">
            <v>013026</v>
          </cell>
          <cell r="B327">
            <v>11</v>
          </cell>
        </row>
        <row r="328">
          <cell r="A328" t="str">
            <v>013027</v>
          </cell>
          <cell r="B328">
            <v>11</v>
          </cell>
        </row>
        <row r="329">
          <cell r="A329" t="str">
            <v>013028</v>
          </cell>
          <cell r="B329">
            <v>11</v>
          </cell>
        </row>
        <row r="330">
          <cell r="A330" t="str">
            <v>013029</v>
          </cell>
          <cell r="B330">
            <v>43</v>
          </cell>
        </row>
        <row r="331">
          <cell r="A331" t="str">
            <v>0131</v>
          </cell>
          <cell r="B331">
            <v>41</v>
          </cell>
        </row>
        <row r="332">
          <cell r="A332" t="str">
            <v>0132</v>
          </cell>
          <cell r="B332">
            <v>41</v>
          </cell>
        </row>
        <row r="333">
          <cell r="A333" t="str">
            <v>01331</v>
          </cell>
          <cell r="B333">
            <v>41</v>
          </cell>
        </row>
        <row r="334">
          <cell r="A334" t="str">
            <v>01332</v>
          </cell>
          <cell r="B334">
            <v>41</v>
          </cell>
        </row>
        <row r="335">
          <cell r="A335" t="str">
            <v>01333</v>
          </cell>
          <cell r="B335">
            <v>41</v>
          </cell>
        </row>
        <row r="336">
          <cell r="A336" t="str">
            <v>01334</v>
          </cell>
          <cell r="B336">
            <v>41</v>
          </cell>
        </row>
        <row r="337">
          <cell r="A337" t="str">
            <v>01336</v>
          </cell>
          <cell r="B337">
            <v>41</v>
          </cell>
        </row>
        <row r="338">
          <cell r="A338" t="str">
            <v>01341</v>
          </cell>
          <cell r="B338">
            <v>41</v>
          </cell>
        </row>
        <row r="339">
          <cell r="A339" t="str">
            <v>01342</v>
          </cell>
          <cell r="B339">
            <v>41</v>
          </cell>
        </row>
        <row r="340">
          <cell r="A340" t="str">
            <v>01343</v>
          </cell>
          <cell r="B340">
            <v>41</v>
          </cell>
        </row>
        <row r="341">
          <cell r="A341" t="str">
            <v>01344</v>
          </cell>
          <cell r="B341">
            <v>41</v>
          </cell>
        </row>
        <row r="342">
          <cell r="A342" t="str">
            <v>01345</v>
          </cell>
          <cell r="B342">
            <v>41</v>
          </cell>
        </row>
        <row r="343">
          <cell r="A343" t="str">
            <v>01346</v>
          </cell>
          <cell r="B343">
            <v>41</v>
          </cell>
        </row>
        <row r="344">
          <cell r="A344" t="str">
            <v>01348</v>
          </cell>
          <cell r="B344">
            <v>41</v>
          </cell>
        </row>
        <row r="345">
          <cell r="A345" t="str">
            <v>0135</v>
          </cell>
          <cell r="B345">
            <v>14</v>
          </cell>
        </row>
        <row r="346">
          <cell r="A346" t="str">
            <v>01360</v>
          </cell>
          <cell r="B346">
            <v>14</v>
          </cell>
        </row>
        <row r="347">
          <cell r="A347" t="str">
            <v>01362</v>
          </cell>
          <cell r="B347">
            <v>14</v>
          </cell>
        </row>
        <row r="348">
          <cell r="A348" t="str">
            <v>01363</v>
          </cell>
          <cell r="B348">
            <v>41</v>
          </cell>
        </row>
        <row r="349">
          <cell r="A349" t="str">
            <v>01364</v>
          </cell>
          <cell r="B349">
            <v>41</v>
          </cell>
        </row>
        <row r="350">
          <cell r="A350" t="str">
            <v>01368</v>
          </cell>
          <cell r="B350">
            <v>41</v>
          </cell>
        </row>
        <row r="351">
          <cell r="A351" t="str">
            <v>01370</v>
          </cell>
          <cell r="B351">
            <v>14</v>
          </cell>
        </row>
        <row r="352">
          <cell r="A352" t="str">
            <v>01371</v>
          </cell>
          <cell r="B352">
            <v>14</v>
          </cell>
        </row>
        <row r="353">
          <cell r="A353" t="str">
            <v>01372</v>
          </cell>
          <cell r="B353">
            <v>41</v>
          </cell>
        </row>
        <row r="354">
          <cell r="A354" t="str">
            <v>01373</v>
          </cell>
          <cell r="B354">
            <v>14</v>
          </cell>
        </row>
        <row r="355">
          <cell r="A355" t="str">
            <v>01374</v>
          </cell>
          <cell r="B355">
            <v>14</v>
          </cell>
        </row>
        <row r="356">
          <cell r="A356" t="str">
            <v>01375</v>
          </cell>
          <cell r="B356">
            <v>14</v>
          </cell>
        </row>
        <row r="357">
          <cell r="A357" t="str">
            <v>01376</v>
          </cell>
          <cell r="B357">
            <v>14</v>
          </cell>
        </row>
        <row r="358">
          <cell r="A358" t="str">
            <v>01377</v>
          </cell>
          <cell r="B358">
            <v>14</v>
          </cell>
        </row>
        <row r="359">
          <cell r="A359" t="str">
            <v>01378</v>
          </cell>
          <cell r="B359">
            <v>14</v>
          </cell>
        </row>
        <row r="360">
          <cell r="A360" t="str">
            <v>01379</v>
          </cell>
          <cell r="B360">
            <v>14</v>
          </cell>
        </row>
        <row r="361">
          <cell r="A361" t="str">
            <v>01381</v>
          </cell>
          <cell r="B361">
            <v>41</v>
          </cell>
        </row>
        <row r="362">
          <cell r="A362" t="str">
            <v>01382</v>
          </cell>
          <cell r="B362">
            <v>41</v>
          </cell>
        </row>
        <row r="363">
          <cell r="A363" t="str">
            <v>01385</v>
          </cell>
          <cell r="B363">
            <v>41</v>
          </cell>
        </row>
        <row r="364">
          <cell r="A364" t="str">
            <v>01386</v>
          </cell>
          <cell r="B364">
            <v>41</v>
          </cell>
        </row>
        <row r="365">
          <cell r="A365" t="str">
            <v>01388</v>
          </cell>
          <cell r="B365">
            <v>41</v>
          </cell>
        </row>
        <row r="366">
          <cell r="A366" t="str">
            <v>01389</v>
          </cell>
          <cell r="B366">
            <v>41</v>
          </cell>
        </row>
        <row r="367">
          <cell r="A367" t="str">
            <v>01392</v>
          </cell>
          <cell r="B367">
            <v>41</v>
          </cell>
        </row>
        <row r="368">
          <cell r="A368" t="str">
            <v>01396</v>
          </cell>
          <cell r="B368">
            <v>41</v>
          </cell>
        </row>
        <row r="369">
          <cell r="A369" t="str">
            <v>01397</v>
          </cell>
          <cell r="B369">
            <v>41</v>
          </cell>
        </row>
        <row r="370">
          <cell r="A370" t="str">
            <v>01398</v>
          </cell>
          <cell r="B370">
            <v>41</v>
          </cell>
        </row>
        <row r="371">
          <cell r="A371" t="str">
            <v>0141</v>
          </cell>
          <cell r="B371">
            <v>14</v>
          </cell>
        </row>
        <row r="372">
          <cell r="A372" t="str">
            <v>0142</v>
          </cell>
          <cell r="B372">
            <v>14</v>
          </cell>
        </row>
        <row r="373">
          <cell r="A373" t="str">
            <v>0143</v>
          </cell>
          <cell r="B373">
            <v>14</v>
          </cell>
        </row>
        <row r="374">
          <cell r="A374" t="str">
            <v>0144</v>
          </cell>
          <cell r="B374">
            <v>41</v>
          </cell>
        </row>
        <row r="375">
          <cell r="A375" t="str">
            <v>0145</v>
          </cell>
          <cell r="B375">
            <v>14</v>
          </cell>
        </row>
        <row r="376">
          <cell r="A376" t="str">
            <v>01460</v>
          </cell>
          <cell r="B376">
            <v>41</v>
          </cell>
        </row>
        <row r="377">
          <cell r="A377" t="str">
            <v>01461</v>
          </cell>
          <cell r="B377">
            <v>41</v>
          </cell>
        </row>
        <row r="378">
          <cell r="A378" t="str">
            <v>01462</v>
          </cell>
          <cell r="B378">
            <v>14</v>
          </cell>
        </row>
        <row r="379">
          <cell r="A379" t="str">
            <v>01463</v>
          </cell>
          <cell r="B379">
            <v>14</v>
          </cell>
        </row>
        <row r="380">
          <cell r="A380" t="str">
            <v>01464</v>
          </cell>
          <cell r="B380">
            <v>41</v>
          </cell>
        </row>
        <row r="381">
          <cell r="A381" t="str">
            <v>01465</v>
          </cell>
          <cell r="B381">
            <v>41</v>
          </cell>
        </row>
        <row r="382">
          <cell r="A382" t="str">
            <v>01466</v>
          </cell>
          <cell r="B382">
            <v>14</v>
          </cell>
        </row>
        <row r="383">
          <cell r="A383" t="str">
            <v>01467</v>
          </cell>
          <cell r="B383">
            <v>14</v>
          </cell>
        </row>
        <row r="384">
          <cell r="A384" t="str">
            <v>01468</v>
          </cell>
          <cell r="B384">
            <v>41</v>
          </cell>
        </row>
        <row r="385">
          <cell r="A385" t="str">
            <v>01469</v>
          </cell>
          <cell r="B385">
            <v>42</v>
          </cell>
        </row>
        <row r="386">
          <cell r="A386" t="str">
            <v>01470</v>
          </cell>
          <cell r="B386">
            <v>14</v>
          </cell>
        </row>
        <row r="387">
          <cell r="A387" t="str">
            <v>01471</v>
          </cell>
          <cell r="B387">
            <v>14</v>
          </cell>
        </row>
        <row r="388">
          <cell r="A388" t="str">
            <v>01472</v>
          </cell>
          <cell r="B388">
            <v>14</v>
          </cell>
        </row>
        <row r="389">
          <cell r="A389" t="str">
            <v>01473</v>
          </cell>
          <cell r="B389">
            <v>14</v>
          </cell>
        </row>
        <row r="390">
          <cell r="A390" t="str">
            <v>01474</v>
          </cell>
          <cell r="B390">
            <v>14</v>
          </cell>
        </row>
        <row r="391">
          <cell r="A391" t="str">
            <v>01475</v>
          </cell>
          <cell r="B391">
            <v>14</v>
          </cell>
        </row>
        <row r="392">
          <cell r="A392" t="str">
            <v>01476</v>
          </cell>
          <cell r="B392">
            <v>14</v>
          </cell>
        </row>
        <row r="393">
          <cell r="A393" t="str">
            <v>01477</v>
          </cell>
          <cell r="B393">
            <v>14</v>
          </cell>
        </row>
        <row r="394">
          <cell r="A394" t="str">
            <v>01478</v>
          </cell>
          <cell r="B394">
            <v>14</v>
          </cell>
        </row>
        <row r="395">
          <cell r="A395" t="str">
            <v>01479</v>
          </cell>
          <cell r="B395">
            <v>14</v>
          </cell>
        </row>
        <row r="396">
          <cell r="A396" t="str">
            <v>01480</v>
          </cell>
          <cell r="B396">
            <v>14</v>
          </cell>
        </row>
        <row r="397">
          <cell r="A397" t="str">
            <v>01481</v>
          </cell>
          <cell r="B397">
            <v>14</v>
          </cell>
        </row>
        <row r="398">
          <cell r="A398" t="str">
            <v>01482</v>
          </cell>
          <cell r="B398">
            <v>14</v>
          </cell>
        </row>
        <row r="399">
          <cell r="A399" t="str">
            <v>01483</v>
          </cell>
          <cell r="B399">
            <v>14</v>
          </cell>
        </row>
        <row r="400">
          <cell r="A400" t="str">
            <v>01484</v>
          </cell>
          <cell r="B400">
            <v>14</v>
          </cell>
        </row>
        <row r="401">
          <cell r="A401" t="str">
            <v>01485</v>
          </cell>
          <cell r="B401">
            <v>14</v>
          </cell>
        </row>
        <row r="402">
          <cell r="A402" t="str">
            <v>01486</v>
          </cell>
          <cell r="B402">
            <v>14</v>
          </cell>
        </row>
        <row r="403">
          <cell r="A403" t="str">
            <v>01487</v>
          </cell>
          <cell r="B403">
            <v>14</v>
          </cell>
        </row>
        <row r="404">
          <cell r="A404" t="str">
            <v>01488</v>
          </cell>
          <cell r="B404">
            <v>14</v>
          </cell>
        </row>
        <row r="405">
          <cell r="A405" t="str">
            <v>01489</v>
          </cell>
          <cell r="B405">
            <v>14</v>
          </cell>
        </row>
        <row r="406">
          <cell r="A406" t="str">
            <v>01491</v>
          </cell>
          <cell r="B406">
            <v>14</v>
          </cell>
        </row>
        <row r="407">
          <cell r="A407" t="str">
            <v>01492</v>
          </cell>
          <cell r="B407">
            <v>41</v>
          </cell>
        </row>
        <row r="408">
          <cell r="A408" t="str">
            <v>01493</v>
          </cell>
          <cell r="B408">
            <v>42</v>
          </cell>
        </row>
        <row r="409">
          <cell r="A409" t="str">
            <v>01494</v>
          </cell>
          <cell r="B409">
            <v>41</v>
          </cell>
        </row>
        <row r="410">
          <cell r="A410" t="str">
            <v>01495</v>
          </cell>
          <cell r="B410">
            <v>41</v>
          </cell>
        </row>
        <row r="411">
          <cell r="A411" t="str">
            <v>01496</v>
          </cell>
          <cell r="B411">
            <v>14</v>
          </cell>
        </row>
        <row r="412">
          <cell r="A412" t="str">
            <v>01497</v>
          </cell>
          <cell r="B412">
            <v>14</v>
          </cell>
        </row>
        <row r="413">
          <cell r="A413" t="str">
            <v>01498</v>
          </cell>
          <cell r="B413">
            <v>14</v>
          </cell>
        </row>
        <row r="414">
          <cell r="A414" t="str">
            <v>01499</v>
          </cell>
          <cell r="B414">
            <v>14</v>
          </cell>
        </row>
        <row r="415">
          <cell r="A415" t="str">
            <v>01501</v>
          </cell>
          <cell r="B415">
            <v>14</v>
          </cell>
        </row>
        <row r="416">
          <cell r="A416" t="str">
            <v>01502</v>
          </cell>
          <cell r="B416">
            <v>14</v>
          </cell>
        </row>
        <row r="417">
          <cell r="A417" t="str">
            <v>01503</v>
          </cell>
          <cell r="B417">
            <v>14</v>
          </cell>
        </row>
        <row r="418">
          <cell r="A418" t="str">
            <v>01504</v>
          </cell>
          <cell r="B418">
            <v>14</v>
          </cell>
        </row>
        <row r="419">
          <cell r="A419" t="str">
            <v>01505</v>
          </cell>
          <cell r="B419">
            <v>14</v>
          </cell>
        </row>
        <row r="420">
          <cell r="A420" t="str">
            <v>01506</v>
          </cell>
          <cell r="B420">
            <v>14</v>
          </cell>
        </row>
        <row r="421">
          <cell r="A421" t="str">
            <v>01507</v>
          </cell>
          <cell r="B421">
            <v>14</v>
          </cell>
        </row>
        <row r="422">
          <cell r="A422" t="str">
            <v>01508</v>
          </cell>
          <cell r="B422">
            <v>14</v>
          </cell>
        </row>
        <row r="423">
          <cell r="A423" t="str">
            <v>01509</v>
          </cell>
          <cell r="B423">
            <v>14</v>
          </cell>
        </row>
        <row r="424">
          <cell r="A424" t="str">
            <v>0151</v>
          </cell>
          <cell r="B424">
            <v>14</v>
          </cell>
        </row>
        <row r="425">
          <cell r="A425" t="str">
            <v>01520</v>
          </cell>
          <cell r="B425">
            <v>14</v>
          </cell>
        </row>
        <row r="426">
          <cell r="A426" t="str">
            <v>01521</v>
          </cell>
          <cell r="B426">
            <v>14</v>
          </cell>
        </row>
        <row r="427">
          <cell r="A427" t="str">
            <v>01522</v>
          </cell>
          <cell r="B427">
            <v>14</v>
          </cell>
        </row>
        <row r="428">
          <cell r="A428" t="str">
            <v>01523</v>
          </cell>
          <cell r="B428">
            <v>14</v>
          </cell>
        </row>
        <row r="429">
          <cell r="A429" t="str">
            <v>01524</v>
          </cell>
          <cell r="B429">
            <v>14</v>
          </cell>
        </row>
        <row r="430">
          <cell r="A430" t="str">
            <v>01526</v>
          </cell>
          <cell r="B430">
            <v>14</v>
          </cell>
        </row>
        <row r="431">
          <cell r="A431" t="str">
            <v>01527</v>
          </cell>
          <cell r="B431">
            <v>14</v>
          </cell>
        </row>
        <row r="432">
          <cell r="A432" t="str">
            <v>01528</v>
          </cell>
          <cell r="B432">
            <v>14</v>
          </cell>
        </row>
        <row r="433">
          <cell r="A433" t="str">
            <v>01529</v>
          </cell>
          <cell r="B433">
            <v>14</v>
          </cell>
        </row>
        <row r="434">
          <cell r="A434" t="str">
            <v>01531</v>
          </cell>
          <cell r="B434">
            <v>14</v>
          </cell>
        </row>
        <row r="435">
          <cell r="A435" t="str">
            <v>01532</v>
          </cell>
          <cell r="B435">
            <v>14</v>
          </cell>
        </row>
        <row r="436">
          <cell r="A436" t="str">
            <v>01533</v>
          </cell>
          <cell r="B436">
            <v>14</v>
          </cell>
        </row>
        <row r="437">
          <cell r="A437" t="str">
            <v>01534</v>
          </cell>
          <cell r="B437">
            <v>14</v>
          </cell>
        </row>
        <row r="438">
          <cell r="A438" t="str">
            <v>01535</v>
          </cell>
          <cell r="B438">
            <v>14</v>
          </cell>
        </row>
        <row r="439">
          <cell r="A439" t="str">
            <v>01536</v>
          </cell>
          <cell r="B439">
            <v>14</v>
          </cell>
        </row>
        <row r="440">
          <cell r="A440" t="str">
            <v>01537</v>
          </cell>
          <cell r="B440">
            <v>14</v>
          </cell>
        </row>
        <row r="441">
          <cell r="A441" t="str">
            <v>01539</v>
          </cell>
          <cell r="B441">
            <v>14</v>
          </cell>
        </row>
        <row r="442">
          <cell r="A442" t="str">
            <v>0154</v>
          </cell>
          <cell r="B442">
            <v>14</v>
          </cell>
        </row>
        <row r="443">
          <cell r="A443" t="str">
            <v>01552</v>
          </cell>
          <cell r="B443">
            <v>14</v>
          </cell>
        </row>
        <row r="444">
          <cell r="A444" t="str">
            <v>01553</v>
          </cell>
          <cell r="B444">
            <v>14</v>
          </cell>
        </row>
        <row r="445">
          <cell r="A445" t="str">
            <v>01555</v>
          </cell>
          <cell r="B445">
            <v>14</v>
          </cell>
        </row>
        <row r="446">
          <cell r="A446" t="str">
            <v>01559</v>
          </cell>
          <cell r="B446">
            <v>14</v>
          </cell>
        </row>
        <row r="447">
          <cell r="A447" t="str">
            <v>01560</v>
          </cell>
          <cell r="B447">
            <v>14</v>
          </cell>
        </row>
        <row r="448">
          <cell r="A448" t="str">
            <v>01561</v>
          </cell>
          <cell r="B448">
            <v>14</v>
          </cell>
        </row>
        <row r="449">
          <cell r="A449" t="str">
            <v>01562</v>
          </cell>
          <cell r="B449">
            <v>14</v>
          </cell>
        </row>
        <row r="450">
          <cell r="A450" t="str">
            <v>01563</v>
          </cell>
          <cell r="B450">
            <v>14</v>
          </cell>
        </row>
        <row r="451">
          <cell r="A451" t="str">
            <v>01564</v>
          </cell>
          <cell r="B451">
            <v>14</v>
          </cell>
        </row>
        <row r="452">
          <cell r="A452" t="str">
            <v>01565</v>
          </cell>
          <cell r="B452">
            <v>14</v>
          </cell>
        </row>
        <row r="453">
          <cell r="A453" t="str">
            <v>01566</v>
          </cell>
          <cell r="B453">
            <v>14</v>
          </cell>
        </row>
        <row r="454">
          <cell r="A454" t="str">
            <v>01567</v>
          </cell>
          <cell r="B454">
            <v>14</v>
          </cell>
        </row>
        <row r="455">
          <cell r="A455" t="str">
            <v>01568</v>
          </cell>
          <cell r="B455">
            <v>14</v>
          </cell>
        </row>
        <row r="456">
          <cell r="A456" t="str">
            <v>01569</v>
          </cell>
          <cell r="B456">
            <v>14</v>
          </cell>
        </row>
        <row r="457">
          <cell r="A457" t="str">
            <v>01570</v>
          </cell>
          <cell r="B457">
            <v>14</v>
          </cell>
        </row>
        <row r="458">
          <cell r="A458" t="str">
            <v>01571</v>
          </cell>
          <cell r="B458">
            <v>14</v>
          </cell>
        </row>
        <row r="459">
          <cell r="A459" t="str">
            <v>01572</v>
          </cell>
          <cell r="B459">
            <v>14</v>
          </cell>
        </row>
        <row r="460">
          <cell r="A460" t="str">
            <v>01573</v>
          </cell>
          <cell r="B460">
            <v>14</v>
          </cell>
        </row>
        <row r="461">
          <cell r="A461" t="str">
            <v>01574</v>
          </cell>
          <cell r="B461">
            <v>14</v>
          </cell>
        </row>
        <row r="462">
          <cell r="A462" t="str">
            <v>01575</v>
          </cell>
          <cell r="B462">
            <v>14</v>
          </cell>
        </row>
        <row r="463">
          <cell r="A463" t="str">
            <v>01576</v>
          </cell>
          <cell r="B463">
            <v>14</v>
          </cell>
        </row>
        <row r="464">
          <cell r="A464" t="str">
            <v>01577</v>
          </cell>
          <cell r="B464">
            <v>14</v>
          </cell>
        </row>
        <row r="465">
          <cell r="A465" t="str">
            <v>01580</v>
          </cell>
          <cell r="B465">
            <v>14</v>
          </cell>
        </row>
        <row r="466">
          <cell r="A466" t="str">
            <v>01581</v>
          </cell>
          <cell r="B466">
            <v>14</v>
          </cell>
        </row>
        <row r="467">
          <cell r="A467" t="str">
            <v>01582</v>
          </cell>
          <cell r="B467">
            <v>14</v>
          </cell>
        </row>
        <row r="468">
          <cell r="A468" t="str">
            <v>01583</v>
          </cell>
          <cell r="B468">
            <v>14</v>
          </cell>
        </row>
        <row r="469">
          <cell r="A469" t="str">
            <v>01584</v>
          </cell>
          <cell r="B469">
            <v>14</v>
          </cell>
        </row>
        <row r="470">
          <cell r="A470" t="str">
            <v>01585</v>
          </cell>
          <cell r="B470">
            <v>14</v>
          </cell>
        </row>
        <row r="471">
          <cell r="A471" t="str">
            <v>01586</v>
          </cell>
          <cell r="B471">
            <v>14</v>
          </cell>
        </row>
        <row r="472">
          <cell r="A472" t="str">
            <v>01587</v>
          </cell>
          <cell r="B472">
            <v>14</v>
          </cell>
        </row>
        <row r="473">
          <cell r="A473" t="str">
            <v>01588</v>
          </cell>
          <cell r="B473">
            <v>14</v>
          </cell>
        </row>
        <row r="474">
          <cell r="A474" t="str">
            <v>01589</v>
          </cell>
          <cell r="B474">
            <v>14</v>
          </cell>
        </row>
        <row r="475">
          <cell r="A475" t="str">
            <v>01590</v>
          </cell>
          <cell r="B475">
            <v>14</v>
          </cell>
        </row>
        <row r="476">
          <cell r="A476" t="str">
            <v>01591</v>
          </cell>
          <cell r="B476">
            <v>14</v>
          </cell>
        </row>
        <row r="477">
          <cell r="A477" t="str">
            <v>01592</v>
          </cell>
          <cell r="B477">
            <v>41</v>
          </cell>
        </row>
        <row r="478">
          <cell r="A478" t="str">
            <v>01593</v>
          </cell>
          <cell r="B478">
            <v>41</v>
          </cell>
        </row>
        <row r="479">
          <cell r="A479" t="str">
            <v>01594</v>
          </cell>
          <cell r="B479">
            <v>41</v>
          </cell>
        </row>
        <row r="480">
          <cell r="A480" t="str">
            <v>01595</v>
          </cell>
          <cell r="B480">
            <v>41</v>
          </cell>
        </row>
        <row r="481">
          <cell r="A481" t="str">
            <v>01596</v>
          </cell>
          <cell r="B481">
            <v>41</v>
          </cell>
        </row>
        <row r="482">
          <cell r="A482" t="str">
            <v>01597</v>
          </cell>
          <cell r="B482">
            <v>41</v>
          </cell>
        </row>
        <row r="483">
          <cell r="A483" t="str">
            <v>0160</v>
          </cell>
          <cell r="B483">
            <v>14</v>
          </cell>
        </row>
        <row r="484">
          <cell r="A484" t="str">
            <v>0161</v>
          </cell>
          <cell r="B484">
            <v>14</v>
          </cell>
        </row>
        <row r="485">
          <cell r="A485" t="str">
            <v>0162</v>
          </cell>
          <cell r="B485">
            <v>14</v>
          </cell>
        </row>
        <row r="486">
          <cell r="A486" t="str">
            <v>01631</v>
          </cell>
          <cell r="B486">
            <v>14</v>
          </cell>
        </row>
        <row r="487">
          <cell r="A487" t="str">
            <v>01632</v>
          </cell>
          <cell r="B487">
            <v>14</v>
          </cell>
        </row>
        <row r="488">
          <cell r="A488" t="str">
            <v>01633</v>
          </cell>
          <cell r="B488">
            <v>14</v>
          </cell>
        </row>
        <row r="489">
          <cell r="A489" t="str">
            <v>01634</v>
          </cell>
          <cell r="B489">
            <v>14</v>
          </cell>
        </row>
        <row r="490">
          <cell r="A490" t="str">
            <v>01635</v>
          </cell>
          <cell r="B490">
            <v>14</v>
          </cell>
        </row>
        <row r="491">
          <cell r="A491" t="str">
            <v>01636</v>
          </cell>
          <cell r="B491">
            <v>14</v>
          </cell>
        </row>
        <row r="492">
          <cell r="A492" t="str">
            <v>01637</v>
          </cell>
          <cell r="B492">
            <v>14</v>
          </cell>
        </row>
        <row r="493">
          <cell r="A493" t="str">
            <v>01638</v>
          </cell>
          <cell r="B493">
            <v>14</v>
          </cell>
        </row>
        <row r="494">
          <cell r="A494" t="str">
            <v>01639</v>
          </cell>
          <cell r="B494">
            <v>14</v>
          </cell>
        </row>
        <row r="495">
          <cell r="A495" t="str">
            <v>0164</v>
          </cell>
          <cell r="B495">
            <v>14</v>
          </cell>
        </row>
        <row r="496">
          <cell r="A496" t="str">
            <v>01651</v>
          </cell>
          <cell r="B496">
            <v>14</v>
          </cell>
        </row>
        <row r="497">
          <cell r="A497" t="str">
            <v>01652</v>
          </cell>
          <cell r="B497">
            <v>14</v>
          </cell>
        </row>
        <row r="498">
          <cell r="A498" t="str">
            <v>01653</v>
          </cell>
          <cell r="B498">
            <v>14</v>
          </cell>
        </row>
        <row r="499">
          <cell r="A499" t="str">
            <v>01655</v>
          </cell>
          <cell r="B499">
            <v>14</v>
          </cell>
        </row>
        <row r="500">
          <cell r="A500" t="str">
            <v>01656</v>
          </cell>
          <cell r="B500">
            <v>14</v>
          </cell>
        </row>
        <row r="501">
          <cell r="A501" t="str">
            <v>01657</v>
          </cell>
          <cell r="B501">
            <v>14</v>
          </cell>
        </row>
        <row r="502">
          <cell r="A502" t="str">
            <v>01658</v>
          </cell>
          <cell r="B502">
            <v>14</v>
          </cell>
        </row>
        <row r="503">
          <cell r="A503" t="str">
            <v>01659</v>
          </cell>
          <cell r="B503">
            <v>14</v>
          </cell>
        </row>
        <row r="504">
          <cell r="A504" t="str">
            <v>01662</v>
          </cell>
          <cell r="B504">
            <v>41</v>
          </cell>
        </row>
        <row r="505">
          <cell r="A505" t="str">
            <v>01663</v>
          </cell>
          <cell r="B505">
            <v>41</v>
          </cell>
        </row>
        <row r="506">
          <cell r="A506" t="str">
            <v>01664</v>
          </cell>
          <cell r="B506">
            <v>41</v>
          </cell>
        </row>
        <row r="507">
          <cell r="A507" t="str">
            <v>01666</v>
          </cell>
          <cell r="B507">
            <v>14</v>
          </cell>
        </row>
        <row r="508">
          <cell r="A508" t="str">
            <v>01667</v>
          </cell>
          <cell r="B508">
            <v>41</v>
          </cell>
        </row>
        <row r="509">
          <cell r="A509" t="str">
            <v>01668</v>
          </cell>
          <cell r="B509">
            <v>41</v>
          </cell>
        </row>
        <row r="510">
          <cell r="A510" t="str">
            <v>01669</v>
          </cell>
          <cell r="B510">
            <v>41</v>
          </cell>
        </row>
        <row r="511">
          <cell r="A511" t="str">
            <v>01671</v>
          </cell>
          <cell r="B511">
            <v>14</v>
          </cell>
        </row>
        <row r="512">
          <cell r="A512" t="str">
            <v>01672</v>
          </cell>
          <cell r="B512">
            <v>14</v>
          </cell>
        </row>
        <row r="513">
          <cell r="A513" t="str">
            <v>01673</v>
          </cell>
          <cell r="B513">
            <v>14</v>
          </cell>
        </row>
        <row r="514">
          <cell r="A514" t="str">
            <v>01675</v>
          </cell>
          <cell r="B514">
            <v>14</v>
          </cell>
        </row>
        <row r="515">
          <cell r="A515" t="str">
            <v>01676</v>
          </cell>
          <cell r="B515">
            <v>14</v>
          </cell>
        </row>
        <row r="516">
          <cell r="A516" t="str">
            <v>01679</v>
          </cell>
          <cell r="B516">
            <v>14</v>
          </cell>
        </row>
        <row r="517">
          <cell r="A517" t="str">
            <v>01681</v>
          </cell>
          <cell r="B517">
            <v>41</v>
          </cell>
        </row>
        <row r="518">
          <cell r="A518" t="str">
            <v>01682</v>
          </cell>
          <cell r="B518">
            <v>14</v>
          </cell>
        </row>
        <row r="519">
          <cell r="A519" t="str">
            <v>01683</v>
          </cell>
          <cell r="B519">
            <v>41</v>
          </cell>
        </row>
        <row r="520">
          <cell r="A520" t="str">
            <v>01684</v>
          </cell>
          <cell r="B520">
            <v>41</v>
          </cell>
        </row>
        <row r="521">
          <cell r="A521" t="str">
            <v>01685</v>
          </cell>
          <cell r="B521">
            <v>14</v>
          </cell>
        </row>
        <row r="522">
          <cell r="A522" t="str">
            <v>01686</v>
          </cell>
          <cell r="B522">
            <v>41</v>
          </cell>
        </row>
        <row r="523">
          <cell r="A523" t="str">
            <v>01691</v>
          </cell>
          <cell r="B523">
            <v>41</v>
          </cell>
        </row>
        <row r="524">
          <cell r="A524" t="str">
            <v>01692</v>
          </cell>
          <cell r="B524">
            <v>41</v>
          </cell>
        </row>
        <row r="525">
          <cell r="A525" t="str">
            <v>01693</v>
          </cell>
          <cell r="B525">
            <v>41</v>
          </cell>
        </row>
        <row r="526">
          <cell r="A526" t="str">
            <v>01696</v>
          </cell>
          <cell r="B526">
            <v>41</v>
          </cell>
        </row>
        <row r="527">
          <cell r="A527" t="str">
            <v>01697</v>
          </cell>
          <cell r="B527">
            <v>41</v>
          </cell>
        </row>
        <row r="528">
          <cell r="A528" t="str">
            <v>01698</v>
          </cell>
          <cell r="B528">
            <v>41</v>
          </cell>
        </row>
        <row r="529">
          <cell r="A529" t="str">
            <v>01702</v>
          </cell>
          <cell r="B529">
            <v>14</v>
          </cell>
        </row>
        <row r="530">
          <cell r="A530" t="str">
            <v>01704</v>
          </cell>
          <cell r="B530">
            <v>14</v>
          </cell>
        </row>
        <row r="531">
          <cell r="A531" t="str">
            <v>01706</v>
          </cell>
          <cell r="B531">
            <v>14</v>
          </cell>
        </row>
        <row r="532">
          <cell r="A532" t="str">
            <v>0171</v>
          </cell>
          <cell r="B532">
            <v>41</v>
          </cell>
        </row>
        <row r="533">
          <cell r="A533" t="str">
            <v>0172</v>
          </cell>
          <cell r="B533">
            <v>14</v>
          </cell>
        </row>
        <row r="534">
          <cell r="A534" t="str">
            <v>01731</v>
          </cell>
          <cell r="B534">
            <v>41</v>
          </cell>
        </row>
        <row r="535">
          <cell r="A535" t="str">
            <v>01732</v>
          </cell>
          <cell r="B535">
            <v>41</v>
          </cell>
        </row>
        <row r="536">
          <cell r="A536" t="str">
            <v>01733</v>
          </cell>
          <cell r="B536">
            <v>41</v>
          </cell>
        </row>
        <row r="537">
          <cell r="A537" t="str">
            <v>01734</v>
          </cell>
          <cell r="B537">
            <v>41</v>
          </cell>
        </row>
        <row r="538">
          <cell r="A538" t="str">
            <v>01735</v>
          </cell>
          <cell r="B538">
            <v>41</v>
          </cell>
        </row>
        <row r="539">
          <cell r="A539" t="str">
            <v>01741</v>
          </cell>
          <cell r="B539">
            <v>41</v>
          </cell>
        </row>
        <row r="540">
          <cell r="A540" t="str">
            <v>01742</v>
          </cell>
          <cell r="B540">
            <v>41</v>
          </cell>
        </row>
        <row r="541">
          <cell r="A541" t="str">
            <v>01743</v>
          </cell>
          <cell r="B541">
            <v>41</v>
          </cell>
        </row>
        <row r="542">
          <cell r="A542" t="str">
            <v>01744</v>
          </cell>
          <cell r="B542">
            <v>41</v>
          </cell>
        </row>
        <row r="543">
          <cell r="A543" t="str">
            <v>01745</v>
          </cell>
          <cell r="B543">
            <v>41</v>
          </cell>
        </row>
        <row r="544">
          <cell r="A544" t="str">
            <v>01746</v>
          </cell>
          <cell r="B544">
            <v>41</v>
          </cell>
        </row>
        <row r="545">
          <cell r="A545" t="str">
            <v>01747</v>
          </cell>
          <cell r="B545">
            <v>41</v>
          </cell>
        </row>
        <row r="546">
          <cell r="A546" t="str">
            <v>01748</v>
          </cell>
          <cell r="B546">
            <v>41</v>
          </cell>
        </row>
        <row r="547">
          <cell r="A547" t="str">
            <v>01749</v>
          </cell>
          <cell r="B547">
            <v>41</v>
          </cell>
        </row>
        <row r="548">
          <cell r="A548" t="str">
            <v>0175</v>
          </cell>
          <cell r="B548">
            <v>14</v>
          </cell>
        </row>
        <row r="549">
          <cell r="A549" t="str">
            <v>01761</v>
          </cell>
          <cell r="B549">
            <v>14</v>
          </cell>
        </row>
        <row r="550">
          <cell r="A550" t="str">
            <v>01762</v>
          </cell>
          <cell r="B550">
            <v>14</v>
          </cell>
        </row>
        <row r="551">
          <cell r="A551" t="str">
            <v>01763</v>
          </cell>
          <cell r="B551">
            <v>14</v>
          </cell>
        </row>
        <row r="552">
          <cell r="A552" t="str">
            <v>01764</v>
          </cell>
          <cell r="B552">
            <v>14</v>
          </cell>
        </row>
        <row r="553">
          <cell r="A553" t="str">
            <v>01765</v>
          </cell>
          <cell r="B553">
            <v>14</v>
          </cell>
        </row>
        <row r="554">
          <cell r="A554" t="str">
            <v>01768</v>
          </cell>
          <cell r="B554">
            <v>14</v>
          </cell>
        </row>
        <row r="555">
          <cell r="A555" t="str">
            <v>0177</v>
          </cell>
          <cell r="B555">
            <v>14</v>
          </cell>
        </row>
        <row r="556">
          <cell r="A556" t="str">
            <v>01781</v>
          </cell>
          <cell r="B556">
            <v>14</v>
          </cell>
        </row>
        <row r="557">
          <cell r="A557" t="str">
            <v>01782</v>
          </cell>
          <cell r="B557">
            <v>14</v>
          </cell>
        </row>
        <row r="558">
          <cell r="A558" t="str">
            <v>01783</v>
          </cell>
          <cell r="B558">
            <v>14</v>
          </cell>
        </row>
        <row r="559">
          <cell r="A559" t="str">
            <v>01785</v>
          </cell>
          <cell r="B559">
            <v>14</v>
          </cell>
        </row>
        <row r="560">
          <cell r="A560" t="str">
            <v>01786</v>
          </cell>
          <cell r="B560">
            <v>14</v>
          </cell>
        </row>
        <row r="561">
          <cell r="A561" t="str">
            <v>01792</v>
          </cell>
          <cell r="B561">
            <v>14</v>
          </cell>
        </row>
        <row r="562">
          <cell r="A562" t="str">
            <v>01793</v>
          </cell>
          <cell r="B562">
            <v>14</v>
          </cell>
        </row>
        <row r="563">
          <cell r="A563" t="str">
            <v>01794</v>
          </cell>
          <cell r="B563">
            <v>14</v>
          </cell>
        </row>
        <row r="564">
          <cell r="A564" t="str">
            <v>01795</v>
          </cell>
          <cell r="B564">
            <v>14</v>
          </cell>
        </row>
        <row r="565">
          <cell r="A565" t="str">
            <v>01796</v>
          </cell>
          <cell r="B565">
            <v>14</v>
          </cell>
        </row>
        <row r="566">
          <cell r="A566" t="str">
            <v>01799</v>
          </cell>
          <cell r="B566">
            <v>14</v>
          </cell>
        </row>
        <row r="567">
          <cell r="A567" t="str">
            <v>0180</v>
          </cell>
          <cell r="B567">
            <v>42</v>
          </cell>
        </row>
        <row r="568">
          <cell r="A568" t="str">
            <v>0181</v>
          </cell>
          <cell r="B568">
            <v>14</v>
          </cell>
        </row>
        <row r="569">
          <cell r="A569" t="str">
            <v>01821</v>
          </cell>
          <cell r="B569">
            <v>14</v>
          </cell>
        </row>
        <row r="570">
          <cell r="A570" t="str">
            <v>01822</v>
          </cell>
          <cell r="B570">
            <v>14</v>
          </cell>
        </row>
        <row r="571">
          <cell r="A571" t="str">
            <v>01823</v>
          </cell>
          <cell r="B571">
            <v>14</v>
          </cell>
        </row>
        <row r="572">
          <cell r="A572" t="str">
            <v>01824</v>
          </cell>
          <cell r="B572">
            <v>14</v>
          </cell>
        </row>
        <row r="573">
          <cell r="A573" t="str">
            <v>01825</v>
          </cell>
          <cell r="B573">
            <v>14</v>
          </cell>
        </row>
        <row r="574">
          <cell r="A574" t="str">
            <v>01826</v>
          </cell>
          <cell r="B574">
            <v>14</v>
          </cell>
        </row>
        <row r="575">
          <cell r="A575" t="str">
            <v>01827</v>
          </cell>
          <cell r="B575">
            <v>14</v>
          </cell>
        </row>
        <row r="576">
          <cell r="A576" t="str">
            <v>01828</v>
          </cell>
          <cell r="B576">
            <v>14</v>
          </cell>
        </row>
        <row r="577">
          <cell r="A577" t="str">
            <v>0183</v>
          </cell>
          <cell r="B577">
            <v>14</v>
          </cell>
        </row>
        <row r="578">
          <cell r="A578" t="str">
            <v>0184</v>
          </cell>
          <cell r="B578">
            <v>41</v>
          </cell>
        </row>
        <row r="579">
          <cell r="A579" t="str">
            <v>01851</v>
          </cell>
          <cell r="B579">
            <v>14</v>
          </cell>
        </row>
        <row r="580">
          <cell r="A580" t="str">
            <v>01852</v>
          </cell>
          <cell r="B580">
            <v>14</v>
          </cell>
        </row>
        <row r="581">
          <cell r="A581" t="str">
            <v>01853</v>
          </cell>
          <cell r="B581">
            <v>14</v>
          </cell>
        </row>
        <row r="582">
          <cell r="A582" t="str">
            <v>01854</v>
          </cell>
          <cell r="B582">
            <v>14</v>
          </cell>
        </row>
        <row r="583">
          <cell r="A583" t="str">
            <v>01858</v>
          </cell>
          <cell r="B583">
            <v>14</v>
          </cell>
        </row>
        <row r="584">
          <cell r="A584" t="str">
            <v>01859</v>
          </cell>
          <cell r="B584">
            <v>14</v>
          </cell>
        </row>
        <row r="585">
          <cell r="A585" t="str">
            <v>0186</v>
          </cell>
          <cell r="B585">
            <v>14</v>
          </cell>
        </row>
        <row r="586">
          <cell r="A586" t="str">
            <v>01870</v>
          </cell>
          <cell r="B586">
            <v>14</v>
          </cell>
        </row>
        <row r="587">
          <cell r="A587" t="str">
            <v>01871</v>
          </cell>
          <cell r="B587">
            <v>14</v>
          </cell>
        </row>
        <row r="588">
          <cell r="A588" t="str">
            <v>01872</v>
          </cell>
          <cell r="B588">
            <v>14</v>
          </cell>
        </row>
        <row r="589">
          <cell r="A589" t="str">
            <v>01873</v>
          </cell>
          <cell r="B589">
            <v>14</v>
          </cell>
        </row>
        <row r="590">
          <cell r="A590" t="str">
            <v>01874</v>
          </cell>
          <cell r="B590">
            <v>14</v>
          </cell>
        </row>
        <row r="591">
          <cell r="A591" t="str">
            <v>01875</v>
          </cell>
          <cell r="B591">
            <v>14</v>
          </cell>
        </row>
        <row r="592">
          <cell r="A592" t="str">
            <v>01881</v>
          </cell>
          <cell r="B592">
            <v>14</v>
          </cell>
        </row>
        <row r="593">
          <cell r="A593" t="str">
            <v>01882</v>
          </cell>
          <cell r="B593">
            <v>14</v>
          </cell>
        </row>
        <row r="594">
          <cell r="A594" t="str">
            <v>01883</v>
          </cell>
          <cell r="B594">
            <v>14</v>
          </cell>
        </row>
        <row r="595">
          <cell r="A595" t="str">
            <v>01884</v>
          </cell>
          <cell r="B595">
            <v>14</v>
          </cell>
        </row>
        <row r="596">
          <cell r="A596" t="str">
            <v>01885</v>
          </cell>
          <cell r="B596">
            <v>14</v>
          </cell>
        </row>
        <row r="597">
          <cell r="A597" t="str">
            <v>01886</v>
          </cell>
          <cell r="B597">
            <v>14</v>
          </cell>
        </row>
        <row r="598">
          <cell r="A598" t="str">
            <v>01887</v>
          </cell>
          <cell r="B598">
            <v>14</v>
          </cell>
        </row>
        <row r="599">
          <cell r="A599" t="str">
            <v>01888</v>
          </cell>
          <cell r="B599">
            <v>14</v>
          </cell>
        </row>
        <row r="600">
          <cell r="A600" t="str">
            <v>01892</v>
          </cell>
          <cell r="B600">
            <v>14</v>
          </cell>
        </row>
        <row r="601">
          <cell r="A601" t="str">
            <v>01893</v>
          </cell>
          <cell r="B601">
            <v>14</v>
          </cell>
        </row>
        <row r="602">
          <cell r="A602" t="str">
            <v>01894</v>
          </cell>
          <cell r="B602">
            <v>14</v>
          </cell>
        </row>
        <row r="603">
          <cell r="A603" t="str">
            <v>01895</v>
          </cell>
          <cell r="B603">
            <v>14</v>
          </cell>
        </row>
        <row r="604">
          <cell r="A604" t="str">
            <v>01896</v>
          </cell>
          <cell r="B604">
            <v>14</v>
          </cell>
        </row>
        <row r="605">
          <cell r="A605" t="str">
            <v>01897</v>
          </cell>
          <cell r="B605">
            <v>14</v>
          </cell>
        </row>
        <row r="606">
          <cell r="A606" t="str">
            <v>01898</v>
          </cell>
          <cell r="B606">
            <v>14</v>
          </cell>
        </row>
        <row r="607">
          <cell r="A607" t="str">
            <v>01899</v>
          </cell>
          <cell r="B607">
            <v>14</v>
          </cell>
        </row>
        <row r="608">
          <cell r="A608" t="str">
            <v>01900</v>
          </cell>
          <cell r="B608">
            <v>14</v>
          </cell>
        </row>
        <row r="609">
          <cell r="A609" t="str">
            <v>01901</v>
          </cell>
          <cell r="B609">
            <v>14</v>
          </cell>
        </row>
        <row r="610">
          <cell r="A610" t="str">
            <v>01902</v>
          </cell>
          <cell r="B610">
            <v>14</v>
          </cell>
        </row>
        <row r="611">
          <cell r="A611" t="str">
            <v>01903</v>
          </cell>
          <cell r="B611">
            <v>14</v>
          </cell>
        </row>
        <row r="612">
          <cell r="A612" t="str">
            <v>01904</v>
          </cell>
          <cell r="B612">
            <v>14</v>
          </cell>
        </row>
        <row r="613">
          <cell r="A613" t="str">
            <v>01905</v>
          </cell>
          <cell r="B613">
            <v>14</v>
          </cell>
        </row>
        <row r="614">
          <cell r="A614" t="str">
            <v>01906</v>
          </cell>
          <cell r="B614">
            <v>14</v>
          </cell>
        </row>
        <row r="615">
          <cell r="A615" t="str">
            <v>01907</v>
          </cell>
          <cell r="B615">
            <v>14</v>
          </cell>
        </row>
        <row r="616">
          <cell r="A616" t="str">
            <v>01908</v>
          </cell>
          <cell r="B616">
            <v>14</v>
          </cell>
        </row>
        <row r="617">
          <cell r="A617" t="str">
            <v>01909</v>
          </cell>
          <cell r="B617">
            <v>14</v>
          </cell>
        </row>
        <row r="618">
          <cell r="A618" t="str">
            <v>0191</v>
          </cell>
          <cell r="B618">
            <v>15</v>
          </cell>
        </row>
        <row r="619">
          <cell r="A619" t="str">
            <v>0192</v>
          </cell>
          <cell r="B619">
            <v>15</v>
          </cell>
        </row>
        <row r="620">
          <cell r="A620" t="str">
            <v>0193</v>
          </cell>
          <cell r="B620">
            <v>15</v>
          </cell>
        </row>
        <row r="621">
          <cell r="A621" t="str">
            <v>0194</v>
          </cell>
          <cell r="B621">
            <v>15</v>
          </cell>
        </row>
        <row r="622">
          <cell r="A622" t="str">
            <v>01951</v>
          </cell>
          <cell r="B622">
            <v>15</v>
          </cell>
        </row>
        <row r="623">
          <cell r="A623" t="str">
            <v>01952</v>
          </cell>
          <cell r="B623">
            <v>15</v>
          </cell>
        </row>
        <row r="624">
          <cell r="A624" t="str">
            <v>01954</v>
          </cell>
          <cell r="B624">
            <v>15</v>
          </cell>
        </row>
        <row r="625">
          <cell r="A625" t="str">
            <v>01955</v>
          </cell>
          <cell r="B625">
            <v>15</v>
          </cell>
        </row>
        <row r="626">
          <cell r="A626" t="str">
            <v>01956</v>
          </cell>
          <cell r="B626">
            <v>15</v>
          </cell>
        </row>
        <row r="627">
          <cell r="A627" t="str">
            <v>01957</v>
          </cell>
          <cell r="B627">
            <v>15</v>
          </cell>
        </row>
        <row r="628">
          <cell r="A628" t="str">
            <v>01958</v>
          </cell>
          <cell r="B628">
            <v>15</v>
          </cell>
        </row>
        <row r="629">
          <cell r="A629" t="str">
            <v>01960</v>
          </cell>
          <cell r="B629">
            <v>15</v>
          </cell>
        </row>
        <row r="630">
          <cell r="A630" t="str">
            <v>01962</v>
          </cell>
          <cell r="B630">
            <v>15</v>
          </cell>
        </row>
        <row r="631">
          <cell r="A631" t="str">
            <v>01964</v>
          </cell>
          <cell r="B631">
            <v>15</v>
          </cell>
        </row>
        <row r="632">
          <cell r="A632" t="str">
            <v>01965</v>
          </cell>
          <cell r="B632">
            <v>15</v>
          </cell>
        </row>
        <row r="633">
          <cell r="A633" t="str">
            <v>01966</v>
          </cell>
          <cell r="B633">
            <v>15</v>
          </cell>
        </row>
        <row r="634">
          <cell r="A634" t="str">
            <v>0197</v>
          </cell>
          <cell r="B634">
            <v>14</v>
          </cell>
        </row>
        <row r="635">
          <cell r="A635" t="str">
            <v>01980</v>
          </cell>
          <cell r="B635">
            <v>14</v>
          </cell>
        </row>
        <row r="636">
          <cell r="A636" t="str">
            <v>01981</v>
          </cell>
          <cell r="B636">
            <v>15</v>
          </cell>
        </row>
        <row r="637">
          <cell r="A637" t="str">
            <v>01982</v>
          </cell>
          <cell r="B637">
            <v>15</v>
          </cell>
        </row>
        <row r="638">
          <cell r="A638" t="str">
            <v>01983</v>
          </cell>
          <cell r="B638">
            <v>15</v>
          </cell>
        </row>
        <row r="639">
          <cell r="A639" t="str">
            <v>01985</v>
          </cell>
          <cell r="B639">
            <v>15</v>
          </cell>
        </row>
        <row r="640">
          <cell r="A640" t="str">
            <v>01990</v>
          </cell>
          <cell r="B640">
            <v>15</v>
          </cell>
        </row>
        <row r="641">
          <cell r="A641" t="str">
            <v>01991</v>
          </cell>
          <cell r="B641">
            <v>15</v>
          </cell>
        </row>
        <row r="642">
          <cell r="A642" t="str">
            <v>01992</v>
          </cell>
          <cell r="B642">
            <v>15</v>
          </cell>
        </row>
        <row r="643">
          <cell r="A643" t="str">
            <v>01995</v>
          </cell>
          <cell r="B643">
            <v>15</v>
          </cell>
        </row>
        <row r="644">
          <cell r="A644" t="str">
            <v>01996</v>
          </cell>
          <cell r="B644">
            <v>15</v>
          </cell>
        </row>
        <row r="645">
          <cell r="A645" t="str">
            <v>01997</v>
          </cell>
          <cell r="B645">
            <v>15</v>
          </cell>
        </row>
        <row r="646">
          <cell r="A646" t="str">
            <v>01998</v>
          </cell>
          <cell r="B646">
            <v>15</v>
          </cell>
        </row>
        <row r="647">
          <cell r="A647" t="str">
            <v>01999</v>
          </cell>
          <cell r="B647">
            <v>15</v>
          </cell>
        </row>
        <row r="648">
          <cell r="A648" t="str">
            <v>020</v>
          </cell>
          <cell r="B648">
            <v>15</v>
          </cell>
        </row>
        <row r="649">
          <cell r="A649" t="str">
            <v>02110</v>
          </cell>
          <cell r="B649">
            <v>15</v>
          </cell>
        </row>
        <row r="650">
          <cell r="A650" t="str">
            <v>02111</v>
          </cell>
          <cell r="B650">
            <v>15</v>
          </cell>
        </row>
        <row r="651">
          <cell r="A651" t="str">
            <v>02112</v>
          </cell>
          <cell r="B651">
            <v>15</v>
          </cell>
        </row>
        <row r="652">
          <cell r="A652" t="str">
            <v>02113</v>
          </cell>
          <cell r="B652">
            <v>15</v>
          </cell>
        </row>
        <row r="653">
          <cell r="A653" t="str">
            <v>02114</v>
          </cell>
          <cell r="B653">
            <v>15</v>
          </cell>
        </row>
        <row r="654">
          <cell r="A654" t="str">
            <v>02115</v>
          </cell>
          <cell r="B654">
            <v>15</v>
          </cell>
        </row>
        <row r="655">
          <cell r="A655" t="str">
            <v>02116</v>
          </cell>
          <cell r="B655">
            <v>15</v>
          </cell>
        </row>
        <row r="656">
          <cell r="A656" t="str">
            <v>02117</v>
          </cell>
          <cell r="B656">
            <v>15</v>
          </cell>
        </row>
        <row r="657">
          <cell r="A657" t="str">
            <v>02118</v>
          </cell>
          <cell r="B657">
            <v>15</v>
          </cell>
        </row>
        <row r="658">
          <cell r="A658" t="str">
            <v>02119</v>
          </cell>
          <cell r="B658">
            <v>15</v>
          </cell>
        </row>
        <row r="659">
          <cell r="A659" t="str">
            <v>0212</v>
          </cell>
          <cell r="B659">
            <v>15</v>
          </cell>
        </row>
        <row r="660">
          <cell r="A660" t="str">
            <v>02130</v>
          </cell>
          <cell r="B660">
            <v>15</v>
          </cell>
        </row>
        <row r="661">
          <cell r="A661" t="str">
            <v>02131</v>
          </cell>
          <cell r="B661">
            <v>15</v>
          </cell>
        </row>
        <row r="662">
          <cell r="A662" t="str">
            <v>02132</v>
          </cell>
          <cell r="B662">
            <v>15</v>
          </cell>
        </row>
        <row r="663">
          <cell r="A663" t="str">
            <v>02133</v>
          </cell>
          <cell r="B663">
            <v>15</v>
          </cell>
        </row>
        <row r="664">
          <cell r="A664" t="str">
            <v>02134</v>
          </cell>
          <cell r="B664">
            <v>15</v>
          </cell>
        </row>
        <row r="665">
          <cell r="A665" t="str">
            <v>02135</v>
          </cell>
          <cell r="B665">
            <v>15</v>
          </cell>
        </row>
        <row r="666">
          <cell r="A666" t="str">
            <v>02136</v>
          </cell>
          <cell r="B666">
            <v>15</v>
          </cell>
        </row>
        <row r="667">
          <cell r="A667" t="str">
            <v>02137</v>
          </cell>
          <cell r="B667">
            <v>15</v>
          </cell>
        </row>
        <row r="668">
          <cell r="A668" t="str">
            <v>02138</v>
          </cell>
          <cell r="B668">
            <v>15</v>
          </cell>
        </row>
        <row r="669">
          <cell r="A669" t="str">
            <v>02139</v>
          </cell>
          <cell r="B669">
            <v>15</v>
          </cell>
        </row>
        <row r="670">
          <cell r="A670" t="str">
            <v>02140</v>
          </cell>
          <cell r="B670">
            <v>15</v>
          </cell>
        </row>
        <row r="671">
          <cell r="A671" t="str">
            <v>02141</v>
          </cell>
          <cell r="B671">
            <v>15</v>
          </cell>
        </row>
        <row r="672">
          <cell r="A672" t="str">
            <v>02142</v>
          </cell>
          <cell r="B672">
            <v>15</v>
          </cell>
        </row>
        <row r="673">
          <cell r="A673" t="str">
            <v>02143</v>
          </cell>
          <cell r="B673">
            <v>15</v>
          </cell>
        </row>
        <row r="674">
          <cell r="A674" t="str">
            <v>02144</v>
          </cell>
          <cell r="B674">
            <v>15</v>
          </cell>
        </row>
        <row r="675">
          <cell r="A675" t="str">
            <v>02145</v>
          </cell>
          <cell r="B675">
            <v>15</v>
          </cell>
        </row>
        <row r="676">
          <cell r="A676" t="str">
            <v>02146</v>
          </cell>
          <cell r="B676">
            <v>15</v>
          </cell>
        </row>
        <row r="677">
          <cell r="A677" t="str">
            <v>02147</v>
          </cell>
          <cell r="B677">
            <v>15</v>
          </cell>
        </row>
        <row r="678">
          <cell r="A678" t="str">
            <v>02148</v>
          </cell>
          <cell r="B678">
            <v>15</v>
          </cell>
        </row>
        <row r="679">
          <cell r="A679" t="str">
            <v>02149</v>
          </cell>
          <cell r="B679">
            <v>15</v>
          </cell>
        </row>
        <row r="680">
          <cell r="A680" t="str">
            <v>0215</v>
          </cell>
          <cell r="B680">
            <v>15</v>
          </cell>
        </row>
        <row r="681">
          <cell r="A681" t="str">
            <v>02160</v>
          </cell>
          <cell r="B681">
            <v>15</v>
          </cell>
        </row>
        <row r="682">
          <cell r="A682" t="str">
            <v>02161</v>
          </cell>
          <cell r="B682">
            <v>15</v>
          </cell>
        </row>
        <row r="683">
          <cell r="A683" t="str">
            <v>02162</v>
          </cell>
          <cell r="B683">
            <v>15</v>
          </cell>
        </row>
        <row r="684">
          <cell r="A684" t="str">
            <v>02163</v>
          </cell>
          <cell r="B684">
            <v>15</v>
          </cell>
        </row>
        <row r="685">
          <cell r="A685" t="str">
            <v>02164</v>
          </cell>
          <cell r="B685">
            <v>15</v>
          </cell>
        </row>
        <row r="686">
          <cell r="A686" t="str">
            <v>02165</v>
          </cell>
          <cell r="B686">
            <v>15</v>
          </cell>
        </row>
        <row r="687">
          <cell r="A687" t="str">
            <v>02166</v>
          </cell>
          <cell r="B687">
            <v>15</v>
          </cell>
        </row>
        <row r="688">
          <cell r="A688" t="str">
            <v>02167</v>
          </cell>
          <cell r="B688">
            <v>15</v>
          </cell>
        </row>
        <row r="689">
          <cell r="A689" t="str">
            <v>02168</v>
          </cell>
          <cell r="B689">
            <v>15</v>
          </cell>
        </row>
        <row r="690">
          <cell r="A690" t="str">
            <v>02169</v>
          </cell>
          <cell r="B690">
            <v>15</v>
          </cell>
        </row>
        <row r="691">
          <cell r="A691" t="str">
            <v>0217</v>
          </cell>
          <cell r="B691">
            <v>15</v>
          </cell>
        </row>
        <row r="692">
          <cell r="A692" t="str">
            <v>0218</v>
          </cell>
          <cell r="B692">
            <v>15</v>
          </cell>
        </row>
        <row r="693">
          <cell r="A693" t="str">
            <v>02191</v>
          </cell>
          <cell r="B693">
            <v>15</v>
          </cell>
        </row>
        <row r="694">
          <cell r="A694" t="str">
            <v>02192</v>
          </cell>
          <cell r="B694">
            <v>15</v>
          </cell>
        </row>
        <row r="695">
          <cell r="A695" t="str">
            <v>02194</v>
          </cell>
          <cell r="B695">
            <v>15</v>
          </cell>
        </row>
        <row r="696">
          <cell r="A696" t="str">
            <v>022</v>
          </cell>
          <cell r="B696">
            <v>15</v>
          </cell>
        </row>
        <row r="697">
          <cell r="A697" t="str">
            <v>0230</v>
          </cell>
          <cell r="B697">
            <v>15</v>
          </cell>
        </row>
        <row r="698">
          <cell r="A698" t="str">
            <v>0231</v>
          </cell>
          <cell r="B698">
            <v>15</v>
          </cell>
        </row>
        <row r="699">
          <cell r="A699" t="str">
            <v>0232</v>
          </cell>
          <cell r="B699">
            <v>15</v>
          </cell>
        </row>
        <row r="700">
          <cell r="A700" t="str">
            <v>0233</v>
          </cell>
          <cell r="B700">
            <v>15</v>
          </cell>
        </row>
        <row r="701">
          <cell r="A701" t="str">
            <v>02341</v>
          </cell>
          <cell r="B701">
            <v>15</v>
          </cell>
        </row>
        <row r="702">
          <cell r="A702" t="str">
            <v>02342</v>
          </cell>
          <cell r="B702">
            <v>15</v>
          </cell>
        </row>
        <row r="703">
          <cell r="A703" t="str">
            <v>02343</v>
          </cell>
          <cell r="B703">
            <v>15</v>
          </cell>
        </row>
        <row r="704">
          <cell r="A704" t="str">
            <v>02344</v>
          </cell>
          <cell r="B704">
            <v>15</v>
          </cell>
        </row>
        <row r="705">
          <cell r="A705" t="str">
            <v>02345</v>
          </cell>
          <cell r="B705">
            <v>15</v>
          </cell>
        </row>
        <row r="706">
          <cell r="A706" t="str">
            <v>02346</v>
          </cell>
          <cell r="B706">
            <v>15</v>
          </cell>
        </row>
        <row r="707">
          <cell r="A707" t="str">
            <v>02347</v>
          </cell>
          <cell r="B707">
            <v>15</v>
          </cell>
        </row>
        <row r="708">
          <cell r="A708" t="str">
            <v>02348</v>
          </cell>
          <cell r="B708">
            <v>15</v>
          </cell>
        </row>
        <row r="709">
          <cell r="A709" t="str">
            <v>02350</v>
          </cell>
          <cell r="B709">
            <v>15</v>
          </cell>
        </row>
        <row r="710">
          <cell r="A710" t="str">
            <v>02351</v>
          </cell>
          <cell r="B710">
            <v>15</v>
          </cell>
        </row>
        <row r="711">
          <cell r="A711" t="str">
            <v>02352</v>
          </cell>
          <cell r="B711">
            <v>15</v>
          </cell>
        </row>
        <row r="712">
          <cell r="A712" t="str">
            <v>02353</v>
          </cell>
          <cell r="B712">
            <v>15</v>
          </cell>
        </row>
        <row r="713">
          <cell r="A713" t="str">
            <v>02354</v>
          </cell>
          <cell r="B713">
            <v>15</v>
          </cell>
        </row>
        <row r="714">
          <cell r="A714" t="str">
            <v>02355</v>
          </cell>
          <cell r="B714">
            <v>15</v>
          </cell>
        </row>
        <row r="715">
          <cell r="A715" t="str">
            <v>02356</v>
          </cell>
          <cell r="B715">
            <v>15</v>
          </cell>
        </row>
        <row r="716">
          <cell r="A716" t="str">
            <v>02357</v>
          </cell>
          <cell r="B716">
            <v>15</v>
          </cell>
        </row>
        <row r="717">
          <cell r="A717" t="str">
            <v>02358</v>
          </cell>
          <cell r="B717">
            <v>15</v>
          </cell>
        </row>
        <row r="718">
          <cell r="A718" t="str">
            <v>02359</v>
          </cell>
          <cell r="B718">
            <v>15</v>
          </cell>
        </row>
        <row r="719">
          <cell r="A719" t="str">
            <v>02362</v>
          </cell>
          <cell r="B719">
            <v>15</v>
          </cell>
        </row>
        <row r="720">
          <cell r="A720" t="str">
            <v>02363</v>
          </cell>
          <cell r="B720">
            <v>15</v>
          </cell>
        </row>
        <row r="721">
          <cell r="A721" t="str">
            <v>02364</v>
          </cell>
          <cell r="B721">
            <v>15</v>
          </cell>
        </row>
        <row r="722">
          <cell r="A722" t="str">
            <v>02365</v>
          </cell>
          <cell r="B722">
            <v>15</v>
          </cell>
        </row>
        <row r="723">
          <cell r="A723" t="str">
            <v>02366</v>
          </cell>
          <cell r="B723">
            <v>15</v>
          </cell>
        </row>
        <row r="724">
          <cell r="A724" t="str">
            <v>02367</v>
          </cell>
          <cell r="B724">
            <v>15</v>
          </cell>
        </row>
        <row r="725">
          <cell r="A725" t="str">
            <v>02371</v>
          </cell>
          <cell r="B725">
            <v>15</v>
          </cell>
        </row>
        <row r="726">
          <cell r="A726" t="str">
            <v>02372</v>
          </cell>
          <cell r="B726">
            <v>15</v>
          </cell>
        </row>
        <row r="727">
          <cell r="A727" t="str">
            <v>02373</v>
          </cell>
          <cell r="B727">
            <v>15</v>
          </cell>
        </row>
        <row r="728">
          <cell r="A728" t="str">
            <v>02375</v>
          </cell>
          <cell r="B728">
            <v>15</v>
          </cell>
        </row>
        <row r="729">
          <cell r="A729" t="str">
            <v>02378</v>
          </cell>
          <cell r="B729">
            <v>15</v>
          </cell>
        </row>
        <row r="730">
          <cell r="A730" t="str">
            <v>02381</v>
          </cell>
          <cell r="B730">
            <v>15</v>
          </cell>
        </row>
        <row r="731">
          <cell r="A731" t="str">
            <v>02382</v>
          </cell>
          <cell r="B731">
            <v>15</v>
          </cell>
        </row>
        <row r="732">
          <cell r="A732" t="str">
            <v>02383</v>
          </cell>
          <cell r="B732">
            <v>15</v>
          </cell>
        </row>
        <row r="733">
          <cell r="A733" t="str">
            <v>02384</v>
          </cell>
          <cell r="B733">
            <v>15</v>
          </cell>
        </row>
        <row r="734">
          <cell r="A734" t="str">
            <v>02385</v>
          </cell>
          <cell r="B734">
            <v>15</v>
          </cell>
        </row>
        <row r="735">
          <cell r="A735" t="str">
            <v>02386</v>
          </cell>
          <cell r="B735">
            <v>15</v>
          </cell>
        </row>
        <row r="736">
          <cell r="A736" t="str">
            <v>02387</v>
          </cell>
          <cell r="B736">
            <v>15</v>
          </cell>
        </row>
        <row r="737">
          <cell r="A737" t="str">
            <v>02388</v>
          </cell>
          <cell r="B737">
            <v>15</v>
          </cell>
        </row>
        <row r="738">
          <cell r="A738" t="str">
            <v>0240</v>
          </cell>
          <cell r="B738">
            <v>15</v>
          </cell>
        </row>
        <row r="739">
          <cell r="A739" t="str">
            <v>0241</v>
          </cell>
          <cell r="B739">
            <v>15</v>
          </cell>
        </row>
        <row r="740">
          <cell r="A740" t="str">
            <v>02421</v>
          </cell>
          <cell r="B740">
            <v>15</v>
          </cell>
        </row>
        <row r="741">
          <cell r="A741" t="str">
            <v>02422</v>
          </cell>
          <cell r="B741">
            <v>15</v>
          </cell>
        </row>
        <row r="742">
          <cell r="A742" t="str">
            <v>02423</v>
          </cell>
          <cell r="B742">
            <v>15</v>
          </cell>
        </row>
        <row r="743">
          <cell r="A743" t="str">
            <v>02424</v>
          </cell>
          <cell r="B743">
            <v>15</v>
          </cell>
        </row>
        <row r="744">
          <cell r="A744" t="str">
            <v>02425</v>
          </cell>
          <cell r="B744">
            <v>15</v>
          </cell>
        </row>
        <row r="745">
          <cell r="A745" t="str">
            <v>02426</v>
          </cell>
          <cell r="B745">
            <v>15</v>
          </cell>
        </row>
        <row r="746">
          <cell r="A746" t="str">
            <v>02427</v>
          </cell>
          <cell r="B746">
            <v>15</v>
          </cell>
        </row>
        <row r="747">
          <cell r="A747" t="str">
            <v>02428</v>
          </cell>
          <cell r="B747">
            <v>15</v>
          </cell>
        </row>
        <row r="748">
          <cell r="A748" t="str">
            <v>02429</v>
          </cell>
          <cell r="B748">
            <v>15</v>
          </cell>
        </row>
        <row r="749">
          <cell r="A749" t="str">
            <v>02430</v>
          </cell>
          <cell r="B749">
            <v>15</v>
          </cell>
        </row>
        <row r="750">
          <cell r="A750" t="str">
            <v>02431</v>
          </cell>
          <cell r="B750">
            <v>15</v>
          </cell>
        </row>
        <row r="751">
          <cell r="A751" t="str">
            <v>02432</v>
          </cell>
          <cell r="B751">
            <v>15</v>
          </cell>
        </row>
        <row r="752">
          <cell r="A752" t="str">
            <v>02433</v>
          </cell>
          <cell r="B752">
            <v>15</v>
          </cell>
        </row>
        <row r="753">
          <cell r="A753" t="str">
            <v>02434</v>
          </cell>
          <cell r="B753">
            <v>15</v>
          </cell>
        </row>
        <row r="754">
          <cell r="A754" t="str">
            <v>02435</v>
          </cell>
          <cell r="B754">
            <v>15</v>
          </cell>
        </row>
        <row r="755">
          <cell r="A755" t="str">
            <v>02436</v>
          </cell>
          <cell r="B755">
            <v>15</v>
          </cell>
        </row>
        <row r="756">
          <cell r="A756" t="str">
            <v>02437</v>
          </cell>
          <cell r="B756">
            <v>15</v>
          </cell>
        </row>
        <row r="757">
          <cell r="A757" t="str">
            <v>02438</v>
          </cell>
          <cell r="B757">
            <v>15</v>
          </cell>
        </row>
        <row r="758">
          <cell r="A758" t="str">
            <v>02439</v>
          </cell>
          <cell r="B758">
            <v>15</v>
          </cell>
        </row>
        <row r="759">
          <cell r="A759" t="str">
            <v>02441</v>
          </cell>
          <cell r="B759">
            <v>15</v>
          </cell>
        </row>
        <row r="760">
          <cell r="A760" t="str">
            <v>02442</v>
          </cell>
          <cell r="B760">
            <v>15</v>
          </cell>
        </row>
        <row r="761">
          <cell r="A761" t="str">
            <v>02443</v>
          </cell>
          <cell r="B761">
            <v>15</v>
          </cell>
        </row>
        <row r="762">
          <cell r="A762" t="str">
            <v>02444</v>
          </cell>
          <cell r="B762">
            <v>15</v>
          </cell>
        </row>
        <row r="763">
          <cell r="A763" t="str">
            <v>02445</v>
          </cell>
          <cell r="B763">
            <v>15</v>
          </cell>
        </row>
        <row r="764">
          <cell r="A764" t="str">
            <v>02446</v>
          </cell>
          <cell r="B764">
            <v>15</v>
          </cell>
        </row>
        <row r="765">
          <cell r="A765" t="str">
            <v>02447</v>
          </cell>
          <cell r="B765">
            <v>15</v>
          </cell>
        </row>
        <row r="766">
          <cell r="A766" t="str">
            <v>02448</v>
          </cell>
          <cell r="B766">
            <v>15</v>
          </cell>
        </row>
        <row r="767">
          <cell r="A767" t="str">
            <v>02451</v>
          </cell>
          <cell r="B767">
            <v>15</v>
          </cell>
        </row>
        <row r="768">
          <cell r="A768" t="str">
            <v>02452</v>
          </cell>
          <cell r="B768">
            <v>15</v>
          </cell>
        </row>
        <row r="769">
          <cell r="A769" t="str">
            <v>02453</v>
          </cell>
          <cell r="B769">
            <v>15</v>
          </cell>
        </row>
        <row r="770">
          <cell r="A770" t="str">
            <v>02454</v>
          </cell>
          <cell r="B770">
            <v>15</v>
          </cell>
        </row>
        <row r="771">
          <cell r="A771" t="str">
            <v>02455</v>
          </cell>
          <cell r="B771">
            <v>15</v>
          </cell>
        </row>
        <row r="772">
          <cell r="A772" t="str">
            <v>02456</v>
          </cell>
          <cell r="B772">
            <v>15</v>
          </cell>
        </row>
        <row r="773">
          <cell r="A773" t="str">
            <v>02457</v>
          </cell>
          <cell r="B773">
            <v>15</v>
          </cell>
        </row>
        <row r="774">
          <cell r="A774" t="str">
            <v>02458</v>
          </cell>
          <cell r="B774">
            <v>15</v>
          </cell>
        </row>
        <row r="775">
          <cell r="A775" t="str">
            <v>02459</v>
          </cell>
          <cell r="B775">
            <v>15</v>
          </cell>
        </row>
        <row r="776">
          <cell r="A776" t="str">
            <v>02460</v>
          </cell>
          <cell r="B776">
            <v>15</v>
          </cell>
        </row>
        <row r="777">
          <cell r="A777" t="str">
            <v>02461</v>
          </cell>
          <cell r="B777">
            <v>15</v>
          </cell>
        </row>
        <row r="778">
          <cell r="A778" t="str">
            <v>02462</v>
          </cell>
          <cell r="B778">
            <v>15</v>
          </cell>
        </row>
        <row r="779">
          <cell r="A779" t="str">
            <v>02463</v>
          </cell>
          <cell r="B779">
            <v>15</v>
          </cell>
        </row>
        <row r="780">
          <cell r="A780" t="str">
            <v>02465</v>
          </cell>
          <cell r="B780">
            <v>15</v>
          </cell>
        </row>
        <row r="781">
          <cell r="A781" t="str">
            <v>02466</v>
          </cell>
          <cell r="B781">
            <v>15</v>
          </cell>
        </row>
        <row r="782">
          <cell r="A782" t="str">
            <v>02467</v>
          </cell>
          <cell r="B782">
            <v>15</v>
          </cell>
        </row>
        <row r="783">
          <cell r="A783" t="str">
            <v>02468</v>
          </cell>
          <cell r="B783">
            <v>15</v>
          </cell>
        </row>
        <row r="784">
          <cell r="A784" t="str">
            <v>02469</v>
          </cell>
          <cell r="B784">
            <v>15</v>
          </cell>
        </row>
        <row r="785">
          <cell r="A785" t="str">
            <v>02471</v>
          </cell>
          <cell r="B785">
            <v>15</v>
          </cell>
        </row>
        <row r="786">
          <cell r="A786" t="str">
            <v>02472</v>
          </cell>
          <cell r="B786">
            <v>15</v>
          </cell>
        </row>
        <row r="787">
          <cell r="A787" t="str">
            <v>02473</v>
          </cell>
          <cell r="B787">
            <v>15</v>
          </cell>
        </row>
        <row r="788">
          <cell r="A788" t="str">
            <v>02474</v>
          </cell>
          <cell r="B788">
            <v>15</v>
          </cell>
        </row>
        <row r="789">
          <cell r="A789" t="str">
            <v>02475</v>
          </cell>
          <cell r="B789">
            <v>15</v>
          </cell>
        </row>
        <row r="790">
          <cell r="A790" t="str">
            <v>02476</v>
          </cell>
          <cell r="B790">
            <v>15</v>
          </cell>
        </row>
        <row r="791">
          <cell r="A791" t="str">
            <v>02477</v>
          </cell>
          <cell r="B791">
            <v>15</v>
          </cell>
        </row>
        <row r="792">
          <cell r="A792" t="str">
            <v>02478</v>
          </cell>
          <cell r="B792">
            <v>15</v>
          </cell>
        </row>
        <row r="793">
          <cell r="A793" t="str">
            <v>02481</v>
          </cell>
          <cell r="B793">
            <v>15</v>
          </cell>
        </row>
        <row r="794">
          <cell r="A794" t="str">
            <v>02482</v>
          </cell>
          <cell r="B794">
            <v>15</v>
          </cell>
        </row>
        <row r="795">
          <cell r="A795" t="str">
            <v>02483</v>
          </cell>
          <cell r="B795">
            <v>15</v>
          </cell>
        </row>
        <row r="796">
          <cell r="A796" t="str">
            <v>02484</v>
          </cell>
          <cell r="B796">
            <v>15</v>
          </cell>
        </row>
        <row r="797">
          <cell r="A797" t="str">
            <v>02485</v>
          </cell>
          <cell r="B797">
            <v>15</v>
          </cell>
        </row>
        <row r="798">
          <cell r="A798" t="str">
            <v>02487</v>
          </cell>
          <cell r="B798">
            <v>15</v>
          </cell>
        </row>
        <row r="799">
          <cell r="A799" t="str">
            <v>02488</v>
          </cell>
          <cell r="B799">
            <v>15</v>
          </cell>
        </row>
        <row r="800">
          <cell r="A800" t="str">
            <v>02489</v>
          </cell>
          <cell r="B800">
            <v>15</v>
          </cell>
        </row>
        <row r="801">
          <cell r="A801" t="str">
            <v>02501</v>
          </cell>
          <cell r="B801">
            <v>15</v>
          </cell>
        </row>
        <row r="802">
          <cell r="A802" t="str">
            <v>02502</v>
          </cell>
          <cell r="B802">
            <v>15</v>
          </cell>
        </row>
        <row r="803">
          <cell r="A803" t="str">
            <v>02503</v>
          </cell>
          <cell r="B803">
            <v>15</v>
          </cell>
        </row>
        <row r="804">
          <cell r="A804" t="str">
            <v>02504</v>
          </cell>
          <cell r="B804">
            <v>15</v>
          </cell>
        </row>
        <row r="805">
          <cell r="A805" t="str">
            <v>02505</v>
          </cell>
          <cell r="B805">
            <v>15</v>
          </cell>
        </row>
        <row r="806">
          <cell r="A806" t="str">
            <v>0251</v>
          </cell>
          <cell r="B806">
            <v>15</v>
          </cell>
        </row>
        <row r="807">
          <cell r="A807" t="str">
            <v>0252</v>
          </cell>
          <cell r="B807">
            <v>15</v>
          </cell>
        </row>
        <row r="808">
          <cell r="A808" t="str">
            <v>0253</v>
          </cell>
          <cell r="B808">
            <v>15</v>
          </cell>
        </row>
        <row r="809">
          <cell r="A809" t="str">
            <v>02550</v>
          </cell>
          <cell r="B809">
            <v>15</v>
          </cell>
        </row>
        <row r="810">
          <cell r="A810" t="str">
            <v>02551</v>
          </cell>
          <cell r="B810">
            <v>15</v>
          </cell>
        </row>
        <row r="811">
          <cell r="A811" t="str">
            <v>02552</v>
          </cell>
          <cell r="B811">
            <v>15</v>
          </cell>
        </row>
        <row r="812">
          <cell r="A812" t="str">
            <v>02553</v>
          </cell>
          <cell r="B812">
            <v>15</v>
          </cell>
        </row>
        <row r="813">
          <cell r="A813" t="str">
            <v>02554</v>
          </cell>
          <cell r="B813">
            <v>15</v>
          </cell>
        </row>
        <row r="814">
          <cell r="A814" t="str">
            <v>02555</v>
          </cell>
          <cell r="B814">
            <v>15</v>
          </cell>
        </row>
        <row r="815">
          <cell r="A815" t="str">
            <v>02556</v>
          </cell>
          <cell r="B815">
            <v>15</v>
          </cell>
        </row>
        <row r="816">
          <cell r="A816" t="str">
            <v>02557</v>
          </cell>
          <cell r="B816">
            <v>15</v>
          </cell>
        </row>
        <row r="817">
          <cell r="A817" t="str">
            <v>02558</v>
          </cell>
          <cell r="B817">
            <v>15</v>
          </cell>
        </row>
        <row r="818">
          <cell r="A818" t="str">
            <v>02559</v>
          </cell>
          <cell r="B818">
            <v>15</v>
          </cell>
        </row>
        <row r="819">
          <cell r="A819" t="str">
            <v>02560</v>
          </cell>
          <cell r="B819">
            <v>15</v>
          </cell>
        </row>
        <row r="820">
          <cell r="A820" t="str">
            <v>02561</v>
          </cell>
          <cell r="B820">
            <v>15</v>
          </cell>
        </row>
        <row r="821">
          <cell r="A821" t="str">
            <v>02562</v>
          </cell>
          <cell r="B821">
            <v>15</v>
          </cell>
        </row>
        <row r="822">
          <cell r="A822" t="str">
            <v>02563</v>
          </cell>
          <cell r="B822">
            <v>15</v>
          </cell>
        </row>
        <row r="823">
          <cell r="A823" t="str">
            <v>02564</v>
          </cell>
          <cell r="B823">
            <v>15</v>
          </cell>
        </row>
        <row r="824">
          <cell r="A824" t="str">
            <v>02565</v>
          </cell>
          <cell r="B824">
            <v>15</v>
          </cell>
        </row>
        <row r="825">
          <cell r="A825" t="str">
            <v>02566</v>
          </cell>
          <cell r="B825">
            <v>15</v>
          </cell>
        </row>
        <row r="826">
          <cell r="A826" t="str">
            <v>02567</v>
          </cell>
          <cell r="B826">
            <v>15</v>
          </cell>
        </row>
        <row r="827">
          <cell r="A827" t="str">
            <v>02568</v>
          </cell>
          <cell r="B827">
            <v>15</v>
          </cell>
        </row>
        <row r="828">
          <cell r="A828" t="str">
            <v>02569</v>
          </cell>
          <cell r="B828">
            <v>15</v>
          </cell>
        </row>
        <row r="829">
          <cell r="A829" t="str">
            <v>0257</v>
          </cell>
          <cell r="B829">
            <v>15</v>
          </cell>
        </row>
        <row r="830">
          <cell r="A830" t="str">
            <v>02580</v>
          </cell>
          <cell r="B830">
            <v>15</v>
          </cell>
        </row>
        <row r="831">
          <cell r="A831" t="str">
            <v>02582</v>
          </cell>
          <cell r="B831">
            <v>15</v>
          </cell>
        </row>
        <row r="832">
          <cell r="A832" t="str">
            <v>02583</v>
          </cell>
          <cell r="B832">
            <v>15</v>
          </cell>
        </row>
        <row r="833">
          <cell r="A833" t="str">
            <v>02584</v>
          </cell>
          <cell r="B833">
            <v>15</v>
          </cell>
        </row>
        <row r="834">
          <cell r="A834" t="str">
            <v>02585</v>
          </cell>
          <cell r="B834">
            <v>15</v>
          </cell>
        </row>
        <row r="835">
          <cell r="A835" t="str">
            <v>02586</v>
          </cell>
          <cell r="B835">
            <v>15</v>
          </cell>
        </row>
        <row r="836">
          <cell r="A836" t="str">
            <v>02587</v>
          </cell>
          <cell r="B836">
            <v>15</v>
          </cell>
        </row>
        <row r="837">
          <cell r="A837" t="str">
            <v>02588</v>
          </cell>
          <cell r="B837">
            <v>15</v>
          </cell>
        </row>
        <row r="838">
          <cell r="A838" t="str">
            <v>02589</v>
          </cell>
          <cell r="B838">
            <v>15</v>
          </cell>
        </row>
        <row r="839">
          <cell r="A839" t="str">
            <v>02591</v>
          </cell>
          <cell r="B839">
            <v>15</v>
          </cell>
        </row>
        <row r="840">
          <cell r="A840" t="str">
            <v>02592</v>
          </cell>
          <cell r="B840">
            <v>15</v>
          </cell>
        </row>
        <row r="841">
          <cell r="A841" t="str">
            <v>02593</v>
          </cell>
          <cell r="B841">
            <v>15</v>
          </cell>
        </row>
        <row r="842">
          <cell r="A842" t="str">
            <v>02594</v>
          </cell>
          <cell r="B842">
            <v>15</v>
          </cell>
        </row>
        <row r="843">
          <cell r="A843" t="str">
            <v>02595</v>
          </cell>
          <cell r="B843">
            <v>15</v>
          </cell>
        </row>
        <row r="844">
          <cell r="A844" t="str">
            <v>02596</v>
          </cell>
          <cell r="B844">
            <v>15</v>
          </cell>
        </row>
        <row r="845">
          <cell r="A845" t="str">
            <v>02597</v>
          </cell>
          <cell r="B845">
            <v>15</v>
          </cell>
        </row>
        <row r="846">
          <cell r="A846" t="str">
            <v>02598</v>
          </cell>
          <cell r="B846">
            <v>15</v>
          </cell>
        </row>
        <row r="847">
          <cell r="A847" t="str">
            <v>02599</v>
          </cell>
          <cell r="B847">
            <v>15</v>
          </cell>
        </row>
        <row r="848">
          <cell r="A848" t="str">
            <v>0260</v>
          </cell>
          <cell r="B848">
            <v>15</v>
          </cell>
        </row>
        <row r="849">
          <cell r="A849" t="str">
            <v>0261</v>
          </cell>
          <cell r="B849">
            <v>15</v>
          </cell>
        </row>
        <row r="850">
          <cell r="A850" t="str">
            <v>02621</v>
          </cell>
          <cell r="B850">
            <v>15</v>
          </cell>
        </row>
        <row r="851">
          <cell r="A851" t="str">
            <v>02622</v>
          </cell>
          <cell r="B851">
            <v>15</v>
          </cell>
        </row>
        <row r="852">
          <cell r="A852" t="str">
            <v>02623</v>
          </cell>
          <cell r="B852">
            <v>15</v>
          </cell>
        </row>
        <row r="853">
          <cell r="A853" t="str">
            <v>02624</v>
          </cell>
          <cell r="B853">
            <v>15</v>
          </cell>
        </row>
        <row r="854">
          <cell r="A854" t="str">
            <v>02625</v>
          </cell>
          <cell r="B854">
            <v>15</v>
          </cell>
        </row>
        <row r="855">
          <cell r="A855" t="str">
            <v>02626</v>
          </cell>
          <cell r="B855">
            <v>15</v>
          </cell>
        </row>
        <row r="856">
          <cell r="A856" t="str">
            <v>02627</v>
          </cell>
          <cell r="B856">
            <v>15</v>
          </cell>
        </row>
        <row r="857">
          <cell r="A857" t="str">
            <v>02628</v>
          </cell>
          <cell r="B857">
            <v>15</v>
          </cell>
        </row>
        <row r="858">
          <cell r="A858" t="str">
            <v>02629</v>
          </cell>
          <cell r="B858">
            <v>15</v>
          </cell>
        </row>
        <row r="859">
          <cell r="A859" t="str">
            <v>02630</v>
          </cell>
          <cell r="B859">
            <v>15</v>
          </cell>
        </row>
        <row r="860">
          <cell r="A860" t="str">
            <v>02631</v>
          </cell>
          <cell r="B860">
            <v>15</v>
          </cell>
        </row>
        <row r="861">
          <cell r="A861" t="str">
            <v>02632</v>
          </cell>
          <cell r="B861">
            <v>15</v>
          </cell>
        </row>
        <row r="862">
          <cell r="A862" t="str">
            <v>02633</v>
          </cell>
          <cell r="B862">
            <v>15</v>
          </cell>
        </row>
        <row r="863">
          <cell r="A863" t="str">
            <v>02634</v>
          </cell>
          <cell r="B863">
            <v>15</v>
          </cell>
        </row>
        <row r="864">
          <cell r="A864" t="str">
            <v>02635</v>
          </cell>
          <cell r="B864">
            <v>15</v>
          </cell>
        </row>
        <row r="865">
          <cell r="A865" t="str">
            <v>02636</v>
          </cell>
          <cell r="B865">
            <v>15</v>
          </cell>
        </row>
        <row r="866">
          <cell r="A866" t="str">
            <v>02637</v>
          </cell>
          <cell r="B866">
            <v>15</v>
          </cell>
        </row>
        <row r="867">
          <cell r="A867" t="str">
            <v>02638</v>
          </cell>
          <cell r="B867">
            <v>15</v>
          </cell>
        </row>
        <row r="868">
          <cell r="A868" t="str">
            <v>02639</v>
          </cell>
          <cell r="B868">
            <v>15</v>
          </cell>
        </row>
        <row r="869">
          <cell r="A869" t="str">
            <v>02640</v>
          </cell>
          <cell r="B869">
            <v>15</v>
          </cell>
        </row>
        <row r="870">
          <cell r="A870" t="str">
            <v>02641</v>
          </cell>
          <cell r="B870">
            <v>15</v>
          </cell>
        </row>
        <row r="871">
          <cell r="A871" t="str">
            <v>02642</v>
          </cell>
          <cell r="B871">
            <v>15</v>
          </cell>
        </row>
        <row r="872">
          <cell r="A872" t="str">
            <v>02643</v>
          </cell>
          <cell r="B872">
            <v>15</v>
          </cell>
        </row>
        <row r="873">
          <cell r="A873" t="str">
            <v>02644</v>
          </cell>
          <cell r="B873">
            <v>15</v>
          </cell>
        </row>
        <row r="874">
          <cell r="A874" t="str">
            <v>02645</v>
          </cell>
          <cell r="B874">
            <v>15</v>
          </cell>
        </row>
        <row r="875">
          <cell r="A875" t="str">
            <v>02646</v>
          </cell>
          <cell r="B875">
            <v>15</v>
          </cell>
        </row>
        <row r="876">
          <cell r="A876" t="str">
            <v>02647</v>
          </cell>
          <cell r="B876">
            <v>15</v>
          </cell>
        </row>
        <row r="877">
          <cell r="A877" t="str">
            <v>02648</v>
          </cell>
          <cell r="B877">
            <v>15</v>
          </cell>
        </row>
        <row r="878">
          <cell r="A878" t="str">
            <v>02649</v>
          </cell>
          <cell r="B878">
            <v>15</v>
          </cell>
        </row>
        <row r="879">
          <cell r="A879" t="str">
            <v>0265</v>
          </cell>
          <cell r="B879">
            <v>15</v>
          </cell>
        </row>
        <row r="880">
          <cell r="A880" t="str">
            <v>02661</v>
          </cell>
          <cell r="B880">
            <v>15</v>
          </cell>
        </row>
        <row r="881">
          <cell r="A881" t="str">
            <v>02662</v>
          </cell>
          <cell r="B881">
            <v>15</v>
          </cell>
        </row>
        <row r="882">
          <cell r="A882" t="str">
            <v>02663</v>
          </cell>
          <cell r="B882">
            <v>15</v>
          </cell>
        </row>
        <row r="883">
          <cell r="A883" t="str">
            <v>02664</v>
          </cell>
          <cell r="B883">
            <v>15</v>
          </cell>
        </row>
        <row r="884">
          <cell r="A884" t="str">
            <v>02665</v>
          </cell>
          <cell r="B884">
            <v>15</v>
          </cell>
        </row>
        <row r="885">
          <cell r="A885" t="str">
            <v>02666</v>
          </cell>
          <cell r="B885">
            <v>15</v>
          </cell>
        </row>
        <row r="886">
          <cell r="A886" t="str">
            <v>02667</v>
          </cell>
          <cell r="B886">
            <v>15</v>
          </cell>
        </row>
        <row r="887">
          <cell r="A887" t="str">
            <v>02668</v>
          </cell>
          <cell r="B887">
            <v>15</v>
          </cell>
        </row>
        <row r="888">
          <cell r="A888" t="str">
            <v>02669</v>
          </cell>
          <cell r="B888">
            <v>15</v>
          </cell>
        </row>
        <row r="889">
          <cell r="A889" t="str">
            <v>02670</v>
          </cell>
          <cell r="B889">
            <v>15</v>
          </cell>
        </row>
        <row r="890">
          <cell r="A890" t="str">
            <v>02671</v>
          </cell>
          <cell r="B890">
            <v>15</v>
          </cell>
        </row>
        <row r="891">
          <cell r="A891" t="str">
            <v>02672</v>
          </cell>
          <cell r="B891">
            <v>15</v>
          </cell>
        </row>
        <row r="892">
          <cell r="A892" t="str">
            <v>02673</v>
          </cell>
          <cell r="B892">
            <v>15</v>
          </cell>
        </row>
        <row r="893">
          <cell r="A893" t="str">
            <v>02674</v>
          </cell>
          <cell r="B893">
            <v>15</v>
          </cell>
        </row>
        <row r="894">
          <cell r="A894" t="str">
            <v>02675</v>
          </cell>
          <cell r="B894">
            <v>15</v>
          </cell>
        </row>
        <row r="895">
          <cell r="A895" t="str">
            <v>02676</v>
          </cell>
          <cell r="B895">
            <v>15</v>
          </cell>
        </row>
        <row r="896">
          <cell r="A896" t="str">
            <v>02677</v>
          </cell>
          <cell r="B896">
            <v>15</v>
          </cell>
        </row>
        <row r="897">
          <cell r="A897" t="str">
            <v>02678</v>
          </cell>
          <cell r="B897">
            <v>15</v>
          </cell>
        </row>
        <row r="898">
          <cell r="A898" t="str">
            <v>02679</v>
          </cell>
          <cell r="B898">
            <v>15</v>
          </cell>
        </row>
        <row r="899">
          <cell r="A899" t="str">
            <v>0268</v>
          </cell>
          <cell r="B899">
            <v>15</v>
          </cell>
        </row>
        <row r="900">
          <cell r="A900" t="str">
            <v>02690</v>
          </cell>
          <cell r="B900">
            <v>15</v>
          </cell>
        </row>
        <row r="901">
          <cell r="A901" t="str">
            <v>02691</v>
          </cell>
          <cell r="B901">
            <v>15</v>
          </cell>
        </row>
        <row r="902">
          <cell r="A902" t="str">
            <v>02692</v>
          </cell>
          <cell r="B902">
            <v>15</v>
          </cell>
        </row>
        <row r="903">
          <cell r="A903" t="str">
            <v>02693</v>
          </cell>
          <cell r="B903">
            <v>15</v>
          </cell>
        </row>
        <row r="904">
          <cell r="A904" t="str">
            <v>02694</v>
          </cell>
          <cell r="B904">
            <v>15</v>
          </cell>
        </row>
        <row r="905">
          <cell r="A905" t="str">
            <v>02695</v>
          </cell>
          <cell r="B905">
            <v>15</v>
          </cell>
        </row>
        <row r="906">
          <cell r="A906" t="str">
            <v>02696</v>
          </cell>
          <cell r="B906">
            <v>15</v>
          </cell>
        </row>
        <row r="907">
          <cell r="A907" t="str">
            <v>02697</v>
          </cell>
          <cell r="B907">
            <v>15</v>
          </cell>
        </row>
        <row r="908">
          <cell r="A908" t="str">
            <v>02698</v>
          </cell>
          <cell r="B908">
            <v>15</v>
          </cell>
        </row>
        <row r="909">
          <cell r="A909" t="str">
            <v>02699</v>
          </cell>
          <cell r="B909">
            <v>15</v>
          </cell>
        </row>
        <row r="910">
          <cell r="A910" t="str">
            <v>02702</v>
          </cell>
          <cell r="B910">
            <v>15</v>
          </cell>
        </row>
        <row r="911">
          <cell r="A911" t="str">
            <v>02703</v>
          </cell>
          <cell r="B911">
            <v>15</v>
          </cell>
        </row>
        <row r="912">
          <cell r="A912" t="str">
            <v>02711</v>
          </cell>
          <cell r="B912">
            <v>15</v>
          </cell>
        </row>
        <row r="913">
          <cell r="A913" t="str">
            <v>02712</v>
          </cell>
          <cell r="B913">
            <v>15</v>
          </cell>
        </row>
        <row r="914">
          <cell r="A914" t="str">
            <v>02713</v>
          </cell>
          <cell r="B914">
            <v>15</v>
          </cell>
        </row>
        <row r="915">
          <cell r="A915" t="str">
            <v>02714</v>
          </cell>
          <cell r="B915">
            <v>15</v>
          </cell>
        </row>
        <row r="916">
          <cell r="A916" t="str">
            <v>02715</v>
          </cell>
          <cell r="B916">
            <v>15</v>
          </cell>
        </row>
        <row r="917">
          <cell r="A917" t="str">
            <v>02716</v>
          </cell>
          <cell r="B917">
            <v>15</v>
          </cell>
        </row>
        <row r="918">
          <cell r="A918" t="str">
            <v>02717</v>
          </cell>
          <cell r="B918">
            <v>15</v>
          </cell>
        </row>
        <row r="919">
          <cell r="A919" t="str">
            <v>02718</v>
          </cell>
          <cell r="B919">
            <v>15</v>
          </cell>
        </row>
        <row r="920">
          <cell r="A920" t="str">
            <v>02730</v>
          </cell>
          <cell r="B920">
            <v>15</v>
          </cell>
        </row>
        <row r="921">
          <cell r="A921" t="str">
            <v>02732</v>
          </cell>
          <cell r="B921">
            <v>15</v>
          </cell>
        </row>
        <row r="922">
          <cell r="A922" t="str">
            <v>02733</v>
          </cell>
          <cell r="B922">
            <v>15</v>
          </cell>
        </row>
        <row r="923">
          <cell r="A923" t="str">
            <v>02734</v>
          </cell>
          <cell r="B923">
            <v>15</v>
          </cell>
        </row>
        <row r="924">
          <cell r="A924" t="str">
            <v>02735</v>
          </cell>
          <cell r="B924">
            <v>15</v>
          </cell>
        </row>
        <row r="925">
          <cell r="A925" t="str">
            <v>02737</v>
          </cell>
          <cell r="B925">
            <v>15</v>
          </cell>
        </row>
        <row r="926">
          <cell r="A926" t="str">
            <v>02738</v>
          </cell>
          <cell r="B926">
            <v>15</v>
          </cell>
        </row>
        <row r="927">
          <cell r="A927" t="str">
            <v>02739</v>
          </cell>
          <cell r="B927">
            <v>15</v>
          </cell>
        </row>
        <row r="928">
          <cell r="A928" t="str">
            <v>02740</v>
          </cell>
          <cell r="B928">
            <v>15</v>
          </cell>
        </row>
        <row r="929">
          <cell r="A929" t="str">
            <v>02741</v>
          </cell>
          <cell r="B929">
            <v>15</v>
          </cell>
        </row>
        <row r="930">
          <cell r="A930" t="str">
            <v>02742</v>
          </cell>
          <cell r="B930">
            <v>15</v>
          </cell>
        </row>
        <row r="931">
          <cell r="A931" t="str">
            <v>02743</v>
          </cell>
          <cell r="B931">
            <v>15</v>
          </cell>
        </row>
        <row r="932">
          <cell r="A932" t="str">
            <v>02744</v>
          </cell>
          <cell r="B932">
            <v>15</v>
          </cell>
        </row>
        <row r="933">
          <cell r="A933" t="str">
            <v>02745</v>
          </cell>
          <cell r="B933">
            <v>15</v>
          </cell>
        </row>
        <row r="934">
          <cell r="A934" t="str">
            <v>02746</v>
          </cell>
          <cell r="B934">
            <v>15</v>
          </cell>
        </row>
        <row r="935">
          <cell r="A935" t="str">
            <v>02747</v>
          </cell>
          <cell r="B935">
            <v>15</v>
          </cell>
        </row>
        <row r="936">
          <cell r="A936" t="str">
            <v>02748</v>
          </cell>
          <cell r="B936">
            <v>15</v>
          </cell>
        </row>
        <row r="937">
          <cell r="A937" t="str">
            <v>02749</v>
          </cell>
          <cell r="B937">
            <v>15</v>
          </cell>
        </row>
        <row r="938">
          <cell r="A938" t="str">
            <v>02750</v>
          </cell>
          <cell r="B938">
            <v>15</v>
          </cell>
        </row>
        <row r="939">
          <cell r="A939" t="str">
            <v>02751</v>
          </cell>
          <cell r="B939">
            <v>15</v>
          </cell>
        </row>
        <row r="940">
          <cell r="A940" t="str">
            <v>02752</v>
          </cell>
          <cell r="B940">
            <v>15</v>
          </cell>
        </row>
        <row r="941">
          <cell r="A941" t="str">
            <v>02753</v>
          </cell>
          <cell r="B941">
            <v>15</v>
          </cell>
        </row>
        <row r="942">
          <cell r="A942" t="str">
            <v>02754</v>
          </cell>
          <cell r="B942">
            <v>15</v>
          </cell>
        </row>
        <row r="943">
          <cell r="A943" t="str">
            <v>02755</v>
          </cell>
          <cell r="B943">
            <v>15</v>
          </cell>
        </row>
        <row r="944">
          <cell r="A944" t="str">
            <v>02756</v>
          </cell>
          <cell r="B944">
            <v>15</v>
          </cell>
        </row>
        <row r="945">
          <cell r="A945" t="str">
            <v>02757</v>
          </cell>
          <cell r="B945">
            <v>15</v>
          </cell>
        </row>
        <row r="946">
          <cell r="A946" t="str">
            <v>02758</v>
          </cell>
          <cell r="B946">
            <v>15</v>
          </cell>
        </row>
        <row r="947">
          <cell r="A947" t="str">
            <v>02759</v>
          </cell>
          <cell r="B947">
            <v>15</v>
          </cell>
        </row>
        <row r="948">
          <cell r="A948" t="str">
            <v>02760</v>
          </cell>
          <cell r="B948">
            <v>15</v>
          </cell>
        </row>
        <row r="949">
          <cell r="A949" t="str">
            <v>02761</v>
          </cell>
          <cell r="B949">
            <v>15</v>
          </cell>
        </row>
        <row r="950">
          <cell r="A950" t="str">
            <v>02762</v>
          </cell>
          <cell r="B950">
            <v>15</v>
          </cell>
        </row>
        <row r="951">
          <cell r="A951" t="str">
            <v>02763</v>
          </cell>
          <cell r="B951">
            <v>15</v>
          </cell>
        </row>
        <row r="952">
          <cell r="A952" t="str">
            <v>02764</v>
          </cell>
          <cell r="B952">
            <v>15</v>
          </cell>
        </row>
        <row r="953">
          <cell r="A953" t="str">
            <v>02765</v>
          </cell>
          <cell r="B953">
            <v>15</v>
          </cell>
        </row>
        <row r="954">
          <cell r="A954" t="str">
            <v>02766</v>
          </cell>
          <cell r="B954">
            <v>15</v>
          </cell>
        </row>
        <row r="955">
          <cell r="A955" t="str">
            <v>02767</v>
          </cell>
          <cell r="B955">
            <v>15</v>
          </cell>
        </row>
        <row r="956">
          <cell r="A956" t="str">
            <v>02769</v>
          </cell>
          <cell r="B956">
            <v>15</v>
          </cell>
        </row>
        <row r="957">
          <cell r="A957" t="str">
            <v>02770</v>
          </cell>
          <cell r="B957">
            <v>15</v>
          </cell>
        </row>
        <row r="958">
          <cell r="A958" t="str">
            <v>02771</v>
          </cell>
          <cell r="B958">
            <v>15</v>
          </cell>
        </row>
        <row r="959">
          <cell r="A959" t="str">
            <v>02772</v>
          </cell>
          <cell r="B959">
            <v>15</v>
          </cell>
        </row>
        <row r="960">
          <cell r="A960" t="str">
            <v>02773</v>
          </cell>
          <cell r="B960">
            <v>15</v>
          </cell>
        </row>
        <row r="961">
          <cell r="A961" t="str">
            <v>02774</v>
          </cell>
          <cell r="B961">
            <v>15</v>
          </cell>
        </row>
        <row r="962">
          <cell r="A962" t="str">
            <v>02775</v>
          </cell>
          <cell r="B962">
            <v>15</v>
          </cell>
        </row>
        <row r="963">
          <cell r="A963" t="str">
            <v>02776</v>
          </cell>
          <cell r="B963">
            <v>15</v>
          </cell>
        </row>
        <row r="964">
          <cell r="A964" t="str">
            <v>02777</v>
          </cell>
          <cell r="B964">
            <v>15</v>
          </cell>
        </row>
        <row r="965">
          <cell r="A965" t="str">
            <v>02778</v>
          </cell>
          <cell r="B965">
            <v>15</v>
          </cell>
        </row>
        <row r="966">
          <cell r="A966" t="str">
            <v>02779</v>
          </cell>
          <cell r="B966">
            <v>15</v>
          </cell>
        </row>
        <row r="967">
          <cell r="A967" t="str">
            <v>0278</v>
          </cell>
          <cell r="B967">
            <v>15</v>
          </cell>
        </row>
        <row r="968">
          <cell r="A968" t="str">
            <v>02791</v>
          </cell>
          <cell r="B968">
            <v>15</v>
          </cell>
        </row>
        <row r="969">
          <cell r="A969" t="str">
            <v>02792</v>
          </cell>
          <cell r="B969">
            <v>15</v>
          </cell>
        </row>
        <row r="970">
          <cell r="A970" t="str">
            <v>02793</v>
          </cell>
          <cell r="B970">
            <v>15</v>
          </cell>
        </row>
        <row r="971">
          <cell r="A971" t="str">
            <v>02794</v>
          </cell>
          <cell r="B971">
            <v>15</v>
          </cell>
        </row>
        <row r="972">
          <cell r="A972" t="str">
            <v>02795</v>
          </cell>
          <cell r="B972">
            <v>15</v>
          </cell>
        </row>
        <row r="973">
          <cell r="A973" t="str">
            <v>02796</v>
          </cell>
          <cell r="B973">
            <v>15</v>
          </cell>
        </row>
        <row r="974">
          <cell r="A974" t="str">
            <v>02797</v>
          </cell>
          <cell r="B974">
            <v>15</v>
          </cell>
        </row>
        <row r="975">
          <cell r="A975" t="str">
            <v>02798</v>
          </cell>
          <cell r="B975">
            <v>15</v>
          </cell>
        </row>
        <row r="976">
          <cell r="A976" t="str">
            <v>02799</v>
          </cell>
          <cell r="B976">
            <v>15</v>
          </cell>
        </row>
        <row r="977">
          <cell r="A977" t="str">
            <v>02801</v>
          </cell>
          <cell r="B977">
            <v>15</v>
          </cell>
        </row>
        <row r="978">
          <cell r="A978" t="str">
            <v>02803</v>
          </cell>
          <cell r="B978">
            <v>15</v>
          </cell>
        </row>
        <row r="979">
          <cell r="A979" t="str">
            <v>02804</v>
          </cell>
          <cell r="B979">
            <v>15</v>
          </cell>
        </row>
        <row r="980">
          <cell r="A980" t="str">
            <v>02806</v>
          </cell>
          <cell r="B980">
            <v>15</v>
          </cell>
        </row>
        <row r="981">
          <cell r="A981" t="str">
            <v>02808</v>
          </cell>
          <cell r="B981">
            <v>15</v>
          </cell>
        </row>
        <row r="982">
          <cell r="A982" t="str">
            <v>0281</v>
          </cell>
          <cell r="B982">
            <v>15</v>
          </cell>
        </row>
        <row r="983">
          <cell r="A983" t="str">
            <v>02820</v>
          </cell>
          <cell r="B983">
            <v>15</v>
          </cell>
        </row>
        <row r="984">
          <cell r="A984" t="str">
            <v>02821</v>
          </cell>
          <cell r="B984">
            <v>15</v>
          </cell>
        </row>
        <row r="985">
          <cell r="A985" t="str">
            <v>02822</v>
          </cell>
          <cell r="B985">
            <v>15</v>
          </cell>
        </row>
        <row r="986">
          <cell r="A986" t="str">
            <v>02823</v>
          </cell>
          <cell r="B986">
            <v>15</v>
          </cell>
        </row>
        <row r="987">
          <cell r="A987" t="str">
            <v>02824</v>
          </cell>
          <cell r="B987">
            <v>15</v>
          </cell>
        </row>
        <row r="988">
          <cell r="A988" t="str">
            <v>02825</v>
          </cell>
          <cell r="B988">
            <v>15</v>
          </cell>
        </row>
        <row r="989">
          <cell r="A989" t="str">
            <v>02826</v>
          </cell>
          <cell r="B989">
            <v>15</v>
          </cell>
        </row>
        <row r="990">
          <cell r="A990" t="str">
            <v>02827</v>
          </cell>
          <cell r="B990">
            <v>15</v>
          </cell>
        </row>
        <row r="991">
          <cell r="A991" t="str">
            <v>02828</v>
          </cell>
          <cell r="B991">
            <v>15</v>
          </cell>
        </row>
        <row r="992">
          <cell r="A992" t="str">
            <v>02829</v>
          </cell>
          <cell r="B992">
            <v>15</v>
          </cell>
        </row>
        <row r="993">
          <cell r="A993" t="str">
            <v>02830</v>
          </cell>
          <cell r="B993">
            <v>15</v>
          </cell>
        </row>
        <row r="994">
          <cell r="A994" t="str">
            <v>02831</v>
          </cell>
          <cell r="B994">
            <v>15</v>
          </cell>
        </row>
        <row r="995">
          <cell r="A995" t="str">
            <v>02832</v>
          </cell>
          <cell r="B995">
            <v>15</v>
          </cell>
        </row>
        <row r="996">
          <cell r="A996" t="str">
            <v>02833</v>
          </cell>
          <cell r="B996">
            <v>15</v>
          </cell>
        </row>
        <row r="997">
          <cell r="A997" t="str">
            <v>02834</v>
          </cell>
          <cell r="B997">
            <v>15</v>
          </cell>
        </row>
        <row r="998">
          <cell r="A998" t="str">
            <v>02835</v>
          </cell>
          <cell r="B998">
            <v>15</v>
          </cell>
        </row>
        <row r="999">
          <cell r="A999" t="str">
            <v>02836</v>
          </cell>
          <cell r="B999">
            <v>15</v>
          </cell>
        </row>
        <row r="1000">
          <cell r="A1000" t="str">
            <v>02837</v>
          </cell>
          <cell r="B1000">
            <v>15</v>
          </cell>
        </row>
        <row r="1001">
          <cell r="A1001" t="str">
            <v>02838</v>
          </cell>
          <cell r="B1001">
            <v>15</v>
          </cell>
        </row>
        <row r="1002">
          <cell r="A1002" t="str">
            <v>02839</v>
          </cell>
          <cell r="B1002">
            <v>15</v>
          </cell>
        </row>
        <row r="1003">
          <cell r="A1003" t="str">
            <v>02841</v>
          </cell>
          <cell r="B1003">
            <v>15</v>
          </cell>
        </row>
        <row r="1004">
          <cell r="A1004" t="str">
            <v>02842</v>
          </cell>
          <cell r="B1004">
            <v>15</v>
          </cell>
        </row>
        <row r="1005">
          <cell r="A1005" t="str">
            <v>02843</v>
          </cell>
          <cell r="B1005">
            <v>15</v>
          </cell>
        </row>
        <row r="1006">
          <cell r="A1006" t="str">
            <v>02844</v>
          </cell>
          <cell r="B1006">
            <v>15</v>
          </cell>
        </row>
        <row r="1007">
          <cell r="A1007" t="str">
            <v>02845</v>
          </cell>
          <cell r="B1007">
            <v>15</v>
          </cell>
        </row>
        <row r="1008">
          <cell r="A1008" t="str">
            <v>02846</v>
          </cell>
          <cell r="B1008">
            <v>15</v>
          </cell>
        </row>
        <row r="1009">
          <cell r="A1009" t="str">
            <v>02847</v>
          </cell>
          <cell r="B1009">
            <v>15</v>
          </cell>
        </row>
        <row r="1010">
          <cell r="A1010" t="str">
            <v>02848</v>
          </cell>
          <cell r="B1010">
            <v>15</v>
          </cell>
        </row>
        <row r="1011">
          <cell r="A1011" t="str">
            <v>02849</v>
          </cell>
          <cell r="B1011">
            <v>15</v>
          </cell>
        </row>
        <row r="1012">
          <cell r="A1012" t="str">
            <v>0285</v>
          </cell>
          <cell r="B1012">
            <v>15</v>
          </cell>
        </row>
        <row r="1013">
          <cell r="A1013" t="str">
            <v>0286</v>
          </cell>
          <cell r="B1013">
            <v>15</v>
          </cell>
        </row>
        <row r="1014">
          <cell r="A1014" t="str">
            <v>02870</v>
          </cell>
          <cell r="B1014">
            <v>15</v>
          </cell>
        </row>
        <row r="1015">
          <cell r="A1015" t="str">
            <v>02871</v>
          </cell>
          <cell r="B1015">
            <v>15</v>
          </cell>
        </row>
        <row r="1016">
          <cell r="A1016" t="str">
            <v>02872</v>
          </cell>
          <cell r="B1016">
            <v>15</v>
          </cell>
        </row>
        <row r="1017">
          <cell r="A1017" t="str">
            <v>02873</v>
          </cell>
          <cell r="B1017">
            <v>15</v>
          </cell>
        </row>
        <row r="1018">
          <cell r="A1018" t="str">
            <v>02874</v>
          </cell>
          <cell r="B1018">
            <v>15</v>
          </cell>
        </row>
        <row r="1019">
          <cell r="A1019" t="str">
            <v>02875</v>
          </cell>
          <cell r="B1019">
            <v>15</v>
          </cell>
        </row>
        <row r="1020">
          <cell r="A1020" t="str">
            <v>02876</v>
          </cell>
          <cell r="B1020">
            <v>15</v>
          </cell>
        </row>
        <row r="1021">
          <cell r="A1021" t="str">
            <v>02877</v>
          </cell>
          <cell r="B1021">
            <v>15</v>
          </cell>
        </row>
        <row r="1022">
          <cell r="A1022" t="str">
            <v>02878</v>
          </cell>
          <cell r="B1022">
            <v>15</v>
          </cell>
        </row>
        <row r="1023">
          <cell r="A1023" t="str">
            <v>0288</v>
          </cell>
          <cell r="B1023">
            <v>15</v>
          </cell>
        </row>
        <row r="1024">
          <cell r="A1024" t="str">
            <v>02891</v>
          </cell>
          <cell r="B1024">
            <v>15</v>
          </cell>
        </row>
        <row r="1025">
          <cell r="A1025" t="str">
            <v>02892</v>
          </cell>
          <cell r="B1025">
            <v>15</v>
          </cell>
        </row>
        <row r="1026">
          <cell r="A1026" t="str">
            <v>02893</v>
          </cell>
          <cell r="B1026">
            <v>15</v>
          </cell>
        </row>
        <row r="1027">
          <cell r="A1027" t="str">
            <v>02894</v>
          </cell>
          <cell r="B1027">
            <v>15</v>
          </cell>
        </row>
        <row r="1028">
          <cell r="A1028" t="str">
            <v>02895</v>
          </cell>
          <cell r="B1028">
            <v>15</v>
          </cell>
        </row>
        <row r="1029">
          <cell r="A1029" t="str">
            <v>02896</v>
          </cell>
          <cell r="B1029">
            <v>15</v>
          </cell>
        </row>
        <row r="1030">
          <cell r="A1030" t="str">
            <v>02897</v>
          </cell>
          <cell r="B1030">
            <v>15</v>
          </cell>
        </row>
        <row r="1031">
          <cell r="A1031" t="str">
            <v>02898</v>
          </cell>
          <cell r="B1031">
            <v>15</v>
          </cell>
        </row>
        <row r="1032">
          <cell r="A1032" t="str">
            <v>02899</v>
          </cell>
          <cell r="B1032">
            <v>15</v>
          </cell>
        </row>
        <row r="1033">
          <cell r="A1033" t="str">
            <v>02900</v>
          </cell>
          <cell r="B1033">
            <v>15</v>
          </cell>
        </row>
        <row r="1034">
          <cell r="A1034" t="str">
            <v>02901</v>
          </cell>
          <cell r="B1034">
            <v>15</v>
          </cell>
        </row>
        <row r="1035">
          <cell r="A1035" t="str">
            <v>02902</v>
          </cell>
          <cell r="B1035">
            <v>15</v>
          </cell>
        </row>
        <row r="1036">
          <cell r="A1036" t="str">
            <v>02903</v>
          </cell>
          <cell r="B1036">
            <v>15</v>
          </cell>
        </row>
        <row r="1037">
          <cell r="A1037" t="str">
            <v>02904</v>
          </cell>
          <cell r="B1037">
            <v>15</v>
          </cell>
        </row>
        <row r="1038">
          <cell r="A1038" t="str">
            <v>02905</v>
          </cell>
          <cell r="B1038">
            <v>15</v>
          </cell>
        </row>
        <row r="1039">
          <cell r="A1039" t="str">
            <v>02906</v>
          </cell>
          <cell r="B1039">
            <v>15</v>
          </cell>
        </row>
        <row r="1040">
          <cell r="A1040" t="str">
            <v>02907</v>
          </cell>
          <cell r="B1040">
            <v>15</v>
          </cell>
        </row>
        <row r="1041">
          <cell r="A1041" t="str">
            <v>02908</v>
          </cell>
          <cell r="B1041">
            <v>15</v>
          </cell>
        </row>
        <row r="1042">
          <cell r="A1042" t="str">
            <v>02909</v>
          </cell>
          <cell r="B1042">
            <v>15</v>
          </cell>
        </row>
        <row r="1043">
          <cell r="A1043" t="str">
            <v>0291</v>
          </cell>
          <cell r="B1043">
            <v>14</v>
          </cell>
        </row>
        <row r="1044">
          <cell r="A1044" t="str">
            <v>02920</v>
          </cell>
          <cell r="B1044">
            <v>14</v>
          </cell>
        </row>
        <row r="1045">
          <cell r="A1045" t="str">
            <v>02921</v>
          </cell>
          <cell r="B1045">
            <v>14</v>
          </cell>
        </row>
        <row r="1046">
          <cell r="A1046" t="str">
            <v>02922</v>
          </cell>
          <cell r="B1046">
            <v>14</v>
          </cell>
        </row>
        <row r="1047">
          <cell r="A1047" t="str">
            <v>02923</v>
          </cell>
          <cell r="B1047">
            <v>14</v>
          </cell>
        </row>
        <row r="1048">
          <cell r="A1048" t="str">
            <v>02924</v>
          </cell>
          <cell r="B1048">
            <v>15</v>
          </cell>
        </row>
        <row r="1049">
          <cell r="A1049" t="str">
            <v>02925</v>
          </cell>
          <cell r="B1049">
            <v>14</v>
          </cell>
        </row>
        <row r="1050">
          <cell r="A1050" t="str">
            <v>02926</v>
          </cell>
          <cell r="B1050">
            <v>14</v>
          </cell>
        </row>
        <row r="1051">
          <cell r="A1051" t="str">
            <v>02927</v>
          </cell>
          <cell r="B1051">
            <v>14</v>
          </cell>
        </row>
        <row r="1052">
          <cell r="A1052" t="str">
            <v>02928</v>
          </cell>
          <cell r="B1052">
            <v>14</v>
          </cell>
        </row>
        <row r="1053">
          <cell r="A1053" t="str">
            <v>02929</v>
          </cell>
          <cell r="B1053">
            <v>14</v>
          </cell>
        </row>
        <row r="1054">
          <cell r="A1054" t="str">
            <v>02930</v>
          </cell>
          <cell r="B1054">
            <v>14</v>
          </cell>
        </row>
        <row r="1055">
          <cell r="A1055" t="str">
            <v>02931</v>
          </cell>
          <cell r="B1055">
            <v>14</v>
          </cell>
        </row>
        <row r="1056">
          <cell r="A1056" t="str">
            <v>02932</v>
          </cell>
          <cell r="B1056">
            <v>14</v>
          </cell>
        </row>
        <row r="1057">
          <cell r="A1057" t="str">
            <v>02933</v>
          </cell>
          <cell r="B1057">
            <v>14</v>
          </cell>
        </row>
        <row r="1058">
          <cell r="A1058" t="str">
            <v>02934</v>
          </cell>
          <cell r="B1058">
            <v>14</v>
          </cell>
        </row>
        <row r="1059">
          <cell r="A1059" t="str">
            <v>02935</v>
          </cell>
          <cell r="B1059">
            <v>14</v>
          </cell>
        </row>
        <row r="1060">
          <cell r="A1060" t="str">
            <v>02936</v>
          </cell>
          <cell r="B1060">
            <v>14</v>
          </cell>
        </row>
        <row r="1061">
          <cell r="A1061" t="str">
            <v>02937</v>
          </cell>
          <cell r="B1061">
            <v>14</v>
          </cell>
        </row>
        <row r="1062">
          <cell r="A1062" t="str">
            <v>02938</v>
          </cell>
          <cell r="B1062">
            <v>14</v>
          </cell>
        </row>
        <row r="1063">
          <cell r="A1063" t="str">
            <v>02939</v>
          </cell>
          <cell r="B1063">
            <v>14</v>
          </cell>
        </row>
        <row r="1064">
          <cell r="A1064" t="str">
            <v>0294</v>
          </cell>
          <cell r="B1064">
            <v>15</v>
          </cell>
        </row>
        <row r="1065">
          <cell r="A1065" t="str">
            <v>02950</v>
          </cell>
          <cell r="B1065">
            <v>15</v>
          </cell>
        </row>
        <row r="1066">
          <cell r="A1066" t="str">
            <v>02951</v>
          </cell>
          <cell r="B1066">
            <v>15</v>
          </cell>
        </row>
        <row r="1067">
          <cell r="A1067" t="str">
            <v>02952</v>
          </cell>
          <cell r="B1067">
            <v>15</v>
          </cell>
        </row>
        <row r="1068">
          <cell r="A1068" t="str">
            <v>02953</v>
          </cell>
          <cell r="B1068">
            <v>15</v>
          </cell>
        </row>
        <row r="1069">
          <cell r="A1069" t="str">
            <v>02954</v>
          </cell>
          <cell r="B1069">
            <v>15</v>
          </cell>
        </row>
        <row r="1070">
          <cell r="A1070" t="str">
            <v>02955</v>
          </cell>
          <cell r="B1070">
            <v>15</v>
          </cell>
        </row>
        <row r="1071">
          <cell r="A1071" t="str">
            <v>02956</v>
          </cell>
          <cell r="B1071">
            <v>15</v>
          </cell>
        </row>
        <row r="1072">
          <cell r="A1072" t="str">
            <v>02957</v>
          </cell>
          <cell r="B1072">
            <v>15</v>
          </cell>
        </row>
        <row r="1073">
          <cell r="A1073" t="str">
            <v>02958</v>
          </cell>
          <cell r="B1073">
            <v>15</v>
          </cell>
        </row>
        <row r="1074">
          <cell r="A1074" t="str">
            <v>02959</v>
          </cell>
          <cell r="B1074">
            <v>15</v>
          </cell>
        </row>
        <row r="1075">
          <cell r="A1075" t="str">
            <v>02960</v>
          </cell>
          <cell r="B1075">
            <v>14</v>
          </cell>
        </row>
        <row r="1076">
          <cell r="A1076" t="str">
            <v>02961</v>
          </cell>
          <cell r="B1076">
            <v>15</v>
          </cell>
        </row>
        <row r="1077">
          <cell r="A1077" t="str">
            <v>02962</v>
          </cell>
          <cell r="B1077">
            <v>15</v>
          </cell>
        </row>
        <row r="1078">
          <cell r="A1078" t="str">
            <v>02963</v>
          </cell>
          <cell r="B1078">
            <v>15</v>
          </cell>
        </row>
        <row r="1079">
          <cell r="A1079" t="str">
            <v>02964</v>
          </cell>
          <cell r="B1079">
            <v>15</v>
          </cell>
        </row>
        <row r="1080">
          <cell r="A1080" t="str">
            <v>02965</v>
          </cell>
          <cell r="B1080">
            <v>15</v>
          </cell>
        </row>
        <row r="1081">
          <cell r="A1081" t="str">
            <v>02966</v>
          </cell>
          <cell r="B1081">
            <v>15</v>
          </cell>
        </row>
        <row r="1082">
          <cell r="A1082" t="str">
            <v>02967</v>
          </cell>
          <cell r="B1082">
            <v>15</v>
          </cell>
        </row>
        <row r="1083">
          <cell r="A1083" t="str">
            <v>02968</v>
          </cell>
          <cell r="B1083">
            <v>15</v>
          </cell>
        </row>
        <row r="1084">
          <cell r="A1084" t="str">
            <v>02969</v>
          </cell>
          <cell r="B1084">
            <v>15</v>
          </cell>
        </row>
        <row r="1085">
          <cell r="A1085" t="str">
            <v>02970</v>
          </cell>
          <cell r="B1085">
            <v>15</v>
          </cell>
        </row>
        <row r="1086">
          <cell r="A1086" t="str">
            <v>02971</v>
          </cell>
          <cell r="B1086">
            <v>15</v>
          </cell>
        </row>
        <row r="1087">
          <cell r="A1087" t="str">
            <v>02972</v>
          </cell>
          <cell r="B1087">
            <v>15</v>
          </cell>
        </row>
        <row r="1088">
          <cell r="A1088" t="str">
            <v>02973</v>
          </cell>
          <cell r="B1088">
            <v>15</v>
          </cell>
        </row>
        <row r="1089">
          <cell r="A1089" t="str">
            <v>02974</v>
          </cell>
          <cell r="B1089">
            <v>15</v>
          </cell>
        </row>
        <row r="1090">
          <cell r="A1090" t="str">
            <v>02975</v>
          </cell>
          <cell r="B1090">
            <v>15</v>
          </cell>
        </row>
        <row r="1091">
          <cell r="A1091" t="str">
            <v>02976</v>
          </cell>
          <cell r="B1091">
            <v>15</v>
          </cell>
        </row>
        <row r="1092">
          <cell r="A1092" t="str">
            <v>02977</v>
          </cell>
          <cell r="B1092">
            <v>15</v>
          </cell>
        </row>
        <row r="1093">
          <cell r="A1093" t="str">
            <v>02978</v>
          </cell>
          <cell r="B1093">
            <v>15</v>
          </cell>
        </row>
        <row r="1094">
          <cell r="A1094" t="str">
            <v>02979</v>
          </cell>
          <cell r="B1094">
            <v>15</v>
          </cell>
        </row>
        <row r="1095">
          <cell r="A1095" t="str">
            <v>02980</v>
          </cell>
          <cell r="B1095">
            <v>15</v>
          </cell>
        </row>
        <row r="1096">
          <cell r="A1096" t="str">
            <v>02981</v>
          </cell>
          <cell r="B1096">
            <v>15</v>
          </cell>
        </row>
        <row r="1097">
          <cell r="A1097" t="str">
            <v>02982</v>
          </cell>
          <cell r="B1097">
            <v>15</v>
          </cell>
        </row>
        <row r="1098">
          <cell r="A1098" t="str">
            <v>02983</v>
          </cell>
          <cell r="B1098">
            <v>15</v>
          </cell>
        </row>
        <row r="1099">
          <cell r="A1099" t="str">
            <v>02984</v>
          </cell>
          <cell r="B1099">
            <v>15</v>
          </cell>
        </row>
        <row r="1100">
          <cell r="A1100" t="str">
            <v>02985</v>
          </cell>
          <cell r="B1100">
            <v>15</v>
          </cell>
        </row>
        <row r="1101">
          <cell r="A1101" t="str">
            <v>02986</v>
          </cell>
          <cell r="B1101">
            <v>15</v>
          </cell>
        </row>
        <row r="1102">
          <cell r="A1102" t="str">
            <v>02987</v>
          </cell>
          <cell r="B1102">
            <v>15</v>
          </cell>
        </row>
        <row r="1103">
          <cell r="A1103" t="str">
            <v>02988</v>
          </cell>
          <cell r="B1103">
            <v>15</v>
          </cell>
        </row>
        <row r="1104">
          <cell r="A1104" t="str">
            <v>02989</v>
          </cell>
          <cell r="B1104">
            <v>15</v>
          </cell>
        </row>
        <row r="1105">
          <cell r="A1105" t="str">
            <v>02990</v>
          </cell>
          <cell r="B1105">
            <v>15</v>
          </cell>
        </row>
        <row r="1106">
          <cell r="A1106" t="str">
            <v>02991</v>
          </cell>
          <cell r="B1106">
            <v>15</v>
          </cell>
        </row>
        <row r="1107">
          <cell r="A1107" t="str">
            <v>02992</v>
          </cell>
          <cell r="B1107">
            <v>15</v>
          </cell>
        </row>
        <row r="1108">
          <cell r="A1108" t="str">
            <v>02993</v>
          </cell>
          <cell r="B1108">
            <v>15</v>
          </cell>
        </row>
        <row r="1109">
          <cell r="A1109" t="str">
            <v>02994</v>
          </cell>
          <cell r="B1109">
            <v>15</v>
          </cell>
        </row>
        <row r="1110">
          <cell r="A1110" t="str">
            <v>02995</v>
          </cell>
          <cell r="B1110">
            <v>15</v>
          </cell>
        </row>
        <row r="1111">
          <cell r="A1111" t="str">
            <v>02996</v>
          </cell>
          <cell r="B1111">
            <v>15</v>
          </cell>
        </row>
        <row r="1112">
          <cell r="A1112" t="str">
            <v>02997</v>
          </cell>
          <cell r="B1112">
            <v>15</v>
          </cell>
        </row>
        <row r="1113">
          <cell r="A1113" t="str">
            <v>02998</v>
          </cell>
          <cell r="B1113">
            <v>15</v>
          </cell>
        </row>
        <row r="1114">
          <cell r="A1114" t="str">
            <v>0311</v>
          </cell>
          <cell r="B1114">
            <v>15</v>
          </cell>
        </row>
        <row r="1115">
          <cell r="A1115" t="str">
            <v>0316</v>
          </cell>
          <cell r="B1115">
            <v>15</v>
          </cell>
        </row>
        <row r="1116">
          <cell r="A1116" t="str">
            <v>0317</v>
          </cell>
          <cell r="B1116">
            <v>15</v>
          </cell>
        </row>
        <row r="1117">
          <cell r="A1117" t="str">
            <v>0319</v>
          </cell>
          <cell r="B1117">
            <v>15</v>
          </cell>
        </row>
        <row r="1118">
          <cell r="A1118" t="str">
            <v>0321</v>
          </cell>
          <cell r="B1118">
            <v>15</v>
          </cell>
        </row>
        <row r="1119">
          <cell r="A1119" t="str">
            <v>0322</v>
          </cell>
          <cell r="B1119">
            <v>15</v>
          </cell>
        </row>
        <row r="1120">
          <cell r="A1120" t="str">
            <v>0324</v>
          </cell>
          <cell r="B1120">
            <v>15</v>
          </cell>
        </row>
        <row r="1121">
          <cell r="A1121" t="str">
            <v>0325</v>
          </cell>
          <cell r="B1121">
            <v>15</v>
          </cell>
        </row>
        <row r="1122">
          <cell r="A1122" t="str">
            <v>0326</v>
          </cell>
          <cell r="B1122">
            <v>15</v>
          </cell>
        </row>
        <row r="1123">
          <cell r="A1123" t="str">
            <v>0328</v>
          </cell>
          <cell r="B1123">
            <v>15</v>
          </cell>
        </row>
        <row r="1124">
          <cell r="A1124" t="str">
            <v>033</v>
          </cell>
          <cell r="B1124">
            <v>15</v>
          </cell>
        </row>
        <row r="1125">
          <cell r="A1125" t="str">
            <v>0341</v>
          </cell>
          <cell r="B1125">
            <v>15</v>
          </cell>
        </row>
        <row r="1126">
          <cell r="A1126" t="str">
            <v>0342</v>
          </cell>
          <cell r="B1126">
            <v>15</v>
          </cell>
        </row>
        <row r="1127">
          <cell r="A1127" t="str">
            <v>0343</v>
          </cell>
          <cell r="B1127">
            <v>15</v>
          </cell>
        </row>
        <row r="1128">
          <cell r="A1128" t="str">
            <v>0344</v>
          </cell>
          <cell r="B1128">
            <v>15</v>
          </cell>
        </row>
        <row r="1129">
          <cell r="A1129" t="str">
            <v>0345</v>
          </cell>
          <cell r="B1129">
            <v>15</v>
          </cell>
        </row>
        <row r="1130">
          <cell r="A1130" t="str">
            <v>0346</v>
          </cell>
          <cell r="B1130">
            <v>15</v>
          </cell>
        </row>
        <row r="1131">
          <cell r="A1131" t="str">
            <v>0347</v>
          </cell>
          <cell r="B1131">
            <v>15</v>
          </cell>
        </row>
        <row r="1132">
          <cell r="A1132" t="str">
            <v>0348</v>
          </cell>
          <cell r="B1132">
            <v>15</v>
          </cell>
        </row>
        <row r="1133">
          <cell r="A1133" t="str">
            <v>0351</v>
          </cell>
          <cell r="B1133">
            <v>15</v>
          </cell>
        </row>
        <row r="1134">
          <cell r="A1134" t="str">
            <v>0352</v>
          </cell>
          <cell r="B1134">
            <v>15</v>
          </cell>
        </row>
        <row r="1135">
          <cell r="A1135" t="str">
            <v>0353</v>
          </cell>
          <cell r="B1135">
            <v>15</v>
          </cell>
        </row>
        <row r="1136">
          <cell r="A1136" t="str">
            <v>0354</v>
          </cell>
          <cell r="B1136">
            <v>15</v>
          </cell>
        </row>
        <row r="1137">
          <cell r="A1137" t="str">
            <v>0355</v>
          </cell>
          <cell r="B1137">
            <v>15</v>
          </cell>
        </row>
        <row r="1138">
          <cell r="A1138" t="str">
            <v>0356</v>
          </cell>
          <cell r="B1138">
            <v>15</v>
          </cell>
        </row>
        <row r="1139">
          <cell r="A1139" t="str">
            <v>0357</v>
          </cell>
          <cell r="B1139">
            <v>15</v>
          </cell>
        </row>
        <row r="1140">
          <cell r="A1140" t="str">
            <v>0358</v>
          </cell>
          <cell r="B1140">
            <v>15</v>
          </cell>
        </row>
        <row r="1141">
          <cell r="A1141" t="str">
            <v>0359</v>
          </cell>
          <cell r="B1141">
            <v>15</v>
          </cell>
        </row>
        <row r="1142">
          <cell r="A1142" t="str">
            <v>0360</v>
          </cell>
          <cell r="B1142">
            <v>15</v>
          </cell>
        </row>
        <row r="1143">
          <cell r="A1143" t="str">
            <v>0361</v>
          </cell>
          <cell r="B1143">
            <v>15</v>
          </cell>
        </row>
        <row r="1144">
          <cell r="A1144" t="str">
            <v>0362</v>
          </cell>
          <cell r="B1144">
            <v>15</v>
          </cell>
        </row>
        <row r="1145">
          <cell r="A1145" t="str">
            <v>0363</v>
          </cell>
          <cell r="B1145">
            <v>15</v>
          </cell>
        </row>
        <row r="1146">
          <cell r="A1146" t="str">
            <v>0364</v>
          </cell>
          <cell r="B1146">
            <v>15</v>
          </cell>
        </row>
        <row r="1147">
          <cell r="A1147" t="str">
            <v>0365</v>
          </cell>
          <cell r="B1147">
            <v>15</v>
          </cell>
        </row>
        <row r="1148">
          <cell r="A1148" t="str">
            <v>0366</v>
          </cell>
          <cell r="B1148">
            <v>15</v>
          </cell>
        </row>
        <row r="1149">
          <cell r="A1149" t="str">
            <v>0367</v>
          </cell>
          <cell r="B1149">
            <v>15</v>
          </cell>
        </row>
        <row r="1150">
          <cell r="A1150" t="str">
            <v>0368</v>
          </cell>
          <cell r="B1150">
            <v>15</v>
          </cell>
        </row>
        <row r="1151">
          <cell r="A1151" t="str">
            <v>0369</v>
          </cell>
          <cell r="B1151">
            <v>15</v>
          </cell>
        </row>
        <row r="1152">
          <cell r="A1152" t="str">
            <v>0370</v>
          </cell>
          <cell r="B1152">
            <v>15</v>
          </cell>
        </row>
        <row r="1153">
          <cell r="A1153" t="str">
            <v>0371</v>
          </cell>
          <cell r="B1153">
            <v>15</v>
          </cell>
        </row>
        <row r="1154">
          <cell r="A1154" t="str">
            <v>0372</v>
          </cell>
          <cell r="B1154">
            <v>15</v>
          </cell>
        </row>
        <row r="1155">
          <cell r="A1155" t="str">
            <v>0373</v>
          </cell>
          <cell r="B1155">
            <v>15</v>
          </cell>
        </row>
        <row r="1156">
          <cell r="A1156" t="str">
            <v>0374</v>
          </cell>
          <cell r="B1156">
            <v>15</v>
          </cell>
        </row>
        <row r="1157">
          <cell r="A1157" t="str">
            <v>0375</v>
          </cell>
          <cell r="B1157">
            <v>15</v>
          </cell>
        </row>
        <row r="1158">
          <cell r="A1158" t="str">
            <v>0376</v>
          </cell>
          <cell r="B1158">
            <v>15</v>
          </cell>
        </row>
        <row r="1159">
          <cell r="A1159" t="str">
            <v>0377</v>
          </cell>
          <cell r="B1159">
            <v>15</v>
          </cell>
        </row>
        <row r="1160">
          <cell r="A1160" t="str">
            <v>0378</v>
          </cell>
          <cell r="B1160">
            <v>15</v>
          </cell>
        </row>
        <row r="1161">
          <cell r="A1161" t="str">
            <v>0379</v>
          </cell>
          <cell r="B1161">
            <v>15</v>
          </cell>
        </row>
        <row r="1162">
          <cell r="A1162" t="str">
            <v>0380</v>
          </cell>
          <cell r="B1162">
            <v>15</v>
          </cell>
        </row>
        <row r="1163">
          <cell r="A1163" t="str">
            <v>0381</v>
          </cell>
          <cell r="B1163">
            <v>15</v>
          </cell>
        </row>
        <row r="1164">
          <cell r="A1164" t="str">
            <v>0382</v>
          </cell>
          <cell r="B1164">
            <v>15</v>
          </cell>
        </row>
        <row r="1165">
          <cell r="A1165" t="str">
            <v>0383</v>
          </cell>
          <cell r="B1165">
            <v>15</v>
          </cell>
        </row>
        <row r="1166">
          <cell r="A1166" t="str">
            <v>0384</v>
          </cell>
          <cell r="B1166">
            <v>15</v>
          </cell>
        </row>
        <row r="1167">
          <cell r="A1167" t="str">
            <v>0385</v>
          </cell>
          <cell r="B1167">
            <v>15</v>
          </cell>
        </row>
        <row r="1168">
          <cell r="A1168" t="str">
            <v>0386</v>
          </cell>
          <cell r="B1168">
            <v>15</v>
          </cell>
        </row>
        <row r="1169">
          <cell r="A1169" t="str">
            <v>0387</v>
          </cell>
          <cell r="B1169">
            <v>15</v>
          </cell>
        </row>
        <row r="1170">
          <cell r="A1170" t="str">
            <v>0388</v>
          </cell>
          <cell r="B1170">
            <v>15</v>
          </cell>
        </row>
        <row r="1171">
          <cell r="A1171" t="str">
            <v>0389</v>
          </cell>
          <cell r="B1171">
            <v>15</v>
          </cell>
        </row>
        <row r="1172">
          <cell r="A1172" t="str">
            <v>040</v>
          </cell>
          <cell r="B1172">
            <v>15</v>
          </cell>
        </row>
        <row r="1173">
          <cell r="A1173" t="str">
            <v>04111</v>
          </cell>
          <cell r="B1173">
            <v>15</v>
          </cell>
        </row>
        <row r="1174">
          <cell r="A1174" t="str">
            <v>04112</v>
          </cell>
          <cell r="B1174">
            <v>15</v>
          </cell>
        </row>
        <row r="1175">
          <cell r="A1175" t="str">
            <v>04113</v>
          </cell>
          <cell r="B1175">
            <v>15</v>
          </cell>
        </row>
        <row r="1176">
          <cell r="A1176" t="str">
            <v>04114</v>
          </cell>
          <cell r="B1176">
            <v>15</v>
          </cell>
        </row>
        <row r="1177">
          <cell r="A1177" t="str">
            <v>04115</v>
          </cell>
          <cell r="B1177">
            <v>15</v>
          </cell>
        </row>
        <row r="1178">
          <cell r="A1178" t="str">
            <v>04116</v>
          </cell>
          <cell r="B1178">
            <v>15</v>
          </cell>
        </row>
        <row r="1179">
          <cell r="A1179" t="str">
            <v>04118</v>
          </cell>
          <cell r="B1179">
            <v>15</v>
          </cell>
        </row>
        <row r="1180">
          <cell r="A1180" t="str">
            <v>04119</v>
          </cell>
          <cell r="B1180">
            <v>15</v>
          </cell>
        </row>
        <row r="1181">
          <cell r="A1181" t="str">
            <v>04123</v>
          </cell>
          <cell r="B1181">
            <v>15</v>
          </cell>
        </row>
        <row r="1182">
          <cell r="A1182" t="str">
            <v>0413</v>
          </cell>
          <cell r="B1182">
            <v>15</v>
          </cell>
        </row>
        <row r="1183">
          <cell r="A1183" t="str">
            <v>04142</v>
          </cell>
          <cell r="B1183">
            <v>15</v>
          </cell>
        </row>
        <row r="1184">
          <cell r="A1184" t="str">
            <v>04143</v>
          </cell>
          <cell r="B1184">
            <v>15</v>
          </cell>
        </row>
        <row r="1185">
          <cell r="A1185" t="str">
            <v>04144</v>
          </cell>
          <cell r="B1185">
            <v>15</v>
          </cell>
        </row>
        <row r="1186">
          <cell r="A1186" t="str">
            <v>04145</v>
          </cell>
          <cell r="B1186">
            <v>15</v>
          </cell>
        </row>
        <row r="1187">
          <cell r="A1187" t="str">
            <v>04146</v>
          </cell>
          <cell r="B1187">
            <v>15</v>
          </cell>
        </row>
        <row r="1188">
          <cell r="A1188" t="str">
            <v>04147</v>
          </cell>
          <cell r="B1188">
            <v>15</v>
          </cell>
        </row>
        <row r="1189">
          <cell r="A1189" t="str">
            <v>04148</v>
          </cell>
          <cell r="B1189">
            <v>15</v>
          </cell>
        </row>
        <row r="1190">
          <cell r="A1190" t="str">
            <v>04149</v>
          </cell>
          <cell r="B1190">
            <v>15</v>
          </cell>
        </row>
        <row r="1191">
          <cell r="A1191" t="str">
            <v>04151</v>
          </cell>
          <cell r="B1191">
            <v>15</v>
          </cell>
        </row>
        <row r="1192">
          <cell r="A1192" t="str">
            <v>04153</v>
          </cell>
          <cell r="B1192">
            <v>15</v>
          </cell>
        </row>
        <row r="1193">
          <cell r="A1193" t="str">
            <v>04159</v>
          </cell>
          <cell r="B1193">
            <v>15</v>
          </cell>
        </row>
        <row r="1194">
          <cell r="A1194" t="str">
            <v>0416</v>
          </cell>
          <cell r="B1194">
            <v>15</v>
          </cell>
        </row>
        <row r="1195">
          <cell r="A1195" t="str">
            <v>04171</v>
          </cell>
          <cell r="B1195">
            <v>15</v>
          </cell>
        </row>
        <row r="1196">
          <cell r="A1196" t="str">
            <v>04172</v>
          </cell>
          <cell r="B1196">
            <v>15</v>
          </cell>
        </row>
        <row r="1197">
          <cell r="A1197" t="str">
            <v>04173</v>
          </cell>
          <cell r="B1197">
            <v>15</v>
          </cell>
        </row>
        <row r="1198">
          <cell r="A1198" t="str">
            <v>04174</v>
          </cell>
          <cell r="B1198">
            <v>15</v>
          </cell>
        </row>
        <row r="1199">
          <cell r="A1199" t="str">
            <v>04175</v>
          </cell>
          <cell r="B1199">
            <v>15</v>
          </cell>
        </row>
        <row r="1200">
          <cell r="A1200" t="str">
            <v>04176</v>
          </cell>
          <cell r="B1200">
            <v>15</v>
          </cell>
        </row>
        <row r="1201">
          <cell r="A1201" t="str">
            <v>04177</v>
          </cell>
          <cell r="B1201">
            <v>15</v>
          </cell>
        </row>
        <row r="1202">
          <cell r="A1202" t="str">
            <v>04179</v>
          </cell>
          <cell r="B1202">
            <v>15</v>
          </cell>
        </row>
        <row r="1203">
          <cell r="A1203" t="str">
            <v>0418</v>
          </cell>
          <cell r="B1203">
            <v>15</v>
          </cell>
        </row>
        <row r="1204">
          <cell r="A1204" t="str">
            <v>04200</v>
          </cell>
          <cell r="B1204">
            <v>15</v>
          </cell>
        </row>
        <row r="1205">
          <cell r="A1205" t="str">
            <v>04202</v>
          </cell>
          <cell r="B1205">
            <v>15</v>
          </cell>
        </row>
        <row r="1206">
          <cell r="A1206" t="str">
            <v>04204</v>
          </cell>
          <cell r="B1206">
            <v>15</v>
          </cell>
        </row>
        <row r="1207">
          <cell r="A1207" t="str">
            <v>0421</v>
          </cell>
          <cell r="B1207">
            <v>15</v>
          </cell>
        </row>
        <row r="1208">
          <cell r="A1208" t="str">
            <v>0422</v>
          </cell>
          <cell r="B1208">
            <v>15</v>
          </cell>
        </row>
        <row r="1209">
          <cell r="A1209" t="str">
            <v>0423</v>
          </cell>
          <cell r="B1209">
            <v>15</v>
          </cell>
        </row>
        <row r="1210">
          <cell r="A1210" t="str">
            <v>0424</v>
          </cell>
          <cell r="B1210">
            <v>15</v>
          </cell>
        </row>
        <row r="1211">
          <cell r="A1211" t="str">
            <v>04251</v>
          </cell>
          <cell r="B1211">
            <v>15</v>
          </cell>
        </row>
        <row r="1212">
          <cell r="A1212" t="str">
            <v>04252</v>
          </cell>
          <cell r="B1212">
            <v>15</v>
          </cell>
        </row>
        <row r="1213">
          <cell r="A1213" t="str">
            <v>04253</v>
          </cell>
          <cell r="B1213">
            <v>15</v>
          </cell>
        </row>
        <row r="1214">
          <cell r="A1214" t="str">
            <v>04254</v>
          </cell>
          <cell r="B1214">
            <v>15</v>
          </cell>
        </row>
        <row r="1215">
          <cell r="A1215" t="str">
            <v>04255</v>
          </cell>
          <cell r="B1215">
            <v>15</v>
          </cell>
        </row>
        <row r="1216">
          <cell r="A1216" t="str">
            <v>04256</v>
          </cell>
          <cell r="B1216">
            <v>15</v>
          </cell>
        </row>
        <row r="1217">
          <cell r="A1217" t="str">
            <v>04257</v>
          </cell>
          <cell r="B1217">
            <v>15</v>
          </cell>
        </row>
        <row r="1218">
          <cell r="A1218" t="str">
            <v>04258</v>
          </cell>
          <cell r="B1218">
            <v>15</v>
          </cell>
        </row>
        <row r="1219">
          <cell r="A1219" t="str">
            <v>04259</v>
          </cell>
          <cell r="B1219">
            <v>15</v>
          </cell>
        </row>
        <row r="1220">
          <cell r="A1220" t="str">
            <v>04262</v>
          </cell>
          <cell r="B1220">
            <v>15</v>
          </cell>
        </row>
        <row r="1221">
          <cell r="A1221" t="str">
            <v>04266</v>
          </cell>
          <cell r="B1221">
            <v>15</v>
          </cell>
        </row>
        <row r="1222">
          <cell r="A1222" t="str">
            <v>04268</v>
          </cell>
          <cell r="B1222">
            <v>15</v>
          </cell>
        </row>
        <row r="1223">
          <cell r="A1223" t="str">
            <v>0427</v>
          </cell>
          <cell r="B1223">
            <v>15</v>
          </cell>
        </row>
        <row r="1224">
          <cell r="A1224" t="str">
            <v>04281</v>
          </cell>
          <cell r="B1224">
            <v>15</v>
          </cell>
        </row>
        <row r="1225">
          <cell r="A1225" t="str">
            <v>04282</v>
          </cell>
          <cell r="B1225">
            <v>15</v>
          </cell>
        </row>
        <row r="1226">
          <cell r="A1226" t="str">
            <v>04283</v>
          </cell>
          <cell r="B1226">
            <v>15</v>
          </cell>
        </row>
        <row r="1227">
          <cell r="A1227" t="str">
            <v>04285</v>
          </cell>
          <cell r="B1227">
            <v>15</v>
          </cell>
        </row>
        <row r="1228">
          <cell r="A1228" t="str">
            <v>04286</v>
          </cell>
          <cell r="B1228">
            <v>15</v>
          </cell>
        </row>
        <row r="1229">
          <cell r="A1229" t="str">
            <v>04287</v>
          </cell>
          <cell r="B1229">
            <v>15</v>
          </cell>
        </row>
        <row r="1230">
          <cell r="A1230" t="str">
            <v>04288</v>
          </cell>
          <cell r="B1230">
            <v>15</v>
          </cell>
        </row>
        <row r="1231">
          <cell r="A1231" t="str">
            <v>04290</v>
          </cell>
          <cell r="B1231">
            <v>15</v>
          </cell>
        </row>
        <row r="1232">
          <cell r="A1232" t="str">
            <v>04292</v>
          </cell>
          <cell r="B1232">
            <v>15</v>
          </cell>
        </row>
        <row r="1233">
          <cell r="A1233" t="str">
            <v>04294</v>
          </cell>
          <cell r="B1233">
            <v>15</v>
          </cell>
        </row>
        <row r="1234">
          <cell r="A1234" t="str">
            <v>04295</v>
          </cell>
          <cell r="B1234">
            <v>15</v>
          </cell>
        </row>
        <row r="1235">
          <cell r="A1235" t="str">
            <v>04296</v>
          </cell>
          <cell r="B1235">
            <v>15</v>
          </cell>
        </row>
        <row r="1236">
          <cell r="A1236" t="str">
            <v>04297</v>
          </cell>
          <cell r="B1236">
            <v>15</v>
          </cell>
        </row>
        <row r="1237">
          <cell r="A1237" t="str">
            <v>04298</v>
          </cell>
          <cell r="B1237">
            <v>15</v>
          </cell>
        </row>
        <row r="1238">
          <cell r="A1238" t="str">
            <v>04299</v>
          </cell>
          <cell r="B1238">
            <v>15</v>
          </cell>
        </row>
        <row r="1239">
          <cell r="A1239" t="str">
            <v>0431</v>
          </cell>
          <cell r="B1239">
            <v>15</v>
          </cell>
        </row>
        <row r="1240">
          <cell r="A1240" t="str">
            <v>04320</v>
          </cell>
          <cell r="B1240">
            <v>15</v>
          </cell>
        </row>
        <row r="1241">
          <cell r="A1241" t="str">
            <v>04322</v>
          </cell>
          <cell r="B1241">
            <v>15</v>
          </cell>
        </row>
        <row r="1242">
          <cell r="A1242" t="str">
            <v>04323</v>
          </cell>
          <cell r="B1242">
            <v>15</v>
          </cell>
        </row>
        <row r="1243">
          <cell r="A1243" t="str">
            <v>04324</v>
          </cell>
          <cell r="B1243">
            <v>15</v>
          </cell>
        </row>
        <row r="1244">
          <cell r="A1244" t="str">
            <v>04326</v>
          </cell>
          <cell r="B1244">
            <v>15</v>
          </cell>
        </row>
        <row r="1245">
          <cell r="A1245" t="str">
            <v>04327</v>
          </cell>
          <cell r="B1245">
            <v>15</v>
          </cell>
        </row>
        <row r="1246">
          <cell r="A1246" t="str">
            <v>04328</v>
          </cell>
          <cell r="B1246">
            <v>15</v>
          </cell>
        </row>
        <row r="1247">
          <cell r="A1247" t="str">
            <v>04329</v>
          </cell>
          <cell r="B1247">
            <v>15</v>
          </cell>
        </row>
        <row r="1248">
          <cell r="A1248" t="str">
            <v>04331</v>
          </cell>
          <cell r="B1248">
            <v>15</v>
          </cell>
        </row>
        <row r="1249">
          <cell r="A1249" t="str">
            <v>04332</v>
          </cell>
          <cell r="B1249">
            <v>15</v>
          </cell>
        </row>
        <row r="1250">
          <cell r="A1250" t="str">
            <v>04333</v>
          </cell>
          <cell r="B1250">
            <v>15</v>
          </cell>
        </row>
        <row r="1251">
          <cell r="A1251" t="str">
            <v>04336</v>
          </cell>
          <cell r="B1251">
            <v>15</v>
          </cell>
        </row>
        <row r="1252">
          <cell r="A1252" t="str">
            <v>04339</v>
          </cell>
          <cell r="B1252">
            <v>15</v>
          </cell>
        </row>
        <row r="1253">
          <cell r="A1253" t="str">
            <v>04341</v>
          </cell>
          <cell r="B1253">
            <v>15</v>
          </cell>
        </row>
        <row r="1254">
          <cell r="A1254" t="str">
            <v>04342</v>
          </cell>
          <cell r="B1254">
            <v>15</v>
          </cell>
        </row>
        <row r="1255">
          <cell r="A1255" t="str">
            <v>04343</v>
          </cell>
          <cell r="B1255">
            <v>15</v>
          </cell>
        </row>
        <row r="1256">
          <cell r="A1256" t="str">
            <v>04344</v>
          </cell>
          <cell r="B1256">
            <v>15</v>
          </cell>
        </row>
        <row r="1257">
          <cell r="A1257" t="str">
            <v>04346</v>
          </cell>
          <cell r="B1257">
            <v>15</v>
          </cell>
        </row>
        <row r="1258">
          <cell r="A1258" t="str">
            <v>04347</v>
          </cell>
          <cell r="B1258">
            <v>15</v>
          </cell>
        </row>
        <row r="1259">
          <cell r="A1259" t="str">
            <v>04348</v>
          </cell>
          <cell r="B1259">
            <v>15</v>
          </cell>
        </row>
        <row r="1260">
          <cell r="A1260" t="str">
            <v>0435</v>
          </cell>
          <cell r="B1260">
            <v>15</v>
          </cell>
        </row>
        <row r="1261">
          <cell r="A1261" t="str">
            <v>04362</v>
          </cell>
          <cell r="B1261">
            <v>15</v>
          </cell>
        </row>
        <row r="1262">
          <cell r="A1262" t="str">
            <v>04363</v>
          </cell>
          <cell r="B1262">
            <v>15</v>
          </cell>
        </row>
        <row r="1263">
          <cell r="A1263" t="str">
            <v>04364</v>
          </cell>
          <cell r="B1263">
            <v>15</v>
          </cell>
        </row>
        <row r="1264">
          <cell r="A1264" t="str">
            <v>04365</v>
          </cell>
          <cell r="B1264">
            <v>15</v>
          </cell>
        </row>
        <row r="1265">
          <cell r="A1265" t="str">
            <v>04366</v>
          </cell>
          <cell r="B1265">
            <v>15</v>
          </cell>
        </row>
        <row r="1266">
          <cell r="A1266" t="str">
            <v>04367</v>
          </cell>
          <cell r="B1266">
            <v>15</v>
          </cell>
        </row>
        <row r="1267">
          <cell r="A1267" t="str">
            <v>04368</v>
          </cell>
          <cell r="B1267">
            <v>15</v>
          </cell>
        </row>
        <row r="1268">
          <cell r="A1268" t="str">
            <v>04369</v>
          </cell>
          <cell r="B1268">
            <v>15</v>
          </cell>
        </row>
        <row r="1269">
          <cell r="A1269" t="str">
            <v>04371</v>
          </cell>
          <cell r="B1269">
            <v>15</v>
          </cell>
        </row>
        <row r="1270">
          <cell r="A1270" t="str">
            <v>04372</v>
          </cell>
          <cell r="B1270">
            <v>15</v>
          </cell>
        </row>
        <row r="1271">
          <cell r="A1271" t="str">
            <v>04373</v>
          </cell>
          <cell r="B1271">
            <v>15</v>
          </cell>
        </row>
        <row r="1272">
          <cell r="A1272" t="str">
            <v>04374</v>
          </cell>
          <cell r="B1272">
            <v>15</v>
          </cell>
        </row>
        <row r="1273">
          <cell r="A1273" t="str">
            <v>04378</v>
          </cell>
          <cell r="B1273">
            <v>15</v>
          </cell>
        </row>
        <row r="1274">
          <cell r="A1274" t="str">
            <v>04394</v>
          </cell>
          <cell r="B1274">
            <v>15</v>
          </cell>
        </row>
        <row r="1275">
          <cell r="A1275" t="str">
            <v>044</v>
          </cell>
          <cell r="B1275">
            <v>15</v>
          </cell>
        </row>
        <row r="1276">
          <cell r="A1276" t="str">
            <v>0451</v>
          </cell>
          <cell r="B1276">
            <v>15</v>
          </cell>
        </row>
        <row r="1277">
          <cell r="A1277" t="str">
            <v>0452</v>
          </cell>
          <cell r="B1277">
            <v>15</v>
          </cell>
        </row>
        <row r="1278">
          <cell r="A1278" t="str">
            <v>04536</v>
          </cell>
          <cell r="B1278">
            <v>15</v>
          </cell>
        </row>
        <row r="1279">
          <cell r="A1279" t="str">
            <v>04542</v>
          </cell>
          <cell r="B1279">
            <v>15</v>
          </cell>
        </row>
        <row r="1280">
          <cell r="A1280" t="str">
            <v>04543</v>
          </cell>
          <cell r="B1280">
            <v>15</v>
          </cell>
        </row>
        <row r="1281">
          <cell r="A1281" t="str">
            <v>04544</v>
          </cell>
          <cell r="B1281">
            <v>15</v>
          </cell>
        </row>
        <row r="1282">
          <cell r="A1282" t="str">
            <v>04545</v>
          </cell>
          <cell r="B1282">
            <v>15</v>
          </cell>
        </row>
        <row r="1283">
          <cell r="A1283" t="str">
            <v>04546</v>
          </cell>
          <cell r="B1283">
            <v>15</v>
          </cell>
        </row>
        <row r="1284">
          <cell r="A1284" t="str">
            <v>04547</v>
          </cell>
          <cell r="B1284">
            <v>15</v>
          </cell>
        </row>
        <row r="1285">
          <cell r="A1285" t="str">
            <v>04549</v>
          </cell>
          <cell r="B1285">
            <v>15</v>
          </cell>
        </row>
        <row r="1286">
          <cell r="A1286" t="str">
            <v>04550</v>
          </cell>
          <cell r="B1286">
            <v>15</v>
          </cell>
        </row>
        <row r="1287">
          <cell r="A1287" t="str">
            <v>04551</v>
          </cell>
          <cell r="B1287">
            <v>15</v>
          </cell>
        </row>
        <row r="1288">
          <cell r="A1288" t="str">
            <v>04552</v>
          </cell>
          <cell r="B1288">
            <v>15</v>
          </cell>
        </row>
        <row r="1289">
          <cell r="A1289" t="str">
            <v>04553</v>
          </cell>
          <cell r="B1289">
            <v>15</v>
          </cell>
        </row>
        <row r="1290">
          <cell r="A1290" t="str">
            <v>04554</v>
          </cell>
          <cell r="B1290">
            <v>15</v>
          </cell>
        </row>
        <row r="1291">
          <cell r="A1291" t="str">
            <v>04561</v>
          </cell>
          <cell r="B1291">
            <v>15</v>
          </cell>
        </row>
        <row r="1292">
          <cell r="A1292" t="str">
            <v>04562</v>
          </cell>
          <cell r="B1292">
            <v>15</v>
          </cell>
        </row>
        <row r="1293">
          <cell r="A1293" t="str">
            <v>04563</v>
          </cell>
          <cell r="B1293">
            <v>15</v>
          </cell>
        </row>
        <row r="1294">
          <cell r="A1294" t="str">
            <v>04564</v>
          </cell>
          <cell r="B1294">
            <v>15</v>
          </cell>
        </row>
        <row r="1295">
          <cell r="A1295" t="str">
            <v>04565</v>
          </cell>
          <cell r="B1295">
            <v>15</v>
          </cell>
        </row>
        <row r="1296">
          <cell r="A1296" t="str">
            <v>04566</v>
          </cell>
          <cell r="B1296">
            <v>15</v>
          </cell>
        </row>
        <row r="1297">
          <cell r="A1297" t="str">
            <v>04567</v>
          </cell>
          <cell r="B1297">
            <v>15</v>
          </cell>
        </row>
        <row r="1298">
          <cell r="A1298" t="str">
            <v>04568</v>
          </cell>
          <cell r="B1298">
            <v>15</v>
          </cell>
        </row>
        <row r="1299">
          <cell r="A1299" t="str">
            <v>04569</v>
          </cell>
          <cell r="B1299">
            <v>15</v>
          </cell>
        </row>
        <row r="1300">
          <cell r="A1300" t="str">
            <v>04572</v>
          </cell>
          <cell r="B1300">
            <v>15</v>
          </cell>
        </row>
        <row r="1301">
          <cell r="A1301" t="str">
            <v>04573</v>
          </cell>
          <cell r="B1301">
            <v>15</v>
          </cell>
        </row>
        <row r="1302">
          <cell r="A1302" t="str">
            <v>04574</v>
          </cell>
          <cell r="B1302">
            <v>15</v>
          </cell>
        </row>
        <row r="1303">
          <cell r="A1303" t="str">
            <v>04575</v>
          </cell>
          <cell r="B1303">
            <v>15</v>
          </cell>
        </row>
        <row r="1304">
          <cell r="A1304" t="str">
            <v>04576</v>
          </cell>
          <cell r="B1304">
            <v>15</v>
          </cell>
        </row>
        <row r="1305">
          <cell r="A1305" t="str">
            <v>04577</v>
          </cell>
          <cell r="B1305">
            <v>15</v>
          </cell>
        </row>
        <row r="1306">
          <cell r="A1306" t="str">
            <v>0461</v>
          </cell>
          <cell r="B1306">
            <v>15</v>
          </cell>
        </row>
        <row r="1307">
          <cell r="A1307" t="str">
            <v>0462</v>
          </cell>
          <cell r="B1307">
            <v>15</v>
          </cell>
        </row>
        <row r="1308">
          <cell r="A1308" t="str">
            <v>04630</v>
          </cell>
          <cell r="B1308">
            <v>15</v>
          </cell>
        </row>
        <row r="1309">
          <cell r="A1309" t="str">
            <v>04631</v>
          </cell>
          <cell r="B1309">
            <v>15</v>
          </cell>
        </row>
        <row r="1310">
          <cell r="A1310" t="str">
            <v>04632</v>
          </cell>
          <cell r="B1310">
            <v>15</v>
          </cell>
        </row>
        <row r="1311">
          <cell r="A1311" t="str">
            <v>04633</v>
          </cell>
          <cell r="B1311">
            <v>15</v>
          </cell>
        </row>
        <row r="1312">
          <cell r="A1312" t="str">
            <v>04634</v>
          </cell>
          <cell r="B1312">
            <v>15</v>
          </cell>
        </row>
        <row r="1313">
          <cell r="A1313" t="str">
            <v>04635</v>
          </cell>
          <cell r="B1313">
            <v>15</v>
          </cell>
        </row>
        <row r="1314">
          <cell r="A1314" t="str">
            <v>04636</v>
          </cell>
          <cell r="B1314">
            <v>15</v>
          </cell>
        </row>
        <row r="1315">
          <cell r="A1315" t="str">
            <v>04637</v>
          </cell>
          <cell r="B1315">
            <v>15</v>
          </cell>
        </row>
        <row r="1316">
          <cell r="A1316" t="str">
            <v>04638</v>
          </cell>
          <cell r="B1316">
            <v>15</v>
          </cell>
        </row>
        <row r="1317">
          <cell r="A1317" t="str">
            <v>04639</v>
          </cell>
          <cell r="B1317">
            <v>15</v>
          </cell>
        </row>
        <row r="1318">
          <cell r="A1318" t="str">
            <v>04651</v>
          </cell>
          <cell r="B1318">
            <v>15</v>
          </cell>
        </row>
        <row r="1319">
          <cell r="A1319" t="str">
            <v>04652</v>
          </cell>
          <cell r="B1319">
            <v>15</v>
          </cell>
        </row>
        <row r="1320">
          <cell r="A1320" t="str">
            <v>04653</v>
          </cell>
          <cell r="B1320">
            <v>15</v>
          </cell>
        </row>
        <row r="1321">
          <cell r="A1321" t="str">
            <v>0468</v>
          </cell>
          <cell r="B1321">
            <v>15</v>
          </cell>
        </row>
        <row r="1322">
          <cell r="A1322" t="str">
            <v>0469</v>
          </cell>
          <cell r="B1322">
            <v>15</v>
          </cell>
        </row>
        <row r="1323">
          <cell r="A1323" t="str">
            <v>0470</v>
          </cell>
          <cell r="B1323">
            <v>15</v>
          </cell>
        </row>
        <row r="1324">
          <cell r="A1324" t="str">
            <v>0471</v>
          </cell>
          <cell r="B1324">
            <v>15</v>
          </cell>
        </row>
        <row r="1325">
          <cell r="A1325" t="str">
            <v>0472</v>
          </cell>
          <cell r="B1325">
            <v>15</v>
          </cell>
        </row>
        <row r="1326">
          <cell r="A1326" t="str">
            <v>0473</v>
          </cell>
          <cell r="B1326">
            <v>15</v>
          </cell>
        </row>
        <row r="1327">
          <cell r="A1327" t="str">
            <v>0474</v>
          </cell>
          <cell r="B1327">
            <v>15</v>
          </cell>
        </row>
        <row r="1328">
          <cell r="A1328" t="str">
            <v>0475</v>
          </cell>
          <cell r="B1328">
            <v>15</v>
          </cell>
        </row>
        <row r="1329">
          <cell r="A1329" t="str">
            <v>0476</v>
          </cell>
          <cell r="B1329">
            <v>15</v>
          </cell>
        </row>
        <row r="1330">
          <cell r="A1330" t="str">
            <v>0477</v>
          </cell>
          <cell r="B1330">
            <v>15</v>
          </cell>
        </row>
        <row r="1331">
          <cell r="A1331" t="str">
            <v>0478</v>
          </cell>
          <cell r="B1331">
            <v>15</v>
          </cell>
        </row>
        <row r="1332">
          <cell r="A1332" t="str">
            <v>0479</v>
          </cell>
          <cell r="B1332">
            <v>15</v>
          </cell>
        </row>
        <row r="1333">
          <cell r="A1333" t="str">
            <v>0480</v>
          </cell>
          <cell r="B1333">
            <v>15</v>
          </cell>
        </row>
        <row r="1334">
          <cell r="A1334" t="str">
            <v>0481</v>
          </cell>
          <cell r="B1334">
            <v>15</v>
          </cell>
        </row>
        <row r="1335">
          <cell r="A1335" t="str">
            <v>04822</v>
          </cell>
          <cell r="B1335">
            <v>15</v>
          </cell>
        </row>
        <row r="1336">
          <cell r="A1336" t="str">
            <v>04824</v>
          </cell>
          <cell r="B1336">
            <v>15</v>
          </cell>
        </row>
        <row r="1337">
          <cell r="A1337" t="str">
            <v>04826</v>
          </cell>
          <cell r="B1337">
            <v>15</v>
          </cell>
        </row>
        <row r="1338">
          <cell r="A1338" t="str">
            <v>04828</v>
          </cell>
          <cell r="B1338">
            <v>15</v>
          </cell>
        </row>
        <row r="1339">
          <cell r="A1339" t="str">
            <v>04829</v>
          </cell>
          <cell r="B1339">
            <v>15</v>
          </cell>
        </row>
        <row r="1340">
          <cell r="A1340" t="str">
            <v>0483</v>
          </cell>
          <cell r="B1340">
            <v>15</v>
          </cell>
        </row>
        <row r="1341">
          <cell r="A1341" t="str">
            <v>0484</v>
          </cell>
          <cell r="B1341">
            <v>15</v>
          </cell>
        </row>
        <row r="1342">
          <cell r="A1342" t="str">
            <v>0485</v>
          </cell>
          <cell r="B1342">
            <v>15</v>
          </cell>
        </row>
        <row r="1343">
          <cell r="A1343" t="str">
            <v>04862</v>
          </cell>
          <cell r="B1343">
            <v>15</v>
          </cell>
        </row>
        <row r="1344">
          <cell r="A1344" t="str">
            <v>04863</v>
          </cell>
          <cell r="B1344">
            <v>15</v>
          </cell>
        </row>
        <row r="1345">
          <cell r="A1345" t="str">
            <v>04864</v>
          </cell>
          <cell r="B1345">
            <v>15</v>
          </cell>
        </row>
        <row r="1346">
          <cell r="A1346" t="str">
            <v>04865</v>
          </cell>
          <cell r="B1346">
            <v>15</v>
          </cell>
        </row>
        <row r="1347">
          <cell r="A1347" t="str">
            <v>04866</v>
          </cell>
          <cell r="B1347">
            <v>15</v>
          </cell>
        </row>
        <row r="1348">
          <cell r="A1348" t="str">
            <v>04867</v>
          </cell>
          <cell r="B1348">
            <v>15</v>
          </cell>
        </row>
        <row r="1349">
          <cell r="A1349" t="str">
            <v>04868</v>
          </cell>
          <cell r="B1349">
            <v>15</v>
          </cell>
        </row>
        <row r="1350">
          <cell r="A1350" t="str">
            <v>04869</v>
          </cell>
          <cell r="B1350">
            <v>15</v>
          </cell>
        </row>
        <row r="1351">
          <cell r="A1351" t="str">
            <v>0487</v>
          </cell>
          <cell r="B1351">
            <v>15</v>
          </cell>
        </row>
        <row r="1352">
          <cell r="A1352" t="str">
            <v>0488</v>
          </cell>
          <cell r="B1352">
            <v>15</v>
          </cell>
        </row>
        <row r="1353">
          <cell r="A1353" t="str">
            <v>04890</v>
          </cell>
          <cell r="B1353">
            <v>15</v>
          </cell>
        </row>
        <row r="1354">
          <cell r="A1354" t="str">
            <v>04891</v>
          </cell>
          <cell r="B1354">
            <v>15</v>
          </cell>
        </row>
        <row r="1355">
          <cell r="A1355" t="str">
            <v>04892</v>
          </cell>
          <cell r="B1355">
            <v>15</v>
          </cell>
        </row>
        <row r="1356">
          <cell r="A1356" t="str">
            <v>04893</v>
          </cell>
          <cell r="B1356">
            <v>15</v>
          </cell>
        </row>
        <row r="1357">
          <cell r="A1357" t="str">
            <v>04894</v>
          </cell>
          <cell r="B1357">
            <v>15</v>
          </cell>
        </row>
        <row r="1358">
          <cell r="A1358" t="str">
            <v>04895</v>
          </cell>
          <cell r="B1358">
            <v>15</v>
          </cell>
        </row>
        <row r="1359">
          <cell r="A1359" t="str">
            <v>04896</v>
          </cell>
          <cell r="B1359">
            <v>15</v>
          </cell>
        </row>
        <row r="1360">
          <cell r="A1360" t="str">
            <v>04897</v>
          </cell>
          <cell r="B1360">
            <v>15</v>
          </cell>
        </row>
        <row r="1361">
          <cell r="A1361" t="str">
            <v>04898</v>
          </cell>
          <cell r="B1361">
            <v>15</v>
          </cell>
        </row>
        <row r="1362">
          <cell r="A1362" t="str">
            <v>04899</v>
          </cell>
          <cell r="B1362">
            <v>15</v>
          </cell>
        </row>
        <row r="1363">
          <cell r="A1363" t="str">
            <v>0490</v>
          </cell>
          <cell r="B1363">
            <v>15</v>
          </cell>
        </row>
        <row r="1364">
          <cell r="A1364" t="str">
            <v>0491</v>
          </cell>
          <cell r="B1364">
            <v>15</v>
          </cell>
        </row>
        <row r="1365">
          <cell r="A1365" t="str">
            <v>0492</v>
          </cell>
          <cell r="B1365">
            <v>15</v>
          </cell>
        </row>
        <row r="1366">
          <cell r="A1366" t="str">
            <v>0493</v>
          </cell>
          <cell r="B1366">
            <v>15</v>
          </cell>
        </row>
        <row r="1367">
          <cell r="A1367" t="str">
            <v>04942</v>
          </cell>
          <cell r="B1367">
            <v>15</v>
          </cell>
        </row>
        <row r="1368">
          <cell r="A1368" t="str">
            <v>04944</v>
          </cell>
          <cell r="B1368">
            <v>15</v>
          </cell>
        </row>
        <row r="1369">
          <cell r="A1369" t="str">
            <v>04945</v>
          </cell>
          <cell r="B1369">
            <v>15</v>
          </cell>
        </row>
        <row r="1370">
          <cell r="A1370" t="str">
            <v>04946</v>
          </cell>
          <cell r="B1370">
            <v>15</v>
          </cell>
        </row>
        <row r="1371">
          <cell r="A1371" t="str">
            <v>04947</v>
          </cell>
          <cell r="B1371">
            <v>15</v>
          </cell>
        </row>
        <row r="1372">
          <cell r="A1372" t="str">
            <v>04948</v>
          </cell>
          <cell r="B1372">
            <v>15</v>
          </cell>
        </row>
        <row r="1373">
          <cell r="A1373" t="str">
            <v>04949</v>
          </cell>
          <cell r="B1373">
            <v>15</v>
          </cell>
        </row>
        <row r="1374">
          <cell r="A1374" t="str">
            <v>0495</v>
          </cell>
          <cell r="B1374">
            <v>15</v>
          </cell>
        </row>
        <row r="1375">
          <cell r="A1375" t="str">
            <v>0496</v>
          </cell>
          <cell r="B1375">
            <v>15</v>
          </cell>
        </row>
        <row r="1376">
          <cell r="A1376" t="str">
            <v>0497</v>
          </cell>
          <cell r="B1376">
            <v>15</v>
          </cell>
        </row>
        <row r="1377">
          <cell r="A1377" t="str">
            <v>0498</v>
          </cell>
          <cell r="B1377">
            <v>15</v>
          </cell>
        </row>
        <row r="1378">
          <cell r="A1378" t="str">
            <v>0499</v>
          </cell>
          <cell r="B1378">
            <v>15</v>
          </cell>
        </row>
        <row r="1379">
          <cell r="A1379" t="str">
            <v>05111</v>
          </cell>
          <cell r="B1379">
            <v>14</v>
          </cell>
        </row>
        <row r="1380">
          <cell r="A1380" t="str">
            <v>05112</v>
          </cell>
          <cell r="B1380">
            <v>14</v>
          </cell>
        </row>
        <row r="1381">
          <cell r="A1381" t="str">
            <v>05113</v>
          </cell>
          <cell r="B1381">
            <v>14</v>
          </cell>
        </row>
        <row r="1382">
          <cell r="A1382" t="str">
            <v>05114</v>
          </cell>
          <cell r="B1382">
            <v>14</v>
          </cell>
        </row>
        <row r="1383">
          <cell r="A1383" t="str">
            <v>05115</v>
          </cell>
          <cell r="B1383">
            <v>14</v>
          </cell>
        </row>
        <row r="1384">
          <cell r="A1384" t="str">
            <v>05117</v>
          </cell>
          <cell r="B1384">
            <v>14</v>
          </cell>
        </row>
        <row r="1385">
          <cell r="A1385" t="str">
            <v>05118</v>
          </cell>
          <cell r="B1385">
            <v>14</v>
          </cell>
        </row>
        <row r="1386">
          <cell r="A1386" t="str">
            <v>0512</v>
          </cell>
          <cell r="B1386">
            <v>14</v>
          </cell>
        </row>
        <row r="1387">
          <cell r="A1387" t="str">
            <v>05142</v>
          </cell>
          <cell r="B1387">
            <v>14</v>
          </cell>
        </row>
        <row r="1388">
          <cell r="A1388" t="str">
            <v>05143</v>
          </cell>
          <cell r="B1388">
            <v>14</v>
          </cell>
        </row>
        <row r="1389">
          <cell r="A1389" t="str">
            <v>05144</v>
          </cell>
          <cell r="B1389">
            <v>14</v>
          </cell>
        </row>
        <row r="1390">
          <cell r="A1390" t="str">
            <v>0515</v>
          </cell>
          <cell r="B1390">
            <v>14</v>
          </cell>
        </row>
        <row r="1391">
          <cell r="A1391" t="str">
            <v>05162</v>
          </cell>
          <cell r="B1391">
            <v>14</v>
          </cell>
        </row>
        <row r="1392">
          <cell r="A1392" t="str">
            <v>05164</v>
          </cell>
          <cell r="B1392">
            <v>14</v>
          </cell>
        </row>
        <row r="1393">
          <cell r="A1393" t="str">
            <v>05165</v>
          </cell>
          <cell r="B1393">
            <v>14</v>
          </cell>
        </row>
        <row r="1394">
          <cell r="A1394" t="str">
            <v>05168</v>
          </cell>
          <cell r="B1394">
            <v>14</v>
          </cell>
        </row>
        <row r="1395">
          <cell r="A1395" t="str">
            <v>05170</v>
          </cell>
          <cell r="B1395">
            <v>14</v>
          </cell>
        </row>
        <row r="1396">
          <cell r="A1396" t="str">
            <v>05171</v>
          </cell>
          <cell r="B1396">
            <v>14</v>
          </cell>
        </row>
        <row r="1397">
          <cell r="A1397" t="str">
            <v>05172</v>
          </cell>
          <cell r="B1397">
            <v>14</v>
          </cell>
        </row>
        <row r="1398">
          <cell r="A1398" t="str">
            <v>05173</v>
          </cell>
          <cell r="B1398">
            <v>14</v>
          </cell>
        </row>
        <row r="1399">
          <cell r="A1399" t="str">
            <v>05174</v>
          </cell>
          <cell r="B1399">
            <v>14</v>
          </cell>
        </row>
        <row r="1400">
          <cell r="A1400" t="str">
            <v>05175</v>
          </cell>
          <cell r="B1400">
            <v>14</v>
          </cell>
        </row>
        <row r="1401">
          <cell r="A1401" t="str">
            <v>05176</v>
          </cell>
          <cell r="B1401">
            <v>14</v>
          </cell>
        </row>
        <row r="1402">
          <cell r="A1402" t="str">
            <v>05177</v>
          </cell>
          <cell r="B1402">
            <v>14</v>
          </cell>
        </row>
        <row r="1403">
          <cell r="A1403" t="str">
            <v>05178</v>
          </cell>
          <cell r="B1403">
            <v>14</v>
          </cell>
        </row>
        <row r="1404">
          <cell r="A1404" t="str">
            <v>05180</v>
          </cell>
          <cell r="B1404">
            <v>14</v>
          </cell>
        </row>
        <row r="1405">
          <cell r="A1405" t="str">
            <v>05181</v>
          </cell>
          <cell r="B1405">
            <v>14</v>
          </cell>
        </row>
        <row r="1406">
          <cell r="A1406" t="str">
            <v>05182</v>
          </cell>
          <cell r="B1406">
            <v>14</v>
          </cell>
        </row>
        <row r="1407">
          <cell r="A1407" t="str">
            <v>05183</v>
          </cell>
          <cell r="B1407">
            <v>14</v>
          </cell>
        </row>
        <row r="1408">
          <cell r="A1408" t="str">
            <v>05190</v>
          </cell>
          <cell r="B1408">
            <v>14</v>
          </cell>
        </row>
        <row r="1409">
          <cell r="A1409" t="str">
            <v>05191</v>
          </cell>
          <cell r="B1409">
            <v>14</v>
          </cell>
        </row>
        <row r="1410">
          <cell r="A1410" t="str">
            <v>05192</v>
          </cell>
          <cell r="B1410">
            <v>14</v>
          </cell>
        </row>
        <row r="1411">
          <cell r="A1411" t="str">
            <v>05194</v>
          </cell>
          <cell r="B1411">
            <v>14</v>
          </cell>
        </row>
        <row r="1412">
          <cell r="A1412" t="str">
            <v>05195</v>
          </cell>
          <cell r="B1412">
            <v>14</v>
          </cell>
        </row>
        <row r="1413">
          <cell r="A1413" t="str">
            <v>05198</v>
          </cell>
          <cell r="B1413">
            <v>14</v>
          </cell>
        </row>
        <row r="1414">
          <cell r="A1414" t="str">
            <v>0520</v>
          </cell>
          <cell r="B1414">
            <v>14</v>
          </cell>
        </row>
        <row r="1415">
          <cell r="A1415" t="str">
            <v>05212</v>
          </cell>
          <cell r="B1415">
            <v>14</v>
          </cell>
        </row>
        <row r="1416">
          <cell r="A1416" t="str">
            <v>05214</v>
          </cell>
          <cell r="B1416">
            <v>14</v>
          </cell>
        </row>
        <row r="1417">
          <cell r="A1417" t="str">
            <v>05216</v>
          </cell>
          <cell r="B1417">
            <v>14</v>
          </cell>
        </row>
        <row r="1418">
          <cell r="A1418" t="str">
            <v>05217</v>
          </cell>
          <cell r="B1418">
            <v>14</v>
          </cell>
        </row>
        <row r="1419">
          <cell r="A1419" t="str">
            <v>0522</v>
          </cell>
          <cell r="B1419">
            <v>14</v>
          </cell>
        </row>
        <row r="1420">
          <cell r="A1420" t="str">
            <v>05240</v>
          </cell>
          <cell r="B1420">
            <v>14</v>
          </cell>
        </row>
        <row r="1421">
          <cell r="A1421" t="str">
            <v>05241</v>
          </cell>
          <cell r="B1421">
            <v>14</v>
          </cell>
        </row>
        <row r="1422">
          <cell r="A1422" t="str">
            <v>05242</v>
          </cell>
          <cell r="B1422">
            <v>14</v>
          </cell>
        </row>
        <row r="1423">
          <cell r="A1423" t="str">
            <v>05243</v>
          </cell>
          <cell r="B1423">
            <v>14</v>
          </cell>
        </row>
        <row r="1424">
          <cell r="A1424" t="str">
            <v>05244</v>
          </cell>
          <cell r="B1424">
            <v>14</v>
          </cell>
        </row>
        <row r="1425">
          <cell r="A1425" t="str">
            <v>05248</v>
          </cell>
          <cell r="B1425">
            <v>14</v>
          </cell>
        </row>
        <row r="1426">
          <cell r="A1426" t="str">
            <v>05250</v>
          </cell>
          <cell r="B1426">
            <v>14</v>
          </cell>
        </row>
        <row r="1427">
          <cell r="A1427" t="str">
            <v>05251</v>
          </cell>
          <cell r="B1427">
            <v>14</v>
          </cell>
        </row>
        <row r="1428">
          <cell r="A1428" t="str">
            <v>05252</v>
          </cell>
          <cell r="B1428">
            <v>14</v>
          </cell>
        </row>
        <row r="1429">
          <cell r="A1429" t="str">
            <v>05253</v>
          </cell>
          <cell r="B1429">
            <v>14</v>
          </cell>
        </row>
        <row r="1430">
          <cell r="A1430" t="str">
            <v>05254</v>
          </cell>
          <cell r="B1430">
            <v>14</v>
          </cell>
        </row>
        <row r="1431">
          <cell r="A1431" t="str">
            <v>05255</v>
          </cell>
          <cell r="B1431">
            <v>14</v>
          </cell>
        </row>
        <row r="1432">
          <cell r="A1432" t="str">
            <v>05260</v>
          </cell>
          <cell r="B1432">
            <v>14</v>
          </cell>
        </row>
        <row r="1433">
          <cell r="A1433" t="str">
            <v>05261</v>
          </cell>
          <cell r="B1433">
            <v>14</v>
          </cell>
        </row>
        <row r="1434">
          <cell r="A1434" t="str">
            <v>05262</v>
          </cell>
          <cell r="B1434">
            <v>14</v>
          </cell>
        </row>
        <row r="1435">
          <cell r="A1435" t="str">
            <v>05263</v>
          </cell>
          <cell r="B1435">
            <v>14</v>
          </cell>
        </row>
        <row r="1436">
          <cell r="A1436" t="str">
            <v>05264</v>
          </cell>
          <cell r="B1436">
            <v>14</v>
          </cell>
        </row>
        <row r="1437">
          <cell r="A1437" t="str">
            <v>05265</v>
          </cell>
          <cell r="B1437">
            <v>14</v>
          </cell>
        </row>
        <row r="1438">
          <cell r="A1438" t="str">
            <v>05266</v>
          </cell>
          <cell r="B1438">
            <v>14</v>
          </cell>
        </row>
        <row r="1439">
          <cell r="A1439" t="str">
            <v>05270</v>
          </cell>
          <cell r="B1439">
            <v>15</v>
          </cell>
        </row>
        <row r="1440">
          <cell r="A1440" t="str">
            <v>05271</v>
          </cell>
          <cell r="B1440">
            <v>15</v>
          </cell>
        </row>
        <row r="1441">
          <cell r="A1441" t="str">
            <v>05272</v>
          </cell>
          <cell r="B1441">
            <v>15</v>
          </cell>
        </row>
        <row r="1442">
          <cell r="A1442" t="str">
            <v>05273</v>
          </cell>
          <cell r="B1442">
            <v>15</v>
          </cell>
        </row>
        <row r="1443">
          <cell r="A1443" t="str">
            <v>05274</v>
          </cell>
          <cell r="B1443">
            <v>15</v>
          </cell>
        </row>
        <row r="1444">
          <cell r="A1444" t="str">
            <v>05275</v>
          </cell>
          <cell r="B1444">
            <v>15</v>
          </cell>
        </row>
        <row r="1445">
          <cell r="A1445" t="str">
            <v>05276</v>
          </cell>
          <cell r="B1445">
            <v>15</v>
          </cell>
        </row>
        <row r="1446">
          <cell r="A1446" t="str">
            <v>05278</v>
          </cell>
          <cell r="B1446">
            <v>15</v>
          </cell>
        </row>
        <row r="1447">
          <cell r="A1447" t="str">
            <v>05280</v>
          </cell>
          <cell r="B1447">
            <v>14</v>
          </cell>
        </row>
        <row r="1448">
          <cell r="A1448" t="str">
            <v>05281</v>
          </cell>
          <cell r="B1448">
            <v>14</v>
          </cell>
        </row>
        <row r="1449">
          <cell r="A1449" t="str">
            <v>05282</v>
          </cell>
          <cell r="B1449">
            <v>14</v>
          </cell>
        </row>
        <row r="1450">
          <cell r="A1450" t="str">
            <v>05283</v>
          </cell>
          <cell r="B1450">
            <v>14</v>
          </cell>
        </row>
        <row r="1451">
          <cell r="A1451" t="str">
            <v>05284</v>
          </cell>
          <cell r="B1451">
            <v>14</v>
          </cell>
        </row>
        <row r="1452">
          <cell r="A1452" t="str">
            <v>05288</v>
          </cell>
          <cell r="B1452">
            <v>14</v>
          </cell>
        </row>
        <row r="1453">
          <cell r="A1453" t="str">
            <v>05311</v>
          </cell>
          <cell r="B1453">
            <v>14</v>
          </cell>
        </row>
        <row r="1454">
          <cell r="A1454" t="str">
            <v>05313</v>
          </cell>
          <cell r="B1454">
            <v>14</v>
          </cell>
        </row>
        <row r="1455">
          <cell r="A1455" t="str">
            <v>05314</v>
          </cell>
          <cell r="B1455">
            <v>14</v>
          </cell>
        </row>
        <row r="1456">
          <cell r="A1456" t="str">
            <v>05315</v>
          </cell>
          <cell r="B1456">
            <v>14</v>
          </cell>
        </row>
        <row r="1457">
          <cell r="A1457" t="str">
            <v>05316</v>
          </cell>
          <cell r="B1457">
            <v>14</v>
          </cell>
        </row>
        <row r="1458">
          <cell r="A1458" t="str">
            <v>05317</v>
          </cell>
          <cell r="B1458">
            <v>14</v>
          </cell>
        </row>
        <row r="1459">
          <cell r="A1459" t="str">
            <v>0532</v>
          </cell>
          <cell r="B1459">
            <v>15</v>
          </cell>
        </row>
        <row r="1460">
          <cell r="A1460" t="str">
            <v>05331</v>
          </cell>
          <cell r="B1460">
            <v>15</v>
          </cell>
        </row>
        <row r="1461">
          <cell r="A1461" t="str">
            <v>05332</v>
          </cell>
          <cell r="B1461">
            <v>15</v>
          </cell>
        </row>
        <row r="1462">
          <cell r="A1462" t="str">
            <v>05333</v>
          </cell>
          <cell r="B1462">
            <v>15</v>
          </cell>
        </row>
        <row r="1463">
          <cell r="A1463" t="str">
            <v>05334</v>
          </cell>
          <cell r="B1463">
            <v>15</v>
          </cell>
        </row>
        <row r="1464">
          <cell r="A1464" t="str">
            <v>05335</v>
          </cell>
          <cell r="B1464">
            <v>15</v>
          </cell>
        </row>
        <row r="1465">
          <cell r="A1465" t="str">
            <v>05341</v>
          </cell>
          <cell r="B1465">
            <v>15</v>
          </cell>
        </row>
        <row r="1466">
          <cell r="A1466" t="str">
            <v>05342</v>
          </cell>
          <cell r="B1466">
            <v>15</v>
          </cell>
        </row>
        <row r="1467">
          <cell r="A1467" t="str">
            <v>05343</v>
          </cell>
          <cell r="B1467">
            <v>15</v>
          </cell>
        </row>
        <row r="1468">
          <cell r="A1468" t="str">
            <v>05348</v>
          </cell>
          <cell r="B1468">
            <v>15</v>
          </cell>
        </row>
        <row r="1469">
          <cell r="A1469" t="str">
            <v>0535</v>
          </cell>
          <cell r="B1469">
            <v>14</v>
          </cell>
        </row>
        <row r="1470">
          <cell r="A1470" t="str">
            <v>05361</v>
          </cell>
          <cell r="B1470">
            <v>15</v>
          </cell>
        </row>
        <row r="1471">
          <cell r="A1471" t="str">
            <v>05362</v>
          </cell>
          <cell r="B1471">
            <v>15</v>
          </cell>
        </row>
        <row r="1472">
          <cell r="A1472" t="str">
            <v>05364</v>
          </cell>
          <cell r="B1472">
            <v>15</v>
          </cell>
        </row>
        <row r="1473">
          <cell r="A1473" t="str">
            <v>05367</v>
          </cell>
          <cell r="B1473">
            <v>15</v>
          </cell>
        </row>
        <row r="1474">
          <cell r="A1474" t="str">
            <v>05368</v>
          </cell>
          <cell r="B1474">
            <v>15</v>
          </cell>
        </row>
        <row r="1475">
          <cell r="A1475" t="str">
            <v>05371</v>
          </cell>
          <cell r="B1475">
            <v>15</v>
          </cell>
        </row>
        <row r="1476">
          <cell r="A1476" t="str">
            <v>05412</v>
          </cell>
          <cell r="B1476">
            <v>15</v>
          </cell>
        </row>
        <row r="1477">
          <cell r="A1477" t="str">
            <v>05413</v>
          </cell>
          <cell r="B1477">
            <v>15</v>
          </cell>
        </row>
        <row r="1478">
          <cell r="A1478" t="str">
            <v>05414</v>
          </cell>
          <cell r="B1478">
            <v>15</v>
          </cell>
        </row>
        <row r="1479">
          <cell r="A1479" t="str">
            <v>05416</v>
          </cell>
          <cell r="B1479">
            <v>15</v>
          </cell>
        </row>
        <row r="1480">
          <cell r="A1480" t="str">
            <v>05418</v>
          </cell>
          <cell r="B1480">
            <v>15</v>
          </cell>
        </row>
        <row r="1481">
          <cell r="A1481" t="str">
            <v>05419</v>
          </cell>
          <cell r="B1481">
            <v>15</v>
          </cell>
        </row>
        <row r="1482">
          <cell r="A1482" t="str">
            <v>0542</v>
          </cell>
          <cell r="B1482">
            <v>15</v>
          </cell>
        </row>
        <row r="1483">
          <cell r="A1483" t="str">
            <v>05440</v>
          </cell>
          <cell r="B1483">
            <v>15</v>
          </cell>
        </row>
        <row r="1484">
          <cell r="A1484" t="str">
            <v>05442</v>
          </cell>
          <cell r="B1484">
            <v>15</v>
          </cell>
        </row>
        <row r="1485">
          <cell r="A1485" t="str">
            <v>05443</v>
          </cell>
          <cell r="B1485">
            <v>15</v>
          </cell>
        </row>
        <row r="1486">
          <cell r="A1486" t="str">
            <v>05444</v>
          </cell>
          <cell r="B1486">
            <v>15</v>
          </cell>
        </row>
        <row r="1487">
          <cell r="A1487" t="str">
            <v>05445</v>
          </cell>
          <cell r="B1487">
            <v>15</v>
          </cell>
        </row>
        <row r="1488">
          <cell r="A1488" t="str">
            <v>05446</v>
          </cell>
          <cell r="B1488">
            <v>15</v>
          </cell>
        </row>
        <row r="1489">
          <cell r="A1489" t="str">
            <v>05447</v>
          </cell>
          <cell r="B1489">
            <v>15</v>
          </cell>
        </row>
        <row r="1490">
          <cell r="A1490" t="str">
            <v>05450</v>
          </cell>
          <cell r="B1490">
            <v>15</v>
          </cell>
        </row>
        <row r="1491">
          <cell r="A1491" t="str">
            <v>05451</v>
          </cell>
          <cell r="B1491">
            <v>15</v>
          </cell>
        </row>
        <row r="1492">
          <cell r="A1492" t="str">
            <v>05452</v>
          </cell>
          <cell r="B1492">
            <v>15</v>
          </cell>
        </row>
        <row r="1493">
          <cell r="A1493" t="str">
            <v>05453</v>
          </cell>
          <cell r="B1493">
            <v>15</v>
          </cell>
        </row>
        <row r="1494">
          <cell r="A1494" t="str">
            <v>05454</v>
          </cell>
          <cell r="B1494">
            <v>15</v>
          </cell>
        </row>
        <row r="1495">
          <cell r="A1495" t="str">
            <v>05460</v>
          </cell>
          <cell r="B1495">
            <v>15</v>
          </cell>
        </row>
        <row r="1496">
          <cell r="A1496" t="str">
            <v>05461</v>
          </cell>
          <cell r="B1496">
            <v>15</v>
          </cell>
        </row>
        <row r="1497">
          <cell r="A1497" t="str">
            <v>05462</v>
          </cell>
          <cell r="B1497">
            <v>15</v>
          </cell>
        </row>
        <row r="1498">
          <cell r="A1498" t="str">
            <v>05463</v>
          </cell>
          <cell r="B1498">
            <v>15</v>
          </cell>
        </row>
        <row r="1499">
          <cell r="A1499" t="str">
            <v>05465</v>
          </cell>
          <cell r="B1499">
            <v>15</v>
          </cell>
        </row>
        <row r="1500">
          <cell r="A1500" t="str">
            <v>05466</v>
          </cell>
          <cell r="B1500">
            <v>15</v>
          </cell>
        </row>
        <row r="1501">
          <cell r="A1501" t="str">
            <v>05467</v>
          </cell>
          <cell r="B1501">
            <v>15</v>
          </cell>
        </row>
        <row r="1502">
          <cell r="A1502" t="str">
            <v>05468</v>
          </cell>
          <cell r="B1502">
            <v>15</v>
          </cell>
        </row>
        <row r="1503">
          <cell r="A1503" t="str">
            <v>0547</v>
          </cell>
          <cell r="B1503">
            <v>15</v>
          </cell>
        </row>
        <row r="1504">
          <cell r="A1504" t="str">
            <v>0548</v>
          </cell>
          <cell r="B1504">
            <v>15</v>
          </cell>
        </row>
        <row r="1505">
          <cell r="A1505" t="str">
            <v>05491</v>
          </cell>
          <cell r="B1505">
            <v>15</v>
          </cell>
        </row>
        <row r="1506">
          <cell r="A1506" t="str">
            <v>05493</v>
          </cell>
          <cell r="B1506">
            <v>15</v>
          </cell>
        </row>
        <row r="1507">
          <cell r="A1507" t="str">
            <v>05494</v>
          </cell>
          <cell r="B1507">
            <v>15</v>
          </cell>
        </row>
        <row r="1508">
          <cell r="A1508" t="str">
            <v>05495</v>
          </cell>
          <cell r="B1508">
            <v>15</v>
          </cell>
        </row>
        <row r="1509">
          <cell r="A1509" t="str">
            <v>05496</v>
          </cell>
          <cell r="B1509">
            <v>15</v>
          </cell>
        </row>
        <row r="1510">
          <cell r="A1510" t="str">
            <v>05497</v>
          </cell>
          <cell r="B1510">
            <v>15</v>
          </cell>
        </row>
        <row r="1511">
          <cell r="A1511" t="str">
            <v>05498</v>
          </cell>
          <cell r="B1511">
            <v>15</v>
          </cell>
        </row>
        <row r="1512">
          <cell r="A1512" t="str">
            <v>0551</v>
          </cell>
          <cell r="B1512">
            <v>15</v>
          </cell>
        </row>
        <row r="1513">
          <cell r="A1513" t="str">
            <v>05521</v>
          </cell>
          <cell r="B1513">
            <v>15</v>
          </cell>
        </row>
        <row r="1514">
          <cell r="A1514" t="str">
            <v>05522</v>
          </cell>
          <cell r="B1514">
            <v>15</v>
          </cell>
        </row>
        <row r="1515">
          <cell r="A1515" t="str">
            <v>05523</v>
          </cell>
          <cell r="B1515">
            <v>15</v>
          </cell>
        </row>
        <row r="1516">
          <cell r="A1516" t="str">
            <v>05524</v>
          </cell>
          <cell r="B1516">
            <v>15</v>
          </cell>
        </row>
        <row r="1517">
          <cell r="A1517" t="str">
            <v>05525</v>
          </cell>
          <cell r="B1517">
            <v>15</v>
          </cell>
        </row>
        <row r="1518">
          <cell r="A1518" t="str">
            <v>05527</v>
          </cell>
          <cell r="B1518">
            <v>15</v>
          </cell>
        </row>
        <row r="1519">
          <cell r="A1519" t="str">
            <v>05529</v>
          </cell>
          <cell r="B1519">
            <v>15</v>
          </cell>
        </row>
        <row r="1520">
          <cell r="A1520" t="str">
            <v>05541</v>
          </cell>
          <cell r="B1520">
            <v>15</v>
          </cell>
        </row>
        <row r="1521">
          <cell r="A1521" t="str">
            <v>05542</v>
          </cell>
          <cell r="B1521">
            <v>15</v>
          </cell>
        </row>
        <row r="1522">
          <cell r="A1522" t="str">
            <v>05543</v>
          </cell>
          <cell r="B1522">
            <v>15</v>
          </cell>
        </row>
        <row r="1523">
          <cell r="A1523" t="str">
            <v>05544</v>
          </cell>
          <cell r="B1523">
            <v>15</v>
          </cell>
        </row>
        <row r="1524">
          <cell r="A1524" t="str">
            <v>05545</v>
          </cell>
          <cell r="B1524">
            <v>15</v>
          </cell>
        </row>
        <row r="1525">
          <cell r="A1525" t="str">
            <v>05546</v>
          </cell>
          <cell r="B1525">
            <v>15</v>
          </cell>
        </row>
        <row r="1526">
          <cell r="A1526" t="str">
            <v>05547</v>
          </cell>
          <cell r="B1526">
            <v>15</v>
          </cell>
        </row>
        <row r="1527">
          <cell r="A1527" t="str">
            <v>05548</v>
          </cell>
          <cell r="B1527">
            <v>15</v>
          </cell>
        </row>
        <row r="1528">
          <cell r="A1528" t="str">
            <v>05561</v>
          </cell>
          <cell r="B1528">
            <v>15</v>
          </cell>
        </row>
        <row r="1529">
          <cell r="A1529" t="str">
            <v>05563</v>
          </cell>
          <cell r="B1529">
            <v>15</v>
          </cell>
        </row>
        <row r="1530">
          <cell r="A1530" t="str">
            <v>05564</v>
          </cell>
          <cell r="B1530">
            <v>15</v>
          </cell>
        </row>
        <row r="1531">
          <cell r="A1531" t="str">
            <v>05565</v>
          </cell>
          <cell r="B1531">
            <v>15</v>
          </cell>
        </row>
        <row r="1532">
          <cell r="A1532" t="str">
            <v>05566</v>
          </cell>
          <cell r="B1532">
            <v>15</v>
          </cell>
        </row>
        <row r="1533">
          <cell r="A1533" t="str">
            <v>05567</v>
          </cell>
          <cell r="B1533">
            <v>15</v>
          </cell>
        </row>
        <row r="1534">
          <cell r="A1534" t="str">
            <v>05568</v>
          </cell>
          <cell r="B1534">
            <v>15</v>
          </cell>
        </row>
        <row r="1535">
          <cell r="A1535" t="str">
            <v>05611</v>
          </cell>
          <cell r="B1535">
            <v>41</v>
          </cell>
        </row>
        <row r="1536">
          <cell r="A1536" t="str">
            <v>05612</v>
          </cell>
          <cell r="B1536">
            <v>41</v>
          </cell>
        </row>
        <row r="1537">
          <cell r="A1537" t="str">
            <v>05613</v>
          </cell>
          <cell r="B1537">
            <v>41</v>
          </cell>
        </row>
        <row r="1538">
          <cell r="A1538" t="str">
            <v>05614</v>
          </cell>
          <cell r="B1538">
            <v>41</v>
          </cell>
        </row>
        <row r="1539">
          <cell r="A1539" t="str">
            <v>05615</v>
          </cell>
          <cell r="B1539">
            <v>41</v>
          </cell>
        </row>
        <row r="1540">
          <cell r="A1540" t="str">
            <v>05616</v>
          </cell>
          <cell r="B1540">
            <v>41</v>
          </cell>
        </row>
        <row r="1541">
          <cell r="A1541" t="str">
            <v>05617</v>
          </cell>
          <cell r="B1541">
            <v>41</v>
          </cell>
        </row>
        <row r="1542">
          <cell r="A1542" t="str">
            <v>05618</v>
          </cell>
          <cell r="B1542">
            <v>41</v>
          </cell>
        </row>
        <row r="1543">
          <cell r="A1543" t="str">
            <v>05619</v>
          </cell>
          <cell r="B1543">
            <v>41</v>
          </cell>
        </row>
        <row r="1544">
          <cell r="A1544" t="str">
            <v>0562</v>
          </cell>
          <cell r="B1544">
            <v>41</v>
          </cell>
        </row>
        <row r="1545">
          <cell r="A1545" t="str">
            <v>05640</v>
          </cell>
          <cell r="B1545">
            <v>41</v>
          </cell>
        </row>
        <row r="1546">
          <cell r="A1546" t="str">
            <v>05641</v>
          </cell>
          <cell r="B1546">
            <v>41</v>
          </cell>
        </row>
        <row r="1547">
          <cell r="A1547" t="str">
            <v>05642</v>
          </cell>
          <cell r="B1547">
            <v>41</v>
          </cell>
        </row>
        <row r="1548">
          <cell r="A1548" t="str">
            <v>05643</v>
          </cell>
          <cell r="B1548">
            <v>41</v>
          </cell>
        </row>
        <row r="1549">
          <cell r="A1549" t="str">
            <v>05644</v>
          </cell>
          <cell r="B1549">
            <v>41</v>
          </cell>
        </row>
        <row r="1550">
          <cell r="A1550" t="str">
            <v>05645</v>
          </cell>
          <cell r="B1550">
            <v>41</v>
          </cell>
        </row>
        <row r="1551">
          <cell r="A1551" t="str">
            <v>05646</v>
          </cell>
          <cell r="B1551">
            <v>41</v>
          </cell>
        </row>
        <row r="1552">
          <cell r="A1552" t="str">
            <v>05647</v>
          </cell>
          <cell r="B1552">
            <v>41</v>
          </cell>
        </row>
        <row r="1553">
          <cell r="A1553" t="str">
            <v>05648</v>
          </cell>
          <cell r="B1553">
            <v>41</v>
          </cell>
        </row>
        <row r="1554">
          <cell r="A1554" t="str">
            <v>0565</v>
          </cell>
          <cell r="B1554">
            <v>41</v>
          </cell>
        </row>
        <row r="1555">
          <cell r="A1555" t="str">
            <v>05661</v>
          </cell>
          <cell r="B1555">
            <v>41</v>
          </cell>
        </row>
        <row r="1556">
          <cell r="A1556" t="str">
            <v>05662</v>
          </cell>
          <cell r="B1556">
            <v>41</v>
          </cell>
        </row>
        <row r="1557">
          <cell r="A1557" t="str">
            <v>05663</v>
          </cell>
          <cell r="B1557">
            <v>41</v>
          </cell>
        </row>
        <row r="1558">
          <cell r="A1558" t="str">
            <v>05664</v>
          </cell>
          <cell r="B1558">
            <v>41</v>
          </cell>
        </row>
        <row r="1559">
          <cell r="A1559" t="str">
            <v>05671</v>
          </cell>
          <cell r="B1559">
            <v>14</v>
          </cell>
        </row>
        <row r="1560">
          <cell r="A1560" t="str">
            <v>05672</v>
          </cell>
          <cell r="B1560">
            <v>14</v>
          </cell>
        </row>
        <row r="1561">
          <cell r="A1561" t="str">
            <v>05673</v>
          </cell>
          <cell r="B1561">
            <v>14</v>
          </cell>
        </row>
        <row r="1562">
          <cell r="A1562" t="str">
            <v>05675</v>
          </cell>
          <cell r="B1562">
            <v>14</v>
          </cell>
        </row>
        <row r="1563">
          <cell r="A1563" t="str">
            <v>05676</v>
          </cell>
          <cell r="B1563">
            <v>14</v>
          </cell>
        </row>
        <row r="1564">
          <cell r="A1564" t="str">
            <v>05677</v>
          </cell>
          <cell r="B1564">
            <v>14</v>
          </cell>
        </row>
        <row r="1565">
          <cell r="A1565" t="str">
            <v>05680</v>
          </cell>
          <cell r="B1565">
            <v>14</v>
          </cell>
        </row>
        <row r="1566">
          <cell r="A1566" t="str">
            <v>05681</v>
          </cell>
          <cell r="B1566">
            <v>14</v>
          </cell>
        </row>
        <row r="1567">
          <cell r="A1567" t="str">
            <v>05683</v>
          </cell>
          <cell r="B1567">
            <v>14</v>
          </cell>
        </row>
        <row r="1568">
          <cell r="A1568" t="str">
            <v>05684</v>
          </cell>
          <cell r="B1568">
            <v>14</v>
          </cell>
        </row>
        <row r="1569">
          <cell r="A1569" t="str">
            <v>05687</v>
          </cell>
          <cell r="B1569">
            <v>14</v>
          </cell>
        </row>
        <row r="1570">
          <cell r="A1570" t="str">
            <v>05688</v>
          </cell>
          <cell r="B1570">
            <v>14</v>
          </cell>
        </row>
        <row r="1571">
          <cell r="A1571" t="str">
            <v>05690</v>
          </cell>
          <cell r="B1571">
            <v>14</v>
          </cell>
        </row>
        <row r="1572">
          <cell r="A1572" t="str">
            <v>05691</v>
          </cell>
          <cell r="B1572">
            <v>14</v>
          </cell>
        </row>
        <row r="1573">
          <cell r="A1573" t="str">
            <v>05692</v>
          </cell>
          <cell r="B1573">
            <v>14</v>
          </cell>
        </row>
        <row r="1574">
          <cell r="A1574" t="str">
            <v>05694</v>
          </cell>
          <cell r="B1574">
            <v>14</v>
          </cell>
        </row>
        <row r="1575">
          <cell r="A1575" t="str">
            <v>0571</v>
          </cell>
          <cell r="B1575">
            <v>41</v>
          </cell>
        </row>
        <row r="1576">
          <cell r="A1576" t="str">
            <v>05721</v>
          </cell>
          <cell r="B1576">
            <v>41</v>
          </cell>
        </row>
        <row r="1577">
          <cell r="A1577" t="str">
            <v>05722</v>
          </cell>
          <cell r="B1577">
            <v>41</v>
          </cell>
        </row>
        <row r="1578">
          <cell r="A1578" t="str">
            <v>05723</v>
          </cell>
          <cell r="B1578">
            <v>41</v>
          </cell>
        </row>
        <row r="1579">
          <cell r="A1579" t="str">
            <v>05724</v>
          </cell>
          <cell r="B1579">
            <v>41</v>
          </cell>
        </row>
        <row r="1580">
          <cell r="A1580" t="str">
            <v>05731</v>
          </cell>
          <cell r="B1580">
            <v>42</v>
          </cell>
        </row>
        <row r="1581">
          <cell r="A1581" t="str">
            <v>05732</v>
          </cell>
          <cell r="B1581">
            <v>42</v>
          </cell>
        </row>
        <row r="1582">
          <cell r="A1582" t="str">
            <v>05733</v>
          </cell>
          <cell r="B1582">
            <v>41</v>
          </cell>
        </row>
        <row r="1583">
          <cell r="A1583" t="str">
            <v>05734</v>
          </cell>
          <cell r="B1583">
            <v>41</v>
          </cell>
        </row>
        <row r="1584">
          <cell r="A1584" t="str">
            <v>0573520</v>
          </cell>
          <cell r="B1584">
            <v>43</v>
          </cell>
        </row>
        <row r="1585">
          <cell r="A1585" t="str">
            <v>0573521</v>
          </cell>
          <cell r="B1585">
            <v>11</v>
          </cell>
        </row>
        <row r="1586">
          <cell r="A1586" t="str">
            <v>0573522</v>
          </cell>
          <cell r="B1586">
            <v>11</v>
          </cell>
        </row>
        <row r="1587">
          <cell r="A1587" t="str">
            <v>0573523</v>
          </cell>
          <cell r="B1587">
            <v>11</v>
          </cell>
        </row>
        <row r="1588">
          <cell r="A1588" t="str">
            <v>0573524</v>
          </cell>
          <cell r="B1588">
            <v>11</v>
          </cell>
        </row>
        <row r="1589">
          <cell r="A1589" t="str">
            <v>0573525</v>
          </cell>
          <cell r="B1589">
            <v>11</v>
          </cell>
        </row>
        <row r="1590">
          <cell r="A1590" t="str">
            <v>0573526</v>
          </cell>
          <cell r="B1590">
            <v>11</v>
          </cell>
        </row>
        <row r="1591">
          <cell r="A1591" t="str">
            <v>0573527</v>
          </cell>
          <cell r="B1591">
            <v>11</v>
          </cell>
        </row>
        <row r="1592">
          <cell r="A1592" t="str">
            <v>0573528</v>
          </cell>
          <cell r="B1592">
            <v>11</v>
          </cell>
        </row>
        <row r="1593">
          <cell r="A1593" t="str">
            <v>0573529</v>
          </cell>
          <cell r="B1593">
            <v>43</v>
          </cell>
        </row>
        <row r="1594">
          <cell r="A1594" t="str">
            <v>05736</v>
          </cell>
          <cell r="B1594">
            <v>42</v>
          </cell>
        </row>
        <row r="1595">
          <cell r="A1595" t="str">
            <v>05738</v>
          </cell>
          <cell r="B1595">
            <v>42</v>
          </cell>
        </row>
        <row r="1596">
          <cell r="A1596" t="str">
            <v>05740</v>
          </cell>
          <cell r="B1596">
            <v>14</v>
          </cell>
        </row>
        <row r="1597">
          <cell r="A1597" t="str">
            <v>05742</v>
          </cell>
          <cell r="B1597">
            <v>14</v>
          </cell>
        </row>
        <row r="1598">
          <cell r="A1598" t="str">
            <v>05744</v>
          </cell>
          <cell r="B1598">
            <v>14</v>
          </cell>
        </row>
        <row r="1599">
          <cell r="A1599" t="str">
            <v>05745</v>
          </cell>
          <cell r="B1599">
            <v>14</v>
          </cell>
        </row>
        <row r="1600">
          <cell r="A1600" t="str">
            <v>057620</v>
          </cell>
          <cell r="B1600">
            <v>43</v>
          </cell>
        </row>
        <row r="1601">
          <cell r="A1601" t="str">
            <v>057621</v>
          </cell>
          <cell r="B1601">
            <v>41</v>
          </cell>
        </row>
        <row r="1602">
          <cell r="A1602" t="str">
            <v>057622</v>
          </cell>
          <cell r="B1602">
            <v>41</v>
          </cell>
        </row>
        <row r="1603">
          <cell r="A1603" t="str">
            <v>057623</v>
          </cell>
          <cell r="B1603">
            <v>41</v>
          </cell>
        </row>
        <row r="1604">
          <cell r="A1604" t="str">
            <v>057624</v>
          </cell>
          <cell r="B1604">
            <v>41</v>
          </cell>
        </row>
        <row r="1605">
          <cell r="A1605" t="str">
            <v>057625</v>
          </cell>
          <cell r="B1605">
            <v>41</v>
          </cell>
        </row>
        <row r="1606">
          <cell r="A1606" t="str">
            <v>057626</v>
          </cell>
          <cell r="B1606">
            <v>41</v>
          </cell>
        </row>
        <row r="1607">
          <cell r="A1607" t="str">
            <v>057627</v>
          </cell>
          <cell r="B1607">
            <v>41</v>
          </cell>
        </row>
        <row r="1608">
          <cell r="A1608" t="str">
            <v>057628</v>
          </cell>
          <cell r="B1608">
            <v>41</v>
          </cell>
        </row>
        <row r="1609">
          <cell r="A1609" t="str">
            <v>057629</v>
          </cell>
          <cell r="B1609">
            <v>43</v>
          </cell>
        </row>
        <row r="1610">
          <cell r="A1610" t="str">
            <v>0581</v>
          </cell>
          <cell r="B1610">
            <v>14</v>
          </cell>
        </row>
        <row r="1611">
          <cell r="A1611" t="str">
            <v>05821</v>
          </cell>
          <cell r="B1611">
            <v>14</v>
          </cell>
        </row>
        <row r="1612">
          <cell r="A1612" t="str">
            <v>05822</v>
          </cell>
          <cell r="B1612">
            <v>14</v>
          </cell>
        </row>
        <row r="1613">
          <cell r="A1613" t="str">
            <v>05823</v>
          </cell>
          <cell r="B1613">
            <v>14</v>
          </cell>
        </row>
        <row r="1614">
          <cell r="A1614" t="str">
            <v>05824</v>
          </cell>
          <cell r="B1614">
            <v>14</v>
          </cell>
        </row>
        <row r="1615">
          <cell r="A1615" t="str">
            <v>05825</v>
          </cell>
          <cell r="B1615">
            <v>14</v>
          </cell>
        </row>
        <row r="1616">
          <cell r="A1616" t="str">
            <v>05826</v>
          </cell>
          <cell r="B1616">
            <v>14</v>
          </cell>
        </row>
        <row r="1617">
          <cell r="A1617" t="str">
            <v>05831</v>
          </cell>
          <cell r="B1617">
            <v>14</v>
          </cell>
        </row>
        <row r="1618">
          <cell r="A1618" t="str">
            <v>05832</v>
          </cell>
          <cell r="B1618">
            <v>14</v>
          </cell>
        </row>
        <row r="1619">
          <cell r="A1619" t="str">
            <v>05833</v>
          </cell>
          <cell r="B1619">
            <v>14</v>
          </cell>
        </row>
        <row r="1620">
          <cell r="A1620" t="str">
            <v>05834</v>
          </cell>
          <cell r="B1620">
            <v>14</v>
          </cell>
        </row>
        <row r="1621">
          <cell r="A1621" t="str">
            <v>05836</v>
          </cell>
          <cell r="B1621">
            <v>14</v>
          </cell>
        </row>
        <row r="1622">
          <cell r="A1622" t="str">
            <v>05841</v>
          </cell>
          <cell r="B1622">
            <v>14</v>
          </cell>
        </row>
        <row r="1623">
          <cell r="A1623" t="str">
            <v>05842</v>
          </cell>
          <cell r="B1623">
            <v>14</v>
          </cell>
        </row>
        <row r="1624">
          <cell r="A1624" t="str">
            <v>05843</v>
          </cell>
          <cell r="B1624">
            <v>14</v>
          </cell>
        </row>
        <row r="1625">
          <cell r="A1625" t="str">
            <v>05844</v>
          </cell>
          <cell r="B1625">
            <v>14</v>
          </cell>
        </row>
        <row r="1626">
          <cell r="A1626" t="str">
            <v>05848</v>
          </cell>
          <cell r="B1626">
            <v>14</v>
          </cell>
        </row>
        <row r="1627">
          <cell r="A1627" t="str">
            <v>05850</v>
          </cell>
          <cell r="B1627">
            <v>14</v>
          </cell>
        </row>
        <row r="1628">
          <cell r="A1628" t="str">
            <v>05851</v>
          </cell>
          <cell r="B1628">
            <v>14</v>
          </cell>
        </row>
        <row r="1629">
          <cell r="A1629" t="str">
            <v>05852</v>
          </cell>
          <cell r="B1629">
            <v>14</v>
          </cell>
        </row>
        <row r="1630">
          <cell r="A1630" t="str">
            <v>05853</v>
          </cell>
          <cell r="B1630">
            <v>14</v>
          </cell>
        </row>
        <row r="1631">
          <cell r="A1631" t="str">
            <v>05854</v>
          </cell>
          <cell r="B1631">
            <v>14</v>
          </cell>
        </row>
        <row r="1632">
          <cell r="A1632" t="str">
            <v>05855</v>
          </cell>
          <cell r="B1632">
            <v>14</v>
          </cell>
        </row>
        <row r="1633">
          <cell r="A1633" t="str">
            <v>05861</v>
          </cell>
          <cell r="B1633">
            <v>14</v>
          </cell>
        </row>
        <row r="1634">
          <cell r="A1634" t="str">
            <v>05862</v>
          </cell>
          <cell r="B1634">
            <v>14</v>
          </cell>
        </row>
        <row r="1635">
          <cell r="A1635" t="str">
            <v>05863</v>
          </cell>
          <cell r="B1635">
            <v>14</v>
          </cell>
        </row>
        <row r="1636">
          <cell r="A1636" t="str">
            <v>05864</v>
          </cell>
          <cell r="B1636">
            <v>14</v>
          </cell>
        </row>
        <row r="1637">
          <cell r="A1637" t="str">
            <v>05865</v>
          </cell>
          <cell r="B1637">
            <v>14</v>
          </cell>
        </row>
        <row r="1638">
          <cell r="A1638" t="str">
            <v>05866</v>
          </cell>
          <cell r="B1638">
            <v>14</v>
          </cell>
        </row>
        <row r="1639">
          <cell r="A1639" t="str">
            <v>05870</v>
          </cell>
          <cell r="B1639">
            <v>14</v>
          </cell>
        </row>
        <row r="1640">
          <cell r="A1640" t="str">
            <v>05871</v>
          </cell>
          <cell r="B1640">
            <v>14</v>
          </cell>
        </row>
        <row r="1641">
          <cell r="A1641" t="str">
            <v>05872</v>
          </cell>
          <cell r="B1641">
            <v>14</v>
          </cell>
        </row>
        <row r="1642">
          <cell r="A1642" t="str">
            <v>05873</v>
          </cell>
          <cell r="B1642">
            <v>14</v>
          </cell>
        </row>
        <row r="1643">
          <cell r="A1643" t="str">
            <v>05874</v>
          </cell>
          <cell r="B1643">
            <v>14</v>
          </cell>
        </row>
        <row r="1644">
          <cell r="A1644" t="str">
            <v>05875</v>
          </cell>
          <cell r="B1644">
            <v>14</v>
          </cell>
        </row>
        <row r="1645">
          <cell r="A1645" t="str">
            <v>05876</v>
          </cell>
          <cell r="B1645">
            <v>14</v>
          </cell>
        </row>
        <row r="1646">
          <cell r="A1646" t="str">
            <v>05880</v>
          </cell>
          <cell r="B1646">
            <v>14</v>
          </cell>
        </row>
        <row r="1647">
          <cell r="A1647" t="str">
            <v>05881</v>
          </cell>
          <cell r="B1647">
            <v>14</v>
          </cell>
        </row>
        <row r="1648">
          <cell r="A1648" t="str">
            <v>05882</v>
          </cell>
          <cell r="B1648">
            <v>14</v>
          </cell>
        </row>
        <row r="1649">
          <cell r="A1649" t="str">
            <v>0591</v>
          </cell>
          <cell r="B1649">
            <v>41</v>
          </cell>
        </row>
        <row r="1650">
          <cell r="A1650" t="str">
            <v>05921</v>
          </cell>
          <cell r="B1650">
            <v>41</v>
          </cell>
        </row>
        <row r="1651">
          <cell r="A1651" t="str">
            <v>05922</v>
          </cell>
          <cell r="B1651">
            <v>41</v>
          </cell>
        </row>
        <row r="1652">
          <cell r="A1652" t="str">
            <v>05923</v>
          </cell>
          <cell r="B1652">
            <v>41</v>
          </cell>
        </row>
        <row r="1653">
          <cell r="A1653" t="str">
            <v>05924</v>
          </cell>
          <cell r="B1653">
            <v>41</v>
          </cell>
        </row>
        <row r="1654">
          <cell r="A1654" t="str">
            <v>05926</v>
          </cell>
          <cell r="B1654">
            <v>41</v>
          </cell>
        </row>
        <row r="1655">
          <cell r="A1655" t="str">
            <v>05927</v>
          </cell>
          <cell r="B1655">
            <v>41</v>
          </cell>
        </row>
        <row r="1656">
          <cell r="A1656" t="str">
            <v>05941</v>
          </cell>
          <cell r="B1656">
            <v>41</v>
          </cell>
        </row>
        <row r="1657">
          <cell r="A1657" t="str">
            <v>05942</v>
          </cell>
          <cell r="B1657">
            <v>14</v>
          </cell>
        </row>
        <row r="1658">
          <cell r="A1658" t="str">
            <v>05943</v>
          </cell>
          <cell r="B1658">
            <v>14</v>
          </cell>
        </row>
        <row r="1659">
          <cell r="A1659" t="str">
            <v>05944</v>
          </cell>
          <cell r="B1659">
            <v>14</v>
          </cell>
        </row>
        <row r="1660">
          <cell r="A1660" t="str">
            <v>05945</v>
          </cell>
          <cell r="B1660">
            <v>14</v>
          </cell>
        </row>
        <row r="1661">
          <cell r="A1661" t="str">
            <v>05946</v>
          </cell>
          <cell r="B1661">
            <v>14</v>
          </cell>
        </row>
        <row r="1662">
          <cell r="A1662" t="str">
            <v>05947</v>
          </cell>
          <cell r="B1662">
            <v>14</v>
          </cell>
        </row>
        <row r="1663">
          <cell r="A1663" t="str">
            <v>05948</v>
          </cell>
          <cell r="B1663">
            <v>14</v>
          </cell>
        </row>
        <row r="1664">
          <cell r="A1664" t="str">
            <v>05949</v>
          </cell>
          <cell r="B1664">
            <v>14</v>
          </cell>
        </row>
        <row r="1665">
          <cell r="A1665" t="str">
            <v>0595</v>
          </cell>
          <cell r="B1665">
            <v>41</v>
          </cell>
        </row>
        <row r="1666">
          <cell r="A1666" t="str">
            <v>05960</v>
          </cell>
          <cell r="B1666">
            <v>14</v>
          </cell>
        </row>
        <row r="1667">
          <cell r="A1667" t="str">
            <v>05961</v>
          </cell>
          <cell r="B1667">
            <v>14</v>
          </cell>
        </row>
        <row r="1668">
          <cell r="A1668" t="str">
            <v>05962</v>
          </cell>
          <cell r="B1668">
            <v>14</v>
          </cell>
        </row>
        <row r="1669">
          <cell r="A1669" t="str">
            <v>05963</v>
          </cell>
          <cell r="B1669">
            <v>14</v>
          </cell>
        </row>
        <row r="1670">
          <cell r="A1670" t="str">
            <v>05964</v>
          </cell>
          <cell r="B1670">
            <v>14</v>
          </cell>
        </row>
        <row r="1671">
          <cell r="A1671" t="str">
            <v>05965</v>
          </cell>
          <cell r="B1671">
            <v>14</v>
          </cell>
        </row>
        <row r="1672">
          <cell r="A1672" t="str">
            <v>05966</v>
          </cell>
          <cell r="B1672">
            <v>14</v>
          </cell>
        </row>
        <row r="1673">
          <cell r="A1673" t="str">
            <v>05967</v>
          </cell>
          <cell r="B1673">
            <v>14</v>
          </cell>
        </row>
        <row r="1674">
          <cell r="A1674" t="str">
            <v>06111</v>
          </cell>
          <cell r="B1674">
            <v>15</v>
          </cell>
        </row>
        <row r="1675">
          <cell r="A1675" t="str">
            <v>06112</v>
          </cell>
          <cell r="B1675">
            <v>15</v>
          </cell>
        </row>
        <row r="1676">
          <cell r="A1676" t="str">
            <v>06114</v>
          </cell>
          <cell r="B1676">
            <v>15</v>
          </cell>
        </row>
        <row r="1677">
          <cell r="A1677" t="str">
            <v>06115</v>
          </cell>
          <cell r="B1677">
            <v>15</v>
          </cell>
        </row>
        <row r="1678">
          <cell r="A1678" t="str">
            <v>06119</v>
          </cell>
          <cell r="B1678">
            <v>15</v>
          </cell>
        </row>
        <row r="1679">
          <cell r="A1679" t="str">
            <v>0612</v>
          </cell>
          <cell r="B1679">
            <v>15</v>
          </cell>
        </row>
        <row r="1680">
          <cell r="A1680" t="str">
            <v>06132</v>
          </cell>
          <cell r="B1680">
            <v>15</v>
          </cell>
        </row>
        <row r="1681">
          <cell r="A1681" t="str">
            <v>06133</v>
          </cell>
          <cell r="B1681">
            <v>15</v>
          </cell>
        </row>
        <row r="1682">
          <cell r="A1682" t="str">
            <v>06134</v>
          </cell>
          <cell r="B1682">
            <v>15</v>
          </cell>
        </row>
        <row r="1683">
          <cell r="A1683" t="str">
            <v>06135</v>
          </cell>
          <cell r="B1683">
            <v>15</v>
          </cell>
        </row>
        <row r="1684">
          <cell r="A1684" t="str">
            <v>06136</v>
          </cell>
          <cell r="B1684">
            <v>15</v>
          </cell>
        </row>
        <row r="1685">
          <cell r="A1685" t="str">
            <v>06150</v>
          </cell>
          <cell r="B1685">
            <v>15</v>
          </cell>
        </row>
        <row r="1686">
          <cell r="A1686" t="str">
            <v>06151</v>
          </cell>
          <cell r="B1686">
            <v>15</v>
          </cell>
        </row>
        <row r="1687">
          <cell r="A1687" t="str">
            <v>06152</v>
          </cell>
          <cell r="B1687">
            <v>15</v>
          </cell>
        </row>
        <row r="1688">
          <cell r="A1688" t="str">
            <v>06153</v>
          </cell>
          <cell r="B1688">
            <v>15</v>
          </cell>
        </row>
        <row r="1689">
          <cell r="A1689" t="str">
            <v>06154</v>
          </cell>
          <cell r="B1689">
            <v>15</v>
          </cell>
        </row>
        <row r="1690">
          <cell r="A1690" t="str">
            <v>06155</v>
          </cell>
          <cell r="B1690">
            <v>15</v>
          </cell>
        </row>
        <row r="1691">
          <cell r="A1691" t="str">
            <v>06156</v>
          </cell>
          <cell r="B1691">
            <v>15</v>
          </cell>
        </row>
        <row r="1692">
          <cell r="A1692" t="str">
            <v>06157</v>
          </cell>
          <cell r="B1692">
            <v>15</v>
          </cell>
        </row>
        <row r="1693">
          <cell r="A1693" t="str">
            <v>06158</v>
          </cell>
          <cell r="B1693">
            <v>15</v>
          </cell>
        </row>
        <row r="1694">
          <cell r="A1694" t="str">
            <v>06159</v>
          </cell>
          <cell r="B1694">
            <v>15</v>
          </cell>
        </row>
        <row r="1695">
          <cell r="A1695" t="str">
            <v>0617</v>
          </cell>
          <cell r="B1695">
            <v>15</v>
          </cell>
        </row>
        <row r="1696">
          <cell r="A1696" t="str">
            <v>06180</v>
          </cell>
          <cell r="B1696">
            <v>15</v>
          </cell>
        </row>
        <row r="1697">
          <cell r="A1697" t="str">
            <v>06181</v>
          </cell>
          <cell r="B1697">
            <v>15</v>
          </cell>
        </row>
        <row r="1698">
          <cell r="A1698" t="str">
            <v>06182</v>
          </cell>
          <cell r="B1698">
            <v>15</v>
          </cell>
        </row>
        <row r="1699">
          <cell r="A1699" t="str">
            <v>06183</v>
          </cell>
          <cell r="B1699">
            <v>15</v>
          </cell>
        </row>
        <row r="1700">
          <cell r="A1700" t="str">
            <v>06184</v>
          </cell>
          <cell r="B1700">
            <v>15</v>
          </cell>
        </row>
        <row r="1701">
          <cell r="A1701" t="str">
            <v>06185</v>
          </cell>
          <cell r="B1701">
            <v>15</v>
          </cell>
        </row>
        <row r="1702">
          <cell r="A1702" t="str">
            <v>06186</v>
          </cell>
          <cell r="B1702">
            <v>15</v>
          </cell>
        </row>
        <row r="1703">
          <cell r="A1703" t="str">
            <v>06187</v>
          </cell>
          <cell r="B1703">
            <v>15</v>
          </cell>
        </row>
        <row r="1704">
          <cell r="A1704" t="str">
            <v>06188</v>
          </cell>
          <cell r="B1704">
            <v>15</v>
          </cell>
        </row>
        <row r="1705">
          <cell r="A1705" t="str">
            <v>06189</v>
          </cell>
          <cell r="B1705">
            <v>15</v>
          </cell>
        </row>
        <row r="1706">
          <cell r="A1706" t="str">
            <v>0621</v>
          </cell>
          <cell r="B1706">
            <v>15</v>
          </cell>
        </row>
        <row r="1707">
          <cell r="A1707" t="str">
            <v>06222</v>
          </cell>
          <cell r="B1707">
            <v>15</v>
          </cell>
        </row>
        <row r="1708">
          <cell r="A1708" t="str">
            <v>06223</v>
          </cell>
          <cell r="B1708">
            <v>15</v>
          </cell>
        </row>
        <row r="1709">
          <cell r="A1709" t="str">
            <v>06224</v>
          </cell>
          <cell r="B1709">
            <v>15</v>
          </cell>
        </row>
        <row r="1710">
          <cell r="A1710" t="str">
            <v>06225</v>
          </cell>
          <cell r="B1710">
            <v>15</v>
          </cell>
        </row>
        <row r="1711">
          <cell r="A1711" t="str">
            <v>06226</v>
          </cell>
          <cell r="B1711">
            <v>15</v>
          </cell>
        </row>
        <row r="1712">
          <cell r="A1712" t="str">
            <v>06227</v>
          </cell>
          <cell r="B1712">
            <v>15</v>
          </cell>
        </row>
        <row r="1713">
          <cell r="A1713" t="str">
            <v>06228</v>
          </cell>
          <cell r="B1713">
            <v>15</v>
          </cell>
        </row>
        <row r="1714">
          <cell r="A1714" t="str">
            <v>06229</v>
          </cell>
          <cell r="B1714">
            <v>15</v>
          </cell>
        </row>
        <row r="1715">
          <cell r="A1715" t="str">
            <v>06242</v>
          </cell>
          <cell r="B1715">
            <v>15</v>
          </cell>
        </row>
        <row r="1716">
          <cell r="A1716" t="str">
            <v>06243</v>
          </cell>
          <cell r="B1716">
            <v>15</v>
          </cell>
        </row>
        <row r="1717">
          <cell r="A1717" t="str">
            <v>06244</v>
          </cell>
          <cell r="B1717">
            <v>15</v>
          </cell>
        </row>
        <row r="1718">
          <cell r="A1718" t="str">
            <v>06245</v>
          </cell>
          <cell r="B1718">
            <v>15</v>
          </cell>
        </row>
        <row r="1719">
          <cell r="A1719" t="str">
            <v>06246</v>
          </cell>
          <cell r="B1719">
            <v>15</v>
          </cell>
        </row>
        <row r="1720">
          <cell r="A1720" t="str">
            <v>06247</v>
          </cell>
          <cell r="B1720">
            <v>15</v>
          </cell>
        </row>
        <row r="1721">
          <cell r="A1721" t="str">
            <v>06248</v>
          </cell>
          <cell r="B1721">
            <v>15</v>
          </cell>
        </row>
        <row r="1722">
          <cell r="A1722" t="str">
            <v>06250</v>
          </cell>
          <cell r="B1722">
            <v>15</v>
          </cell>
        </row>
        <row r="1723">
          <cell r="A1723" t="str">
            <v>06251</v>
          </cell>
          <cell r="B1723">
            <v>15</v>
          </cell>
        </row>
        <row r="1724">
          <cell r="A1724" t="str">
            <v>06252</v>
          </cell>
          <cell r="B1724">
            <v>15</v>
          </cell>
        </row>
        <row r="1725">
          <cell r="A1725" t="str">
            <v>06253</v>
          </cell>
          <cell r="B1725">
            <v>15</v>
          </cell>
        </row>
        <row r="1726">
          <cell r="A1726" t="str">
            <v>06254</v>
          </cell>
          <cell r="B1726">
            <v>15</v>
          </cell>
        </row>
        <row r="1727">
          <cell r="A1727" t="str">
            <v>06255</v>
          </cell>
          <cell r="B1727">
            <v>15</v>
          </cell>
        </row>
        <row r="1728">
          <cell r="A1728" t="str">
            <v>06256</v>
          </cell>
          <cell r="B1728">
            <v>15</v>
          </cell>
        </row>
        <row r="1729">
          <cell r="A1729" t="str">
            <v>06257</v>
          </cell>
          <cell r="B1729">
            <v>15</v>
          </cell>
        </row>
        <row r="1730">
          <cell r="A1730" t="str">
            <v>06258</v>
          </cell>
          <cell r="B1730">
            <v>15</v>
          </cell>
        </row>
        <row r="1731">
          <cell r="A1731" t="str">
            <v>06259</v>
          </cell>
          <cell r="B1731">
            <v>15</v>
          </cell>
        </row>
        <row r="1732">
          <cell r="A1732" t="str">
            <v>06262</v>
          </cell>
          <cell r="B1732">
            <v>15</v>
          </cell>
        </row>
        <row r="1733">
          <cell r="A1733" t="str">
            <v>06271</v>
          </cell>
          <cell r="B1733">
            <v>15</v>
          </cell>
        </row>
        <row r="1734">
          <cell r="A1734" t="str">
            <v>06272</v>
          </cell>
          <cell r="B1734">
            <v>15</v>
          </cell>
        </row>
        <row r="1735">
          <cell r="A1735" t="str">
            <v>06273</v>
          </cell>
          <cell r="B1735">
            <v>15</v>
          </cell>
        </row>
        <row r="1736">
          <cell r="A1736" t="str">
            <v>06274</v>
          </cell>
          <cell r="B1736">
            <v>15</v>
          </cell>
        </row>
        <row r="1737">
          <cell r="A1737" t="str">
            <v>06275</v>
          </cell>
          <cell r="B1737">
            <v>15</v>
          </cell>
        </row>
        <row r="1738">
          <cell r="A1738" t="str">
            <v>06276</v>
          </cell>
          <cell r="B1738">
            <v>15</v>
          </cell>
        </row>
        <row r="1739">
          <cell r="A1739" t="str">
            <v>06277</v>
          </cell>
          <cell r="B1739">
            <v>15</v>
          </cell>
        </row>
        <row r="1740">
          <cell r="A1740" t="str">
            <v>06278</v>
          </cell>
          <cell r="B1740">
            <v>15</v>
          </cell>
        </row>
        <row r="1741">
          <cell r="A1741" t="str">
            <v>06279</v>
          </cell>
          <cell r="B1741">
            <v>15</v>
          </cell>
        </row>
        <row r="1742">
          <cell r="A1742" t="str">
            <v>06280</v>
          </cell>
          <cell r="B1742">
            <v>15</v>
          </cell>
        </row>
        <row r="1743">
          <cell r="A1743" t="str">
            <v>06297</v>
          </cell>
          <cell r="B1743">
            <v>15</v>
          </cell>
        </row>
        <row r="1744">
          <cell r="A1744" t="str">
            <v>0631</v>
          </cell>
          <cell r="B1744">
            <v>15</v>
          </cell>
        </row>
        <row r="1745">
          <cell r="A1745" t="str">
            <v>06322</v>
          </cell>
          <cell r="B1745">
            <v>15</v>
          </cell>
        </row>
        <row r="1746">
          <cell r="A1746" t="str">
            <v>06323</v>
          </cell>
          <cell r="B1746">
            <v>15</v>
          </cell>
        </row>
        <row r="1747">
          <cell r="A1747" t="str">
            <v>06324</v>
          </cell>
          <cell r="B1747">
            <v>15</v>
          </cell>
        </row>
        <row r="1748">
          <cell r="A1748" t="str">
            <v>06325</v>
          </cell>
          <cell r="B1748">
            <v>15</v>
          </cell>
        </row>
        <row r="1749">
          <cell r="A1749" t="str">
            <v>06326</v>
          </cell>
          <cell r="B1749">
            <v>15</v>
          </cell>
        </row>
        <row r="1750">
          <cell r="A1750" t="str">
            <v>06327</v>
          </cell>
          <cell r="B1750">
            <v>15</v>
          </cell>
        </row>
        <row r="1751">
          <cell r="A1751" t="str">
            <v>06328</v>
          </cell>
          <cell r="B1751">
            <v>15</v>
          </cell>
        </row>
        <row r="1752">
          <cell r="A1752" t="str">
            <v>06331</v>
          </cell>
          <cell r="B1752">
            <v>15</v>
          </cell>
        </row>
        <row r="1753">
          <cell r="A1753" t="str">
            <v>06332</v>
          </cell>
          <cell r="B1753">
            <v>15</v>
          </cell>
        </row>
        <row r="1754">
          <cell r="A1754" t="str">
            <v>06336</v>
          </cell>
          <cell r="B1754">
            <v>15</v>
          </cell>
        </row>
        <row r="1755">
          <cell r="A1755" t="str">
            <v>06337</v>
          </cell>
          <cell r="B1755">
            <v>15</v>
          </cell>
        </row>
        <row r="1756">
          <cell r="A1756" t="str">
            <v>06341</v>
          </cell>
          <cell r="B1756">
            <v>15</v>
          </cell>
        </row>
        <row r="1757">
          <cell r="A1757" t="str">
            <v>06342</v>
          </cell>
          <cell r="B1757">
            <v>15</v>
          </cell>
        </row>
        <row r="1758">
          <cell r="A1758" t="str">
            <v>06343</v>
          </cell>
          <cell r="B1758">
            <v>15</v>
          </cell>
        </row>
        <row r="1759">
          <cell r="A1759" t="str">
            <v>06344</v>
          </cell>
          <cell r="B1759">
            <v>15</v>
          </cell>
        </row>
        <row r="1760">
          <cell r="A1760" t="str">
            <v>06345</v>
          </cell>
          <cell r="B1760">
            <v>15</v>
          </cell>
        </row>
        <row r="1761">
          <cell r="A1761" t="str">
            <v>06346</v>
          </cell>
          <cell r="B1761">
            <v>15</v>
          </cell>
        </row>
        <row r="1762">
          <cell r="A1762" t="str">
            <v>06347</v>
          </cell>
          <cell r="B1762">
            <v>15</v>
          </cell>
        </row>
        <row r="1763">
          <cell r="A1763" t="str">
            <v>06348</v>
          </cell>
          <cell r="B1763">
            <v>15</v>
          </cell>
        </row>
        <row r="1764">
          <cell r="A1764" t="str">
            <v>06349</v>
          </cell>
          <cell r="B1764">
            <v>15</v>
          </cell>
        </row>
        <row r="1765">
          <cell r="A1765" t="str">
            <v>06385</v>
          </cell>
          <cell r="B1765">
            <v>15</v>
          </cell>
        </row>
        <row r="1766">
          <cell r="A1766" t="str">
            <v>0641</v>
          </cell>
          <cell r="B1766">
            <v>15</v>
          </cell>
        </row>
        <row r="1767">
          <cell r="A1767" t="str">
            <v>06420</v>
          </cell>
          <cell r="B1767">
            <v>15</v>
          </cell>
        </row>
        <row r="1768">
          <cell r="A1768" t="str">
            <v>06421</v>
          </cell>
          <cell r="B1768">
            <v>15</v>
          </cell>
        </row>
        <row r="1769">
          <cell r="A1769" t="str">
            <v>06422</v>
          </cell>
          <cell r="B1769">
            <v>15</v>
          </cell>
        </row>
        <row r="1770">
          <cell r="A1770" t="str">
            <v>06423</v>
          </cell>
          <cell r="B1770">
            <v>15</v>
          </cell>
        </row>
        <row r="1771">
          <cell r="A1771" t="str">
            <v>06424</v>
          </cell>
          <cell r="B1771">
            <v>15</v>
          </cell>
        </row>
        <row r="1772">
          <cell r="A1772" t="str">
            <v>06425</v>
          </cell>
          <cell r="B1772">
            <v>15</v>
          </cell>
        </row>
        <row r="1773">
          <cell r="A1773" t="str">
            <v>06426</v>
          </cell>
          <cell r="B1773">
            <v>15</v>
          </cell>
        </row>
        <row r="1774">
          <cell r="A1774" t="str">
            <v>06427</v>
          </cell>
          <cell r="B1774">
            <v>15</v>
          </cell>
        </row>
        <row r="1775">
          <cell r="A1775" t="str">
            <v>06428</v>
          </cell>
          <cell r="B1775">
            <v>15</v>
          </cell>
        </row>
        <row r="1776">
          <cell r="A1776" t="str">
            <v>06429</v>
          </cell>
          <cell r="B1776">
            <v>15</v>
          </cell>
        </row>
        <row r="1777">
          <cell r="A1777" t="str">
            <v>06431</v>
          </cell>
          <cell r="B1777">
            <v>15</v>
          </cell>
        </row>
        <row r="1778">
          <cell r="A1778" t="str">
            <v>06432</v>
          </cell>
          <cell r="B1778">
            <v>15</v>
          </cell>
        </row>
        <row r="1779">
          <cell r="A1779" t="str">
            <v>06433</v>
          </cell>
          <cell r="B1779">
            <v>15</v>
          </cell>
        </row>
        <row r="1780">
          <cell r="A1780" t="str">
            <v>06434</v>
          </cell>
          <cell r="B1780">
            <v>15</v>
          </cell>
        </row>
        <row r="1781">
          <cell r="A1781" t="str">
            <v>06435</v>
          </cell>
          <cell r="B1781">
            <v>15</v>
          </cell>
        </row>
        <row r="1782">
          <cell r="A1782" t="str">
            <v>06436</v>
          </cell>
          <cell r="B1782">
            <v>15</v>
          </cell>
        </row>
        <row r="1783">
          <cell r="A1783" t="str">
            <v>06437</v>
          </cell>
          <cell r="B1783">
            <v>15</v>
          </cell>
        </row>
        <row r="1784">
          <cell r="A1784" t="str">
            <v>06438</v>
          </cell>
          <cell r="B1784">
            <v>15</v>
          </cell>
        </row>
        <row r="1785">
          <cell r="A1785" t="str">
            <v>06451</v>
          </cell>
          <cell r="B1785">
            <v>15</v>
          </cell>
        </row>
        <row r="1786">
          <cell r="A1786" t="str">
            <v>06452</v>
          </cell>
          <cell r="B1786">
            <v>15</v>
          </cell>
        </row>
        <row r="1787">
          <cell r="A1787" t="str">
            <v>06453</v>
          </cell>
          <cell r="B1787">
            <v>15</v>
          </cell>
        </row>
        <row r="1788">
          <cell r="A1788" t="str">
            <v>06454</v>
          </cell>
          <cell r="B1788">
            <v>15</v>
          </cell>
        </row>
        <row r="1789">
          <cell r="A1789" t="str">
            <v>06455</v>
          </cell>
          <cell r="B1789">
            <v>15</v>
          </cell>
        </row>
        <row r="1790">
          <cell r="A1790" t="str">
            <v>06456</v>
          </cell>
          <cell r="B1790">
            <v>15</v>
          </cell>
        </row>
        <row r="1791">
          <cell r="A1791" t="str">
            <v>06457</v>
          </cell>
          <cell r="B1791">
            <v>15</v>
          </cell>
        </row>
        <row r="1792">
          <cell r="A1792" t="str">
            <v>06459</v>
          </cell>
          <cell r="B1792">
            <v>15</v>
          </cell>
        </row>
        <row r="1793">
          <cell r="A1793" t="str">
            <v>06461</v>
          </cell>
          <cell r="B1793">
            <v>15</v>
          </cell>
        </row>
        <row r="1794">
          <cell r="A1794" t="str">
            <v>06462</v>
          </cell>
          <cell r="B1794">
            <v>15</v>
          </cell>
        </row>
        <row r="1795">
          <cell r="A1795" t="str">
            <v>06466</v>
          </cell>
          <cell r="B1795">
            <v>15</v>
          </cell>
        </row>
        <row r="1796">
          <cell r="A1796" t="str">
            <v>06467</v>
          </cell>
          <cell r="B1796">
            <v>15</v>
          </cell>
        </row>
        <row r="1797">
          <cell r="A1797" t="str">
            <v>06471</v>
          </cell>
          <cell r="B1797">
            <v>15</v>
          </cell>
        </row>
        <row r="1798">
          <cell r="A1798" t="str">
            <v>06472</v>
          </cell>
          <cell r="B1798">
            <v>15</v>
          </cell>
        </row>
        <row r="1799">
          <cell r="A1799" t="str">
            <v>06473</v>
          </cell>
          <cell r="B1799">
            <v>15</v>
          </cell>
        </row>
        <row r="1800">
          <cell r="A1800" t="str">
            <v>06474</v>
          </cell>
          <cell r="B1800">
            <v>15</v>
          </cell>
        </row>
        <row r="1801">
          <cell r="A1801" t="str">
            <v>06475</v>
          </cell>
          <cell r="B1801">
            <v>15</v>
          </cell>
        </row>
        <row r="1802">
          <cell r="A1802" t="str">
            <v>06476</v>
          </cell>
          <cell r="B1802">
            <v>15</v>
          </cell>
        </row>
        <row r="1803">
          <cell r="A1803" t="str">
            <v>06477</v>
          </cell>
          <cell r="B1803">
            <v>15</v>
          </cell>
        </row>
        <row r="1804">
          <cell r="A1804" t="str">
            <v>06478</v>
          </cell>
          <cell r="B1804">
            <v>15</v>
          </cell>
        </row>
        <row r="1805">
          <cell r="A1805" t="str">
            <v>06479</v>
          </cell>
          <cell r="B1805">
            <v>15</v>
          </cell>
        </row>
        <row r="1806">
          <cell r="A1806" t="str">
            <v>06485</v>
          </cell>
          <cell r="B1806">
            <v>15</v>
          </cell>
        </row>
        <row r="1807">
          <cell r="A1807" t="str">
            <v>0651</v>
          </cell>
          <cell r="B1807">
            <v>15</v>
          </cell>
        </row>
        <row r="1808">
          <cell r="A1808" t="str">
            <v>06522</v>
          </cell>
          <cell r="B1808">
            <v>15</v>
          </cell>
        </row>
        <row r="1809">
          <cell r="A1809" t="str">
            <v>06523</v>
          </cell>
          <cell r="B1809">
            <v>15</v>
          </cell>
        </row>
        <row r="1810">
          <cell r="A1810" t="str">
            <v>06524</v>
          </cell>
          <cell r="B1810">
            <v>15</v>
          </cell>
        </row>
        <row r="1811">
          <cell r="A1811" t="str">
            <v>06525</v>
          </cell>
          <cell r="B1811">
            <v>15</v>
          </cell>
        </row>
        <row r="1812">
          <cell r="A1812" t="str">
            <v>06526</v>
          </cell>
          <cell r="B1812">
            <v>15</v>
          </cell>
        </row>
        <row r="1813">
          <cell r="A1813" t="str">
            <v>06527</v>
          </cell>
          <cell r="B1813">
            <v>15</v>
          </cell>
        </row>
        <row r="1814">
          <cell r="A1814" t="str">
            <v>06528</v>
          </cell>
          <cell r="B1814">
            <v>15</v>
          </cell>
        </row>
        <row r="1815">
          <cell r="A1815" t="str">
            <v>06529</v>
          </cell>
          <cell r="B1815">
            <v>15</v>
          </cell>
        </row>
        <row r="1816">
          <cell r="A1816" t="str">
            <v>06530</v>
          </cell>
          <cell r="B1816">
            <v>15</v>
          </cell>
        </row>
        <row r="1817">
          <cell r="A1817" t="str">
            <v>06531</v>
          </cell>
          <cell r="B1817">
            <v>15</v>
          </cell>
        </row>
        <row r="1818">
          <cell r="A1818" t="str">
            <v>06532</v>
          </cell>
          <cell r="B1818">
            <v>15</v>
          </cell>
        </row>
        <row r="1819">
          <cell r="A1819" t="str">
            <v>06533</v>
          </cell>
          <cell r="B1819">
            <v>15</v>
          </cell>
        </row>
        <row r="1820">
          <cell r="A1820" t="str">
            <v>06534</v>
          </cell>
          <cell r="B1820">
            <v>15</v>
          </cell>
        </row>
        <row r="1821">
          <cell r="A1821" t="str">
            <v>06535</v>
          </cell>
          <cell r="B1821">
            <v>15</v>
          </cell>
        </row>
        <row r="1822">
          <cell r="A1822" t="str">
            <v>06536</v>
          </cell>
          <cell r="B1822">
            <v>15</v>
          </cell>
        </row>
        <row r="1823">
          <cell r="A1823" t="str">
            <v>06538</v>
          </cell>
          <cell r="B1823">
            <v>15</v>
          </cell>
        </row>
        <row r="1824">
          <cell r="A1824" t="str">
            <v>06539</v>
          </cell>
          <cell r="B1824">
            <v>15</v>
          </cell>
        </row>
        <row r="1825">
          <cell r="A1825" t="str">
            <v>06540</v>
          </cell>
          <cell r="B1825">
            <v>15</v>
          </cell>
        </row>
        <row r="1826">
          <cell r="A1826" t="str">
            <v>06541</v>
          </cell>
          <cell r="B1826">
            <v>15</v>
          </cell>
        </row>
        <row r="1827">
          <cell r="A1827" t="str">
            <v>06542</v>
          </cell>
          <cell r="B1827">
            <v>15</v>
          </cell>
        </row>
        <row r="1828">
          <cell r="A1828" t="str">
            <v>06543</v>
          </cell>
          <cell r="B1828">
            <v>15</v>
          </cell>
        </row>
        <row r="1829">
          <cell r="A1829" t="str">
            <v>06544</v>
          </cell>
          <cell r="B1829">
            <v>15</v>
          </cell>
        </row>
        <row r="1830">
          <cell r="A1830" t="str">
            <v>06545</v>
          </cell>
          <cell r="B1830">
            <v>15</v>
          </cell>
        </row>
        <row r="1831">
          <cell r="A1831" t="str">
            <v>06546</v>
          </cell>
          <cell r="B1831">
            <v>15</v>
          </cell>
        </row>
        <row r="1832">
          <cell r="A1832" t="str">
            <v>06547</v>
          </cell>
          <cell r="B1832">
            <v>15</v>
          </cell>
        </row>
        <row r="1833">
          <cell r="A1833" t="str">
            <v>06548</v>
          </cell>
          <cell r="B1833">
            <v>15</v>
          </cell>
        </row>
        <row r="1834">
          <cell r="A1834" t="str">
            <v>06549</v>
          </cell>
          <cell r="B1834">
            <v>15</v>
          </cell>
        </row>
        <row r="1835">
          <cell r="A1835" t="str">
            <v>06550</v>
          </cell>
          <cell r="B1835">
            <v>15</v>
          </cell>
        </row>
        <row r="1836">
          <cell r="A1836" t="str">
            <v>06551</v>
          </cell>
          <cell r="B1836">
            <v>15</v>
          </cell>
        </row>
        <row r="1837">
          <cell r="A1837" t="str">
            <v>06552</v>
          </cell>
          <cell r="B1837">
            <v>15</v>
          </cell>
        </row>
        <row r="1838">
          <cell r="A1838" t="str">
            <v>06553</v>
          </cell>
          <cell r="B1838">
            <v>15</v>
          </cell>
        </row>
        <row r="1839">
          <cell r="A1839" t="str">
            <v>06554</v>
          </cell>
          <cell r="B1839">
            <v>15</v>
          </cell>
        </row>
        <row r="1840">
          <cell r="A1840" t="str">
            <v>06556</v>
          </cell>
          <cell r="B1840">
            <v>15</v>
          </cell>
        </row>
        <row r="1841">
          <cell r="A1841" t="str">
            <v>06557</v>
          </cell>
          <cell r="B1841">
            <v>15</v>
          </cell>
        </row>
        <row r="1842">
          <cell r="A1842" t="str">
            <v>06558</v>
          </cell>
          <cell r="B1842">
            <v>15</v>
          </cell>
        </row>
        <row r="1843">
          <cell r="A1843" t="str">
            <v>06559</v>
          </cell>
          <cell r="B1843">
            <v>15</v>
          </cell>
        </row>
        <row r="1844">
          <cell r="A1844" t="str">
            <v>06560</v>
          </cell>
          <cell r="B1844">
            <v>15</v>
          </cell>
        </row>
        <row r="1845">
          <cell r="A1845" t="str">
            <v>06561</v>
          </cell>
          <cell r="B1845">
            <v>15</v>
          </cell>
        </row>
        <row r="1846">
          <cell r="A1846" t="str">
            <v>06562</v>
          </cell>
          <cell r="B1846">
            <v>15</v>
          </cell>
        </row>
        <row r="1847">
          <cell r="A1847" t="str">
            <v>06563</v>
          </cell>
          <cell r="B1847">
            <v>15</v>
          </cell>
        </row>
        <row r="1848">
          <cell r="A1848" t="str">
            <v>06564</v>
          </cell>
          <cell r="B1848">
            <v>15</v>
          </cell>
        </row>
        <row r="1849">
          <cell r="A1849" t="str">
            <v>06565</v>
          </cell>
          <cell r="B1849">
            <v>15</v>
          </cell>
        </row>
        <row r="1850">
          <cell r="A1850" t="str">
            <v>06566</v>
          </cell>
          <cell r="B1850">
            <v>15</v>
          </cell>
        </row>
        <row r="1851">
          <cell r="A1851" t="str">
            <v>06567</v>
          </cell>
          <cell r="B1851">
            <v>15</v>
          </cell>
        </row>
        <row r="1852">
          <cell r="A1852" t="str">
            <v>06568</v>
          </cell>
          <cell r="B1852">
            <v>15</v>
          </cell>
        </row>
        <row r="1853">
          <cell r="A1853" t="str">
            <v>06569</v>
          </cell>
          <cell r="B1853">
            <v>15</v>
          </cell>
        </row>
        <row r="1854">
          <cell r="A1854" t="str">
            <v>0657</v>
          </cell>
          <cell r="B1854">
            <v>15</v>
          </cell>
        </row>
        <row r="1855">
          <cell r="A1855" t="str">
            <v>06581</v>
          </cell>
          <cell r="B1855">
            <v>15</v>
          </cell>
        </row>
        <row r="1856">
          <cell r="A1856" t="str">
            <v>06582</v>
          </cell>
          <cell r="B1856">
            <v>15</v>
          </cell>
        </row>
        <row r="1857">
          <cell r="A1857" t="str">
            <v>06583</v>
          </cell>
          <cell r="B1857">
            <v>15</v>
          </cell>
        </row>
        <row r="1858">
          <cell r="A1858" t="str">
            <v>06584</v>
          </cell>
          <cell r="B1858">
            <v>15</v>
          </cell>
        </row>
        <row r="1859">
          <cell r="A1859" t="str">
            <v>06585</v>
          </cell>
          <cell r="B1859">
            <v>15</v>
          </cell>
        </row>
        <row r="1860">
          <cell r="A1860" t="str">
            <v>06586</v>
          </cell>
          <cell r="B1860">
            <v>15</v>
          </cell>
        </row>
        <row r="1861">
          <cell r="A1861" t="str">
            <v>06587</v>
          </cell>
          <cell r="B1861">
            <v>15</v>
          </cell>
        </row>
        <row r="1862">
          <cell r="A1862" t="str">
            <v>06588</v>
          </cell>
          <cell r="B1862">
            <v>15</v>
          </cell>
        </row>
        <row r="1863">
          <cell r="A1863" t="str">
            <v>06589</v>
          </cell>
          <cell r="B1863">
            <v>15</v>
          </cell>
        </row>
        <row r="1864">
          <cell r="A1864" t="str">
            <v>06591</v>
          </cell>
          <cell r="B1864">
            <v>15</v>
          </cell>
        </row>
        <row r="1865">
          <cell r="A1865" t="str">
            <v>06593</v>
          </cell>
          <cell r="B1865">
            <v>15</v>
          </cell>
        </row>
        <row r="1866">
          <cell r="A1866" t="str">
            <v>06594</v>
          </cell>
          <cell r="B1866">
            <v>15</v>
          </cell>
        </row>
        <row r="1867">
          <cell r="A1867" t="str">
            <v>06596</v>
          </cell>
          <cell r="B1867">
            <v>15</v>
          </cell>
        </row>
        <row r="1868">
          <cell r="A1868" t="str">
            <v>06597</v>
          </cell>
          <cell r="B1868">
            <v>15</v>
          </cell>
        </row>
        <row r="1869">
          <cell r="A1869" t="str">
            <v>0661</v>
          </cell>
          <cell r="B1869">
            <v>15</v>
          </cell>
        </row>
        <row r="1870">
          <cell r="A1870" t="str">
            <v>06621</v>
          </cell>
          <cell r="B1870">
            <v>15</v>
          </cell>
        </row>
        <row r="1871">
          <cell r="A1871" t="str">
            <v>06622</v>
          </cell>
          <cell r="B1871">
            <v>15</v>
          </cell>
        </row>
        <row r="1872">
          <cell r="A1872" t="str">
            <v>06624</v>
          </cell>
          <cell r="B1872">
            <v>15</v>
          </cell>
        </row>
        <row r="1873">
          <cell r="A1873" t="str">
            <v>06625</v>
          </cell>
          <cell r="B1873">
            <v>15</v>
          </cell>
        </row>
        <row r="1874">
          <cell r="A1874" t="str">
            <v>06626</v>
          </cell>
          <cell r="B1874">
            <v>15</v>
          </cell>
        </row>
        <row r="1875">
          <cell r="A1875" t="str">
            <v>06627</v>
          </cell>
          <cell r="B1875">
            <v>15</v>
          </cell>
        </row>
        <row r="1876">
          <cell r="A1876" t="str">
            <v>0663</v>
          </cell>
          <cell r="B1876">
            <v>15</v>
          </cell>
        </row>
        <row r="1877">
          <cell r="A1877" t="str">
            <v>06640</v>
          </cell>
          <cell r="B1877">
            <v>15</v>
          </cell>
        </row>
        <row r="1878">
          <cell r="A1878" t="str">
            <v>06641</v>
          </cell>
          <cell r="B1878">
            <v>15</v>
          </cell>
        </row>
        <row r="1879">
          <cell r="A1879" t="str">
            <v>06642</v>
          </cell>
          <cell r="B1879">
            <v>15</v>
          </cell>
        </row>
        <row r="1880">
          <cell r="A1880" t="str">
            <v>06643</v>
          </cell>
          <cell r="B1880">
            <v>15</v>
          </cell>
        </row>
        <row r="1881">
          <cell r="A1881" t="str">
            <v>06644</v>
          </cell>
          <cell r="B1881">
            <v>15</v>
          </cell>
        </row>
        <row r="1882">
          <cell r="A1882" t="str">
            <v>06645</v>
          </cell>
          <cell r="B1882">
            <v>15</v>
          </cell>
        </row>
        <row r="1883">
          <cell r="A1883" t="str">
            <v>06646</v>
          </cell>
          <cell r="B1883">
            <v>15</v>
          </cell>
        </row>
        <row r="1884">
          <cell r="A1884" t="str">
            <v>06647</v>
          </cell>
          <cell r="B1884">
            <v>15</v>
          </cell>
        </row>
        <row r="1885">
          <cell r="A1885" t="str">
            <v>06648</v>
          </cell>
          <cell r="B1885">
            <v>15</v>
          </cell>
        </row>
        <row r="1886">
          <cell r="A1886" t="str">
            <v>06649</v>
          </cell>
          <cell r="B1886">
            <v>15</v>
          </cell>
        </row>
        <row r="1887">
          <cell r="A1887" t="str">
            <v>06651</v>
          </cell>
          <cell r="B1887">
            <v>15</v>
          </cell>
        </row>
        <row r="1888">
          <cell r="A1888" t="str">
            <v>06652</v>
          </cell>
          <cell r="B1888">
            <v>15</v>
          </cell>
        </row>
        <row r="1889">
          <cell r="A1889" t="str">
            <v>06653</v>
          </cell>
          <cell r="B1889">
            <v>15</v>
          </cell>
        </row>
        <row r="1890">
          <cell r="A1890" t="str">
            <v>06654</v>
          </cell>
          <cell r="B1890">
            <v>15</v>
          </cell>
        </row>
        <row r="1891">
          <cell r="A1891" t="str">
            <v>06655</v>
          </cell>
          <cell r="B1891">
            <v>15</v>
          </cell>
        </row>
        <row r="1892">
          <cell r="A1892" t="str">
            <v>06656</v>
          </cell>
          <cell r="B1892">
            <v>15</v>
          </cell>
        </row>
        <row r="1893">
          <cell r="A1893" t="str">
            <v>06657</v>
          </cell>
          <cell r="B1893">
            <v>15</v>
          </cell>
        </row>
        <row r="1894">
          <cell r="A1894" t="str">
            <v>06658</v>
          </cell>
          <cell r="B1894">
            <v>15</v>
          </cell>
        </row>
        <row r="1895">
          <cell r="A1895" t="str">
            <v>06670</v>
          </cell>
          <cell r="B1895">
            <v>15</v>
          </cell>
        </row>
        <row r="1896">
          <cell r="A1896" t="str">
            <v>06671</v>
          </cell>
          <cell r="B1896">
            <v>15</v>
          </cell>
        </row>
        <row r="1897">
          <cell r="A1897" t="str">
            <v>06672</v>
          </cell>
          <cell r="B1897">
            <v>15</v>
          </cell>
        </row>
        <row r="1898">
          <cell r="A1898" t="str">
            <v>06673</v>
          </cell>
          <cell r="B1898">
            <v>15</v>
          </cell>
        </row>
        <row r="1899">
          <cell r="A1899" t="str">
            <v>06674</v>
          </cell>
          <cell r="B1899">
            <v>15</v>
          </cell>
        </row>
        <row r="1900">
          <cell r="A1900" t="str">
            <v>06675</v>
          </cell>
          <cell r="B1900">
            <v>15</v>
          </cell>
        </row>
        <row r="1901">
          <cell r="A1901" t="str">
            <v>06676</v>
          </cell>
          <cell r="B1901">
            <v>15</v>
          </cell>
        </row>
        <row r="1902">
          <cell r="A1902" t="str">
            <v>06677</v>
          </cell>
          <cell r="B1902">
            <v>15</v>
          </cell>
        </row>
        <row r="1903">
          <cell r="A1903" t="str">
            <v>06678</v>
          </cell>
          <cell r="B1903">
            <v>15</v>
          </cell>
        </row>
        <row r="1904">
          <cell r="A1904" t="str">
            <v>06679</v>
          </cell>
          <cell r="B1904">
            <v>15</v>
          </cell>
        </row>
        <row r="1905">
          <cell r="A1905" t="str">
            <v>06681</v>
          </cell>
          <cell r="B1905">
            <v>15</v>
          </cell>
        </row>
        <row r="1906">
          <cell r="A1906" t="str">
            <v>06682</v>
          </cell>
          <cell r="B1906">
            <v>15</v>
          </cell>
        </row>
        <row r="1907">
          <cell r="A1907" t="str">
            <v>06683</v>
          </cell>
          <cell r="B1907">
            <v>15</v>
          </cell>
        </row>
        <row r="1908">
          <cell r="A1908" t="str">
            <v>06684</v>
          </cell>
          <cell r="B1908">
            <v>15</v>
          </cell>
        </row>
        <row r="1909">
          <cell r="A1909" t="str">
            <v>06685</v>
          </cell>
          <cell r="B1909">
            <v>15</v>
          </cell>
        </row>
        <row r="1910">
          <cell r="A1910" t="str">
            <v>0671</v>
          </cell>
          <cell r="B1910">
            <v>15</v>
          </cell>
        </row>
        <row r="1911">
          <cell r="A1911" t="str">
            <v>06721</v>
          </cell>
          <cell r="B1911">
            <v>15</v>
          </cell>
        </row>
        <row r="1912">
          <cell r="A1912" t="str">
            <v>06722</v>
          </cell>
          <cell r="B1912">
            <v>15</v>
          </cell>
        </row>
        <row r="1913">
          <cell r="A1913" t="str">
            <v>06723</v>
          </cell>
          <cell r="B1913">
            <v>15</v>
          </cell>
        </row>
        <row r="1914">
          <cell r="A1914" t="str">
            <v>06724</v>
          </cell>
          <cell r="B1914">
            <v>15</v>
          </cell>
        </row>
        <row r="1915">
          <cell r="A1915" t="str">
            <v>06725</v>
          </cell>
          <cell r="B1915">
            <v>15</v>
          </cell>
        </row>
        <row r="1916">
          <cell r="A1916" t="str">
            <v>06726</v>
          </cell>
          <cell r="B1916">
            <v>15</v>
          </cell>
        </row>
        <row r="1917">
          <cell r="A1917" t="str">
            <v>06727</v>
          </cell>
          <cell r="B1917">
            <v>15</v>
          </cell>
        </row>
        <row r="1918">
          <cell r="A1918" t="str">
            <v>06728</v>
          </cell>
          <cell r="B1918">
            <v>15</v>
          </cell>
        </row>
        <row r="1919">
          <cell r="A1919" t="str">
            <v>06729</v>
          </cell>
          <cell r="B1919">
            <v>15</v>
          </cell>
        </row>
        <row r="1920">
          <cell r="A1920" t="str">
            <v>06731</v>
          </cell>
          <cell r="B1920">
            <v>15</v>
          </cell>
        </row>
        <row r="1921">
          <cell r="A1921" t="str">
            <v>06732</v>
          </cell>
          <cell r="B1921">
            <v>15</v>
          </cell>
        </row>
        <row r="1922">
          <cell r="A1922" t="str">
            <v>06733</v>
          </cell>
          <cell r="B1922">
            <v>15</v>
          </cell>
        </row>
        <row r="1923">
          <cell r="A1923" t="str">
            <v>06734</v>
          </cell>
          <cell r="B1923">
            <v>15</v>
          </cell>
        </row>
        <row r="1924">
          <cell r="A1924" t="str">
            <v>06735</v>
          </cell>
          <cell r="B1924">
            <v>15</v>
          </cell>
        </row>
        <row r="1925">
          <cell r="A1925" t="str">
            <v>06736</v>
          </cell>
          <cell r="B1925">
            <v>15</v>
          </cell>
        </row>
        <row r="1926">
          <cell r="A1926" t="str">
            <v>0674</v>
          </cell>
          <cell r="B1926">
            <v>15</v>
          </cell>
        </row>
        <row r="1927">
          <cell r="A1927" t="str">
            <v>06751</v>
          </cell>
          <cell r="B1927">
            <v>15</v>
          </cell>
        </row>
        <row r="1928">
          <cell r="A1928" t="str">
            <v>06752</v>
          </cell>
          <cell r="B1928">
            <v>15</v>
          </cell>
        </row>
        <row r="1929">
          <cell r="A1929" t="str">
            <v>06753</v>
          </cell>
          <cell r="B1929">
            <v>15</v>
          </cell>
        </row>
        <row r="1930">
          <cell r="A1930" t="str">
            <v>06754</v>
          </cell>
          <cell r="B1930">
            <v>15</v>
          </cell>
        </row>
        <row r="1931">
          <cell r="A1931" t="str">
            <v>06755</v>
          </cell>
          <cell r="B1931">
            <v>15</v>
          </cell>
        </row>
        <row r="1932">
          <cell r="A1932" t="str">
            <v>06756</v>
          </cell>
          <cell r="B1932">
            <v>15</v>
          </cell>
        </row>
        <row r="1933">
          <cell r="A1933" t="str">
            <v>06757</v>
          </cell>
          <cell r="B1933">
            <v>15</v>
          </cell>
        </row>
        <row r="1934">
          <cell r="A1934" t="str">
            <v>06758</v>
          </cell>
          <cell r="B1934">
            <v>15</v>
          </cell>
        </row>
        <row r="1935">
          <cell r="A1935" t="str">
            <v>06760</v>
          </cell>
          <cell r="B1935">
            <v>15</v>
          </cell>
        </row>
        <row r="1936">
          <cell r="A1936" t="str">
            <v>06761</v>
          </cell>
          <cell r="B1936">
            <v>15</v>
          </cell>
        </row>
        <row r="1937">
          <cell r="A1937" t="str">
            <v>06762</v>
          </cell>
          <cell r="B1937">
            <v>15</v>
          </cell>
        </row>
        <row r="1938">
          <cell r="A1938" t="str">
            <v>06763</v>
          </cell>
          <cell r="B1938">
            <v>15</v>
          </cell>
        </row>
        <row r="1939">
          <cell r="A1939" t="str">
            <v>06764</v>
          </cell>
          <cell r="B1939">
            <v>15</v>
          </cell>
        </row>
        <row r="1940">
          <cell r="A1940" t="str">
            <v>06765</v>
          </cell>
          <cell r="B1940">
            <v>15</v>
          </cell>
        </row>
        <row r="1941">
          <cell r="A1941" t="str">
            <v>06766</v>
          </cell>
          <cell r="B1941">
            <v>15</v>
          </cell>
        </row>
        <row r="1942">
          <cell r="A1942" t="str">
            <v>06767</v>
          </cell>
          <cell r="B1942">
            <v>15</v>
          </cell>
        </row>
        <row r="1943">
          <cell r="A1943" t="str">
            <v>06768</v>
          </cell>
          <cell r="B1943">
            <v>15</v>
          </cell>
        </row>
        <row r="1944">
          <cell r="A1944" t="str">
            <v>06769</v>
          </cell>
          <cell r="B1944">
            <v>15</v>
          </cell>
        </row>
        <row r="1945">
          <cell r="A1945" t="str">
            <v>06781</v>
          </cell>
          <cell r="B1945">
            <v>15</v>
          </cell>
        </row>
        <row r="1946">
          <cell r="A1946" t="str">
            <v>06782</v>
          </cell>
          <cell r="B1946">
            <v>15</v>
          </cell>
        </row>
        <row r="1947">
          <cell r="A1947" t="str">
            <v>06784</v>
          </cell>
          <cell r="B1947">
            <v>15</v>
          </cell>
        </row>
        <row r="1948">
          <cell r="A1948" t="str">
            <v>06785</v>
          </cell>
          <cell r="B1948">
            <v>15</v>
          </cell>
        </row>
        <row r="1949">
          <cell r="A1949" t="str">
            <v>06786</v>
          </cell>
          <cell r="B1949">
            <v>15</v>
          </cell>
        </row>
        <row r="1950">
          <cell r="A1950" t="str">
            <v>06788</v>
          </cell>
          <cell r="B1950">
            <v>15</v>
          </cell>
        </row>
        <row r="1951">
          <cell r="A1951" t="str">
            <v>06789</v>
          </cell>
          <cell r="B1951">
            <v>15</v>
          </cell>
        </row>
        <row r="1952">
          <cell r="A1952" t="str">
            <v>06791</v>
          </cell>
          <cell r="B1952">
            <v>15</v>
          </cell>
        </row>
        <row r="1953">
          <cell r="A1953" t="str">
            <v>06792</v>
          </cell>
          <cell r="B1953">
            <v>15</v>
          </cell>
        </row>
        <row r="1954">
          <cell r="A1954" t="str">
            <v>06793</v>
          </cell>
          <cell r="B1954">
            <v>15</v>
          </cell>
        </row>
        <row r="1955">
          <cell r="A1955" t="str">
            <v>06794</v>
          </cell>
          <cell r="B1955">
            <v>15</v>
          </cell>
        </row>
        <row r="1956">
          <cell r="A1956" t="str">
            <v>06795</v>
          </cell>
          <cell r="B1956">
            <v>15</v>
          </cell>
        </row>
        <row r="1957">
          <cell r="A1957" t="str">
            <v>06796</v>
          </cell>
          <cell r="B1957">
            <v>15</v>
          </cell>
        </row>
        <row r="1958">
          <cell r="A1958" t="str">
            <v>06797</v>
          </cell>
          <cell r="B1958">
            <v>15</v>
          </cell>
        </row>
        <row r="1959">
          <cell r="A1959" t="str">
            <v>0680</v>
          </cell>
          <cell r="B1959">
            <v>15</v>
          </cell>
        </row>
        <row r="1960">
          <cell r="A1960" t="str">
            <v>0681</v>
          </cell>
          <cell r="B1960">
            <v>15</v>
          </cell>
        </row>
        <row r="1961">
          <cell r="A1961" t="str">
            <v>06821</v>
          </cell>
          <cell r="B1961">
            <v>15</v>
          </cell>
        </row>
        <row r="1962">
          <cell r="A1962" t="str">
            <v>06822</v>
          </cell>
          <cell r="B1962">
            <v>15</v>
          </cell>
        </row>
        <row r="1963">
          <cell r="A1963" t="str">
            <v>06823</v>
          </cell>
          <cell r="B1963">
            <v>15</v>
          </cell>
        </row>
        <row r="1964">
          <cell r="A1964" t="str">
            <v>06824</v>
          </cell>
          <cell r="B1964">
            <v>15</v>
          </cell>
        </row>
        <row r="1965">
          <cell r="A1965" t="str">
            <v>06840</v>
          </cell>
          <cell r="B1965">
            <v>15</v>
          </cell>
        </row>
        <row r="1966">
          <cell r="A1966" t="str">
            <v>06841</v>
          </cell>
          <cell r="B1966">
            <v>15</v>
          </cell>
        </row>
        <row r="1967">
          <cell r="A1967" t="str">
            <v>06842</v>
          </cell>
          <cell r="B1967">
            <v>15</v>
          </cell>
        </row>
        <row r="1968">
          <cell r="A1968" t="str">
            <v>06843</v>
          </cell>
          <cell r="B1968">
            <v>15</v>
          </cell>
        </row>
        <row r="1969">
          <cell r="A1969" t="str">
            <v>06844</v>
          </cell>
          <cell r="B1969">
            <v>15</v>
          </cell>
        </row>
        <row r="1970">
          <cell r="A1970" t="str">
            <v>06845</v>
          </cell>
          <cell r="B1970">
            <v>15</v>
          </cell>
        </row>
        <row r="1971">
          <cell r="A1971" t="str">
            <v>06846</v>
          </cell>
          <cell r="B1971">
            <v>15</v>
          </cell>
        </row>
        <row r="1972">
          <cell r="A1972" t="str">
            <v>06847</v>
          </cell>
          <cell r="B1972">
            <v>15</v>
          </cell>
        </row>
        <row r="1973">
          <cell r="A1973" t="str">
            <v>06848</v>
          </cell>
          <cell r="B1973">
            <v>15</v>
          </cell>
        </row>
        <row r="1974">
          <cell r="A1974" t="str">
            <v>06849</v>
          </cell>
          <cell r="B1974">
            <v>15</v>
          </cell>
        </row>
        <row r="1975">
          <cell r="A1975" t="str">
            <v>06850</v>
          </cell>
          <cell r="B1975">
            <v>15</v>
          </cell>
        </row>
        <row r="1976">
          <cell r="A1976" t="str">
            <v>06851</v>
          </cell>
          <cell r="B1976">
            <v>15</v>
          </cell>
        </row>
        <row r="1977">
          <cell r="A1977" t="str">
            <v>06852</v>
          </cell>
          <cell r="B1977">
            <v>15</v>
          </cell>
        </row>
        <row r="1978">
          <cell r="A1978" t="str">
            <v>06853</v>
          </cell>
          <cell r="B1978">
            <v>15</v>
          </cell>
        </row>
        <row r="1979">
          <cell r="A1979" t="str">
            <v>06854</v>
          </cell>
          <cell r="B1979">
            <v>15</v>
          </cell>
        </row>
        <row r="1980">
          <cell r="A1980" t="str">
            <v>06855</v>
          </cell>
          <cell r="B1980">
            <v>15</v>
          </cell>
        </row>
        <row r="1981">
          <cell r="A1981" t="str">
            <v>06856</v>
          </cell>
          <cell r="B1981">
            <v>15</v>
          </cell>
        </row>
        <row r="1982">
          <cell r="A1982" t="str">
            <v>06857</v>
          </cell>
          <cell r="B1982">
            <v>15</v>
          </cell>
        </row>
        <row r="1983">
          <cell r="A1983" t="str">
            <v>06858</v>
          </cell>
          <cell r="B1983">
            <v>15</v>
          </cell>
        </row>
        <row r="1984">
          <cell r="A1984" t="str">
            <v>06859</v>
          </cell>
          <cell r="B1984">
            <v>15</v>
          </cell>
        </row>
        <row r="1985">
          <cell r="A1985" t="str">
            <v>06860</v>
          </cell>
          <cell r="B1985">
            <v>15</v>
          </cell>
        </row>
        <row r="1986">
          <cell r="A1986" t="str">
            <v>06861</v>
          </cell>
          <cell r="B1986">
            <v>15</v>
          </cell>
        </row>
        <row r="1987">
          <cell r="A1987" t="str">
            <v>06862</v>
          </cell>
          <cell r="B1987">
            <v>15</v>
          </cell>
        </row>
        <row r="1988">
          <cell r="A1988" t="str">
            <v>06863</v>
          </cell>
          <cell r="B1988">
            <v>15</v>
          </cell>
        </row>
        <row r="1989">
          <cell r="A1989" t="str">
            <v>06864</v>
          </cell>
          <cell r="B1989">
            <v>15</v>
          </cell>
        </row>
        <row r="1990">
          <cell r="A1990" t="str">
            <v>06865</v>
          </cell>
          <cell r="B1990">
            <v>15</v>
          </cell>
        </row>
        <row r="1991">
          <cell r="A1991" t="str">
            <v>06866</v>
          </cell>
          <cell r="B1991">
            <v>15</v>
          </cell>
        </row>
        <row r="1992">
          <cell r="A1992" t="str">
            <v>06867</v>
          </cell>
          <cell r="B1992">
            <v>15</v>
          </cell>
        </row>
        <row r="1993">
          <cell r="A1993" t="str">
            <v>06868</v>
          </cell>
          <cell r="B1993">
            <v>15</v>
          </cell>
        </row>
        <row r="1994">
          <cell r="A1994" t="str">
            <v>06869</v>
          </cell>
          <cell r="B1994">
            <v>15</v>
          </cell>
        </row>
        <row r="1995">
          <cell r="A1995" t="str">
            <v>06870</v>
          </cell>
          <cell r="B1995">
            <v>15</v>
          </cell>
        </row>
        <row r="1996">
          <cell r="A1996" t="str">
            <v>07100</v>
          </cell>
          <cell r="B1996">
            <v>15</v>
          </cell>
        </row>
        <row r="1997">
          <cell r="A1997" t="str">
            <v>07102</v>
          </cell>
          <cell r="B1997">
            <v>15</v>
          </cell>
        </row>
        <row r="1998">
          <cell r="A1998" t="str">
            <v>07103</v>
          </cell>
          <cell r="B1998">
            <v>15</v>
          </cell>
        </row>
        <row r="1999">
          <cell r="A1999" t="str">
            <v>07104</v>
          </cell>
          <cell r="B1999">
            <v>15</v>
          </cell>
        </row>
        <row r="2000">
          <cell r="A2000" t="str">
            <v>07105</v>
          </cell>
          <cell r="B2000">
            <v>15</v>
          </cell>
        </row>
        <row r="2001">
          <cell r="A2001" t="str">
            <v>07106</v>
          </cell>
          <cell r="B2001">
            <v>15</v>
          </cell>
        </row>
        <row r="2002">
          <cell r="A2002" t="str">
            <v>07107</v>
          </cell>
          <cell r="B2002">
            <v>15</v>
          </cell>
        </row>
        <row r="2003">
          <cell r="A2003" t="str">
            <v>07109</v>
          </cell>
          <cell r="B2003">
            <v>15</v>
          </cell>
        </row>
        <row r="2004">
          <cell r="A2004" t="str">
            <v>07112</v>
          </cell>
          <cell r="B2004">
            <v>15</v>
          </cell>
        </row>
        <row r="2005">
          <cell r="A2005" t="str">
            <v>07113</v>
          </cell>
          <cell r="B2005">
            <v>15</v>
          </cell>
        </row>
        <row r="2006">
          <cell r="A2006" t="str">
            <v>07114</v>
          </cell>
          <cell r="B2006">
            <v>15</v>
          </cell>
        </row>
        <row r="2007">
          <cell r="A2007" t="str">
            <v>07115</v>
          </cell>
          <cell r="B2007">
            <v>15</v>
          </cell>
        </row>
        <row r="2008">
          <cell r="A2008" t="str">
            <v>07116</v>
          </cell>
          <cell r="B2008">
            <v>15</v>
          </cell>
        </row>
        <row r="2009">
          <cell r="A2009" t="str">
            <v>07118</v>
          </cell>
          <cell r="B2009">
            <v>15</v>
          </cell>
        </row>
        <row r="2010">
          <cell r="A2010" t="str">
            <v>0712</v>
          </cell>
          <cell r="B2010">
            <v>15</v>
          </cell>
        </row>
        <row r="2011">
          <cell r="A2011" t="str">
            <v>07131</v>
          </cell>
          <cell r="B2011">
            <v>15</v>
          </cell>
        </row>
        <row r="2012">
          <cell r="A2012" t="str">
            <v>07132</v>
          </cell>
          <cell r="B2012">
            <v>15</v>
          </cell>
        </row>
        <row r="2013">
          <cell r="A2013" t="str">
            <v>07133</v>
          </cell>
          <cell r="B2013">
            <v>15</v>
          </cell>
        </row>
        <row r="2014">
          <cell r="A2014" t="str">
            <v>07134</v>
          </cell>
          <cell r="B2014">
            <v>15</v>
          </cell>
        </row>
        <row r="2015">
          <cell r="A2015" t="str">
            <v>07135</v>
          </cell>
          <cell r="B2015">
            <v>15</v>
          </cell>
        </row>
        <row r="2016">
          <cell r="A2016" t="str">
            <v>07136</v>
          </cell>
          <cell r="B2016">
            <v>15</v>
          </cell>
        </row>
        <row r="2017">
          <cell r="A2017" t="str">
            <v>07137</v>
          </cell>
          <cell r="B2017">
            <v>15</v>
          </cell>
        </row>
        <row r="2018">
          <cell r="A2018" t="str">
            <v>07138</v>
          </cell>
          <cell r="B2018">
            <v>15</v>
          </cell>
        </row>
        <row r="2019">
          <cell r="A2019" t="str">
            <v>07139</v>
          </cell>
          <cell r="B2019">
            <v>15</v>
          </cell>
        </row>
        <row r="2020">
          <cell r="A2020" t="str">
            <v>07141</v>
          </cell>
          <cell r="B2020">
            <v>15</v>
          </cell>
        </row>
        <row r="2021">
          <cell r="A2021" t="str">
            <v>07142</v>
          </cell>
          <cell r="B2021">
            <v>15</v>
          </cell>
        </row>
        <row r="2022">
          <cell r="A2022" t="str">
            <v>07143</v>
          </cell>
          <cell r="B2022">
            <v>15</v>
          </cell>
        </row>
        <row r="2023">
          <cell r="A2023" t="str">
            <v>07144</v>
          </cell>
          <cell r="B2023">
            <v>15</v>
          </cell>
        </row>
        <row r="2024">
          <cell r="A2024" t="str">
            <v>07145</v>
          </cell>
          <cell r="B2024">
            <v>15</v>
          </cell>
        </row>
        <row r="2025">
          <cell r="A2025" t="str">
            <v>07146</v>
          </cell>
          <cell r="B2025">
            <v>15</v>
          </cell>
        </row>
        <row r="2026">
          <cell r="A2026" t="str">
            <v>07147</v>
          </cell>
          <cell r="B2026">
            <v>15</v>
          </cell>
        </row>
        <row r="2027">
          <cell r="A2027" t="str">
            <v>07148</v>
          </cell>
          <cell r="B2027">
            <v>15</v>
          </cell>
        </row>
        <row r="2028">
          <cell r="A2028" t="str">
            <v>07149</v>
          </cell>
          <cell r="B2028">
            <v>15</v>
          </cell>
        </row>
        <row r="2029">
          <cell r="A2029" t="str">
            <v>07151</v>
          </cell>
          <cell r="B2029">
            <v>15</v>
          </cell>
        </row>
        <row r="2030">
          <cell r="A2030" t="str">
            <v>07152</v>
          </cell>
          <cell r="B2030">
            <v>15</v>
          </cell>
        </row>
        <row r="2031">
          <cell r="A2031" t="str">
            <v>07153</v>
          </cell>
          <cell r="B2031">
            <v>15</v>
          </cell>
        </row>
        <row r="2032">
          <cell r="A2032" t="str">
            <v>07155</v>
          </cell>
          <cell r="B2032">
            <v>15</v>
          </cell>
        </row>
        <row r="2033">
          <cell r="A2033" t="str">
            <v>07156</v>
          </cell>
          <cell r="B2033">
            <v>15</v>
          </cell>
        </row>
        <row r="2034">
          <cell r="A2034" t="str">
            <v>07157</v>
          </cell>
          <cell r="B2034">
            <v>15</v>
          </cell>
        </row>
        <row r="2035">
          <cell r="A2035" t="str">
            <v>07158</v>
          </cell>
          <cell r="B2035">
            <v>15</v>
          </cell>
        </row>
        <row r="2036">
          <cell r="A2036" t="str">
            <v>07160</v>
          </cell>
          <cell r="B2036">
            <v>15</v>
          </cell>
        </row>
        <row r="2037">
          <cell r="A2037" t="str">
            <v>07161</v>
          </cell>
          <cell r="B2037">
            <v>15</v>
          </cell>
        </row>
        <row r="2038">
          <cell r="A2038" t="str">
            <v>07162</v>
          </cell>
          <cell r="B2038">
            <v>15</v>
          </cell>
        </row>
        <row r="2039">
          <cell r="A2039" t="str">
            <v>07164</v>
          </cell>
          <cell r="B2039">
            <v>15</v>
          </cell>
        </row>
        <row r="2040">
          <cell r="A2040" t="str">
            <v>07165</v>
          </cell>
          <cell r="B2040">
            <v>15</v>
          </cell>
        </row>
        <row r="2041">
          <cell r="A2041" t="str">
            <v>07166</v>
          </cell>
          <cell r="B2041">
            <v>15</v>
          </cell>
        </row>
        <row r="2042">
          <cell r="A2042" t="str">
            <v>07167</v>
          </cell>
          <cell r="B2042">
            <v>15</v>
          </cell>
        </row>
        <row r="2043">
          <cell r="A2043" t="str">
            <v>07168</v>
          </cell>
          <cell r="B2043">
            <v>15</v>
          </cell>
        </row>
        <row r="2044">
          <cell r="A2044" t="str">
            <v>07169</v>
          </cell>
          <cell r="B2044">
            <v>15</v>
          </cell>
        </row>
        <row r="2045">
          <cell r="A2045" t="str">
            <v>07170</v>
          </cell>
          <cell r="B2045">
            <v>15</v>
          </cell>
        </row>
        <row r="2046">
          <cell r="A2046" t="str">
            <v>07171</v>
          </cell>
          <cell r="B2046">
            <v>15</v>
          </cell>
        </row>
        <row r="2047">
          <cell r="A2047" t="str">
            <v>07172</v>
          </cell>
          <cell r="B2047">
            <v>15</v>
          </cell>
        </row>
        <row r="2048">
          <cell r="A2048" t="str">
            <v>07173</v>
          </cell>
          <cell r="B2048">
            <v>15</v>
          </cell>
        </row>
        <row r="2049">
          <cell r="A2049" t="str">
            <v>07174</v>
          </cell>
          <cell r="B2049">
            <v>15</v>
          </cell>
        </row>
        <row r="2050">
          <cell r="A2050" t="str">
            <v>07175</v>
          </cell>
          <cell r="B2050">
            <v>15</v>
          </cell>
        </row>
        <row r="2051">
          <cell r="A2051" t="str">
            <v>07176</v>
          </cell>
          <cell r="B2051">
            <v>15</v>
          </cell>
        </row>
        <row r="2052">
          <cell r="A2052" t="str">
            <v>07177</v>
          </cell>
          <cell r="B2052">
            <v>15</v>
          </cell>
        </row>
        <row r="2053">
          <cell r="A2053" t="str">
            <v>07178</v>
          </cell>
          <cell r="B2053">
            <v>15</v>
          </cell>
        </row>
        <row r="2054">
          <cell r="A2054" t="str">
            <v>07179</v>
          </cell>
          <cell r="B2054">
            <v>15</v>
          </cell>
        </row>
        <row r="2055">
          <cell r="A2055" t="str">
            <v>07180</v>
          </cell>
          <cell r="B2055">
            <v>15</v>
          </cell>
        </row>
        <row r="2056">
          <cell r="A2056" t="str">
            <v>07181</v>
          </cell>
          <cell r="B2056">
            <v>15</v>
          </cell>
        </row>
        <row r="2057">
          <cell r="A2057" t="str">
            <v>07182</v>
          </cell>
          <cell r="B2057">
            <v>15</v>
          </cell>
        </row>
        <row r="2058">
          <cell r="A2058" t="str">
            <v>07183</v>
          </cell>
          <cell r="B2058">
            <v>15</v>
          </cell>
        </row>
        <row r="2059">
          <cell r="A2059" t="str">
            <v>07184</v>
          </cell>
          <cell r="B2059">
            <v>15</v>
          </cell>
        </row>
        <row r="2060">
          <cell r="A2060" t="str">
            <v>07185</v>
          </cell>
          <cell r="B2060">
            <v>15</v>
          </cell>
        </row>
        <row r="2061">
          <cell r="A2061" t="str">
            <v>07186</v>
          </cell>
          <cell r="B2061">
            <v>15</v>
          </cell>
        </row>
        <row r="2062">
          <cell r="A2062" t="str">
            <v>07187</v>
          </cell>
          <cell r="B2062">
            <v>15</v>
          </cell>
        </row>
        <row r="2063">
          <cell r="A2063" t="str">
            <v>07189</v>
          </cell>
          <cell r="B2063">
            <v>15</v>
          </cell>
        </row>
        <row r="2064">
          <cell r="A2064" t="str">
            <v>07196</v>
          </cell>
          <cell r="B2064">
            <v>15</v>
          </cell>
        </row>
        <row r="2065">
          <cell r="A2065" t="str">
            <v>07197</v>
          </cell>
          <cell r="B2065">
            <v>15</v>
          </cell>
        </row>
        <row r="2066">
          <cell r="A2066" t="str">
            <v>07198</v>
          </cell>
          <cell r="B2066">
            <v>15</v>
          </cell>
        </row>
        <row r="2067">
          <cell r="A2067" t="str">
            <v>07199</v>
          </cell>
          <cell r="B2067">
            <v>15</v>
          </cell>
        </row>
        <row r="2068">
          <cell r="A2068" t="str">
            <v>0720</v>
          </cell>
          <cell r="B2068">
            <v>15</v>
          </cell>
        </row>
        <row r="2069">
          <cell r="A2069" t="str">
            <v>0721</v>
          </cell>
          <cell r="B2069">
            <v>15</v>
          </cell>
        </row>
        <row r="2070">
          <cell r="A2070" t="str">
            <v>07220</v>
          </cell>
          <cell r="B2070">
            <v>15</v>
          </cell>
        </row>
        <row r="2071">
          <cell r="A2071" t="str">
            <v>07221</v>
          </cell>
          <cell r="B2071">
            <v>15</v>
          </cell>
        </row>
        <row r="2072">
          <cell r="A2072" t="str">
            <v>07222</v>
          </cell>
          <cell r="B2072">
            <v>15</v>
          </cell>
        </row>
        <row r="2073">
          <cell r="A2073" t="str">
            <v>07223</v>
          </cell>
          <cell r="B2073">
            <v>15</v>
          </cell>
        </row>
        <row r="2074">
          <cell r="A2074" t="str">
            <v>07224</v>
          </cell>
          <cell r="B2074">
            <v>15</v>
          </cell>
        </row>
        <row r="2075">
          <cell r="A2075" t="str">
            <v>07225</v>
          </cell>
          <cell r="B2075">
            <v>15</v>
          </cell>
        </row>
        <row r="2076">
          <cell r="A2076" t="str">
            <v>07226</v>
          </cell>
          <cell r="B2076">
            <v>15</v>
          </cell>
        </row>
        <row r="2077">
          <cell r="A2077" t="str">
            <v>07227</v>
          </cell>
          <cell r="B2077">
            <v>15</v>
          </cell>
        </row>
        <row r="2078">
          <cell r="A2078" t="str">
            <v>07228</v>
          </cell>
          <cell r="B2078">
            <v>15</v>
          </cell>
        </row>
        <row r="2079">
          <cell r="A2079" t="str">
            <v>07229</v>
          </cell>
          <cell r="B2079">
            <v>15</v>
          </cell>
        </row>
        <row r="2080">
          <cell r="A2080" t="str">
            <v>07230</v>
          </cell>
          <cell r="B2080">
            <v>15</v>
          </cell>
        </row>
        <row r="2081">
          <cell r="A2081" t="str">
            <v>07231</v>
          </cell>
          <cell r="B2081">
            <v>15</v>
          </cell>
        </row>
        <row r="2082">
          <cell r="A2082" t="str">
            <v>07232</v>
          </cell>
          <cell r="B2082">
            <v>15</v>
          </cell>
        </row>
        <row r="2083">
          <cell r="A2083" t="str">
            <v>07233</v>
          </cell>
          <cell r="B2083">
            <v>15</v>
          </cell>
        </row>
        <row r="2084">
          <cell r="A2084" t="str">
            <v>07234</v>
          </cell>
          <cell r="B2084">
            <v>15</v>
          </cell>
        </row>
        <row r="2085">
          <cell r="A2085" t="str">
            <v>07235</v>
          </cell>
          <cell r="B2085">
            <v>15</v>
          </cell>
        </row>
        <row r="2086">
          <cell r="A2086" t="str">
            <v>07236</v>
          </cell>
          <cell r="B2086">
            <v>15</v>
          </cell>
        </row>
        <row r="2087">
          <cell r="A2087" t="str">
            <v>07237</v>
          </cell>
          <cell r="B2087">
            <v>15</v>
          </cell>
        </row>
        <row r="2088">
          <cell r="A2088" t="str">
            <v>07238</v>
          </cell>
          <cell r="B2088">
            <v>15</v>
          </cell>
        </row>
        <row r="2089">
          <cell r="A2089" t="str">
            <v>07239</v>
          </cell>
          <cell r="B2089">
            <v>15</v>
          </cell>
        </row>
        <row r="2090">
          <cell r="A2090" t="str">
            <v>0724</v>
          </cell>
          <cell r="B2090">
            <v>15</v>
          </cell>
        </row>
        <row r="2091">
          <cell r="A2091" t="str">
            <v>07250</v>
          </cell>
          <cell r="B2091">
            <v>15</v>
          </cell>
        </row>
        <row r="2092">
          <cell r="A2092" t="str">
            <v>07251</v>
          </cell>
          <cell r="B2092">
            <v>15</v>
          </cell>
        </row>
        <row r="2093">
          <cell r="A2093" t="str">
            <v>07252</v>
          </cell>
          <cell r="B2093">
            <v>15</v>
          </cell>
        </row>
        <row r="2094">
          <cell r="A2094" t="str">
            <v>07253</v>
          </cell>
          <cell r="B2094">
            <v>15</v>
          </cell>
        </row>
        <row r="2095">
          <cell r="A2095" t="str">
            <v>07254</v>
          </cell>
          <cell r="B2095">
            <v>15</v>
          </cell>
        </row>
        <row r="2096">
          <cell r="A2096" t="str">
            <v>07255</v>
          </cell>
          <cell r="B2096">
            <v>15</v>
          </cell>
        </row>
        <row r="2097">
          <cell r="A2097" t="str">
            <v>07256</v>
          </cell>
          <cell r="B2097">
            <v>15</v>
          </cell>
        </row>
        <row r="2098">
          <cell r="A2098" t="str">
            <v>07257</v>
          </cell>
          <cell r="B2098">
            <v>15</v>
          </cell>
        </row>
        <row r="2099">
          <cell r="A2099" t="str">
            <v>07258</v>
          </cell>
          <cell r="B2099">
            <v>15</v>
          </cell>
        </row>
        <row r="2100">
          <cell r="A2100" t="str">
            <v>07260</v>
          </cell>
          <cell r="B2100">
            <v>15</v>
          </cell>
        </row>
        <row r="2101">
          <cell r="A2101" t="str">
            <v>07261</v>
          </cell>
          <cell r="B2101">
            <v>15</v>
          </cell>
        </row>
        <row r="2102">
          <cell r="A2102" t="str">
            <v>07262</v>
          </cell>
          <cell r="B2102">
            <v>15</v>
          </cell>
        </row>
        <row r="2103">
          <cell r="A2103" t="str">
            <v>07263</v>
          </cell>
          <cell r="B2103">
            <v>15</v>
          </cell>
        </row>
        <row r="2104">
          <cell r="A2104" t="str">
            <v>07264</v>
          </cell>
          <cell r="B2104">
            <v>15</v>
          </cell>
        </row>
        <row r="2105">
          <cell r="A2105" t="str">
            <v>07265</v>
          </cell>
          <cell r="B2105">
            <v>15</v>
          </cell>
        </row>
        <row r="2106">
          <cell r="A2106" t="str">
            <v>07266</v>
          </cell>
          <cell r="B2106">
            <v>15</v>
          </cell>
        </row>
        <row r="2107">
          <cell r="A2107" t="str">
            <v>07267</v>
          </cell>
          <cell r="B2107">
            <v>15</v>
          </cell>
        </row>
        <row r="2108">
          <cell r="A2108" t="str">
            <v>07268</v>
          </cell>
          <cell r="B2108">
            <v>15</v>
          </cell>
        </row>
        <row r="2109">
          <cell r="A2109" t="str">
            <v>07269</v>
          </cell>
          <cell r="B2109">
            <v>15</v>
          </cell>
        </row>
        <row r="2110">
          <cell r="A2110" t="str">
            <v>07270</v>
          </cell>
          <cell r="B2110">
            <v>15</v>
          </cell>
        </row>
        <row r="2111">
          <cell r="A2111" t="str">
            <v>07271</v>
          </cell>
          <cell r="B2111">
            <v>15</v>
          </cell>
        </row>
        <row r="2112">
          <cell r="A2112" t="str">
            <v>07272</v>
          </cell>
          <cell r="B2112">
            <v>15</v>
          </cell>
        </row>
        <row r="2113">
          <cell r="A2113" t="str">
            <v>07273</v>
          </cell>
          <cell r="B2113">
            <v>15</v>
          </cell>
        </row>
        <row r="2114">
          <cell r="A2114" t="str">
            <v>07274</v>
          </cell>
          <cell r="B2114">
            <v>15</v>
          </cell>
        </row>
        <row r="2115">
          <cell r="A2115" t="str">
            <v>07279</v>
          </cell>
          <cell r="B2115">
            <v>15</v>
          </cell>
        </row>
        <row r="2116">
          <cell r="A2116" t="str">
            <v>07280</v>
          </cell>
          <cell r="B2116">
            <v>15</v>
          </cell>
        </row>
        <row r="2117">
          <cell r="A2117" t="str">
            <v>07281</v>
          </cell>
          <cell r="B2117">
            <v>15</v>
          </cell>
        </row>
        <row r="2118">
          <cell r="A2118" t="str">
            <v>07282</v>
          </cell>
          <cell r="B2118">
            <v>15</v>
          </cell>
        </row>
        <row r="2119">
          <cell r="A2119" t="str">
            <v>07283</v>
          </cell>
          <cell r="B2119">
            <v>15</v>
          </cell>
        </row>
        <row r="2120">
          <cell r="A2120" t="str">
            <v>07284</v>
          </cell>
          <cell r="B2120">
            <v>15</v>
          </cell>
        </row>
        <row r="2121">
          <cell r="A2121" t="str">
            <v>07285</v>
          </cell>
          <cell r="B2121">
            <v>15</v>
          </cell>
        </row>
        <row r="2122">
          <cell r="A2122" t="str">
            <v>07286</v>
          </cell>
          <cell r="B2122">
            <v>15</v>
          </cell>
        </row>
        <row r="2123">
          <cell r="A2123" t="str">
            <v>07287</v>
          </cell>
          <cell r="B2123">
            <v>15</v>
          </cell>
        </row>
        <row r="2124">
          <cell r="A2124" t="str">
            <v>07288</v>
          </cell>
          <cell r="B2124">
            <v>15</v>
          </cell>
        </row>
        <row r="2125">
          <cell r="A2125" t="str">
            <v>07289</v>
          </cell>
          <cell r="B2125">
            <v>15</v>
          </cell>
        </row>
        <row r="2126">
          <cell r="A2126" t="str">
            <v>07290</v>
          </cell>
          <cell r="B2126">
            <v>15</v>
          </cell>
        </row>
        <row r="2127">
          <cell r="A2127" t="str">
            <v>07291</v>
          </cell>
          <cell r="B2127">
            <v>15</v>
          </cell>
        </row>
        <row r="2128">
          <cell r="A2128" t="str">
            <v>07292</v>
          </cell>
          <cell r="B2128">
            <v>15</v>
          </cell>
        </row>
        <row r="2129">
          <cell r="A2129" t="str">
            <v>07293</v>
          </cell>
          <cell r="B2129">
            <v>15</v>
          </cell>
        </row>
        <row r="2130">
          <cell r="A2130" t="str">
            <v>07294</v>
          </cell>
          <cell r="B2130">
            <v>15</v>
          </cell>
        </row>
        <row r="2131">
          <cell r="A2131" t="str">
            <v>07295</v>
          </cell>
          <cell r="B2131">
            <v>15</v>
          </cell>
        </row>
        <row r="2132">
          <cell r="A2132" t="str">
            <v>07296</v>
          </cell>
          <cell r="B2132">
            <v>15</v>
          </cell>
        </row>
        <row r="2133">
          <cell r="A2133" t="str">
            <v>07297</v>
          </cell>
          <cell r="B2133">
            <v>15</v>
          </cell>
        </row>
        <row r="2134">
          <cell r="A2134" t="str">
            <v>0731</v>
          </cell>
          <cell r="B2134">
            <v>15</v>
          </cell>
        </row>
        <row r="2135">
          <cell r="A2135" t="str">
            <v>07320</v>
          </cell>
          <cell r="B2135">
            <v>15</v>
          </cell>
        </row>
        <row r="2136">
          <cell r="A2136" t="str">
            <v>07321</v>
          </cell>
          <cell r="B2136">
            <v>15</v>
          </cell>
        </row>
        <row r="2137">
          <cell r="A2137" t="str">
            <v>07322</v>
          </cell>
          <cell r="B2137">
            <v>15</v>
          </cell>
        </row>
        <row r="2138">
          <cell r="A2138" t="str">
            <v>07323</v>
          </cell>
          <cell r="B2138">
            <v>15</v>
          </cell>
        </row>
        <row r="2139">
          <cell r="A2139" t="str">
            <v>07324</v>
          </cell>
          <cell r="B2139">
            <v>15</v>
          </cell>
        </row>
        <row r="2140">
          <cell r="A2140" t="str">
            <v>07325</v>
          </cell>
          <cell r="B2140">
            <v>15</v>
          </cell>
        </row>
        <row r="2141">
          <cell r="A2141" t="str">
            <v>07326</v>
          </cell>
          <cell r="B2141">
            <v>15</v>
          </cell>
        </row>
        <row r="2142">
          <cell r="A2142" t="str">
            <v>07327</v>
          </cell>
          <cell r="B2142">
            <v>15</v>
          </cell>
        </row>
        <row r="2143">
          <cell r="A2143" t="str">
            <v>07328</v>
          </cell>
          <cell r="B2143">
            <v>15</v>
          </cell>
        </row>
        <row r="2144">
          <cell r="A2144" t="str">
            <v>07329</v>
          </cell>
          <cell r="B2144">
            <v>15</v>
          </cell>
        </row>
        <row r="2145">
          <cell r="A2145" t="str">
            <v>0733</v>
          </cell>
          <cell r="B2145">
            <v>15</v>
          </cell>
        </row>
        <row r="2146">
          <cell r="A2146" t="str">
            <v>0734</v>
          </cell>
          <cell r="B2146">
            <v>15</v>
          </cell>
        </row>
        <row r="2147">
          <cell r="A2147" t="str">
            <v>0735</v>
          </cell>
          <cell r="B2147">
            <v>15</v>
          </cell>
        </row>
        <row r="2148">
          <cell r="A2148" t="str">
            <v>07360</v>
          </cell>
          <cell r="B2148">
            <v>15</v>
          </cell>
        </row>
        <row r="2149">
          <cell r="A2149" t="str">
            <v>07361</v>
          </cell>
          <cell r="B2149">
            <v>15</v>
          </cell>
        </row>
        <row r="2150">
          <cell r="A2150" t="str">
            <v>07362</v>
          </cell>
          <cell r="B2150">
            <v>15</v>
          </cell>
        </row>
        <row r="2151">
          <cell r="A2151" t="str">
            <v>07363</v>
          </cell>
          <cell r="B2151">
            <v>15</v>
          </cell>
        </row>
        <row r="2152">
          <cell r="A2152" t="str">
            <v>07364</v>
          </cell>
          <cell r="B2152">
            <v>15</v>
          </cell>
        </row>
        <row r="2153">
          <cell r="A2153" t="str">
            <v>07365</v>
          </cell>
          <cell r="B2153">
            <v>15</v>
          </cell>
        </row>
        <row r="2154">
          <cell r="A2154" t="str">
            <v>07366</v>
          </cell>
          <cell r="B2154">
            <v>15</v>
          </cell>
        </row>
        <row r="2155">
          <cell r="A2155" t="str">
            <v>07367</v>
          </cell>
          <cell r="B2155">
            <v>15</v>
          </cell>
        </row>
        <row r="2156">
          <cell r="A2156" t="str">
            <v>07368</v>
          </cell>
          <cell r="B2156">
            <v>15</v>
          </cell>
        </row>
        <row r="2157">
          <cell r="A2157" t="str">
            <v>07369</v>
          </cell>
          <cell r="B2157">
            <v>15</v>
          </cell>
        </row>
        <row r="2158">
          <cell r="A2158" t="str">
            <v>07370</v>
          </cell>
          <cell r="B2158">
            <v>15</v>
          </cell>
        </row>
        <row r="2159">
          <cell r="A2159" t="str">
            <v>07371</v>
          </cell>
          <cell r="B2159">
            <v>15</v>
          </cell>
        </row>
        <row r="2160">
          <cell r="A2160" t="str">
            <v>07372</v>
          </cell>
          <cell r="B2160">
            <v>15</v>
          </cell>
        </row>
        <row r="2161">
          <cell r="A2161" t="str">
            <v>07374</v>
          </cell>
          <cell r="B2161">
            <v>15</v>
          </cell>
        </row>
        <row r="2162">
          <cell r="A2162" t="str">
            <v>07375</v>
          </cell>
          <cell r="B2162">
            <v>15</v>
          </cell>
        </row>
        <row r="2163">
          <cell r="A2163" t="str">
            <v>07390</v>
          </cell>
          <cell r="B2163">
            <v>15</v>
          </cell>
        </row>
        <row r="2164">
          <cell r="A2164" t="str">
            <v>07391</v>
          </cell>
          <cell r="B2164">
            <v>15</v>
          </cell>
        </row>
        <row r="2165">
          <cell r="A2165" t="str">
            <v>07392</v>
          </cell>
          <cell r="B2165">
            <v>15</v>
          </cell>
        </row>
        <row r="2166">
          <cell r="A2166" t="str">
            <v>07393</v>
          </cell>
          <cell r="B2166">
            <v>15</v>
          </cell>
        </row>
        <row r="2167">
          <cell r="A2167" t="str">
            <v>07394</v>
          </cell>
          <cell r="B2167">
            <v>15</v>
          </cell>
        </row>
        <row r="2168">
          <cell r="A2168" t="str">
            <v>07395</v>
          </cell>
          <cell r="B2168">
            <v>15</v>
          </cell>
        </row>
        <row r="2169">
          <cell r="A2169" t="str">
            <v>07410</v>
          </cell>
          <cell r="B2169">
            <v>15</v>
          </cell>
        </row>
        <row r="2170">
          <cell r="A2170" t="str">
            <v>07412</v>
          </cell>
          <cell r="B2170">
            <v>15</v>
          </cell>
        </row>
        <row r="2171">
          <cell r="A2171" t="str">
            <v>07413</v>
          </cell>
          <cell r="B2171">
            <v>15</v>
          </cell>
        </row>
        <row r="2172">
          <cell r="A2172" t="str">
            <v>07414</v>
          </cell>
          <cell r="B2172">
            <v>15</v>
          </cell>
        </row>
        <row r="2173">
          <cell r="A2173" t="str">
            <v>07416</v>
          </cell>
          <cell r="B2173">
            <v>15</v>
          </cell>
        </row>
        <row r="2174">
          <cell r="A2174" t="str">
            <v>07420</v>
          </cell>
          <cell r="B2174">
            <v>15</v>
          </cell>
        </row>
        <row r="2175">
          <cell r="A2175" t="str">
            <v>07421</v>
          </cell>
          <cell r="B2175">
            <v>15</v>
          </cell>
        </row>
        <row r="2176">
          <cell r="A2176" t="str">
            <v>07422</v>
          </cell>
          <cell r="B2176">
            <v>15</v>
          </cell>
        </row>
        <row r="2177">
          <cell r="A2177" t="str">
            <v>07423</v>
          </cell>
          <cell r="B2177">
            <v>15</v>
          </cell>
        </row>
        <row r="2178">
          <cell r="A2178" t="str">
            <v>07424</v>
          </cell>
          <cell r="B2178">
            <v>15</v>
          </cell>
        </row>
        <row r="2179">
          <cell r="A2179" t="str">
            <v>07425</v>
          </cell>
          <cell r="B2179">
            <v>15</v>
          </cell>
        </row>
        <row r="2180">
          <cell r="A2180" t="str">
            <v>07426</v>
          </cell>
          <cell r="B2180">
            <v>15</v>
          </cell>
        </row>
        <row r="2181">
          <cell r="A2181" t="str">
            <v>07427</v>
          </cell>
          <cell r="B2181">
            <v>15</v>
          </cell>
        </row>
        <row r="2182">
          <cell r="A2182" t="str">
            <v>07430</v>
          </cell>
          <cell r="B2182">
            <v>14</v>
          </cell>
        </row>
        <row r="2183">
          <cell r="A2183" t="str">
            <v>07431</v>
          </cell>
          <cell r="B2183">
            <v>14</v>
          </cell>
        </row>
        <row r="2184">
          <cell r="A2184" t="str">
            <v>07432</v>
          </cell>
          <cell r="B2184">
            <v>14</v>
          </cell>
        </row>
        <row r="2185">
          <cell r="A2185" t="str">
            <v>07433</v>
          </cell>
          <cell r="B2185">
            <v>14</v>
          </cell>
        </row>
        <row r="2186">
          <cell r="A2186" t="str">
            <v>07434</v>
          </cell>
          <cell r="B2186">
            <v>14</v>
          </cell>
        </row>
        <row r="2187">
          <cell r="A2187" t="str">
            <v>07435</v>
          </cell>
          <cell r="B2187">
            <v>14</v>
          </cell>
        </row>
        <row r="2188">
          <cell r="A2188" t="str">
            <v>07436</v>
          </cell>
          <cell r="B2188">
            <v>14</v>
          </cell>
        </row>
        <row r="2189">
          <cell r="A2189" t="str">
            <v>07437</v>
          </cell>
          <cell r="B2189">
            <v>14</v>
          </cell>
        </row>
        <row r="2190">
          <cell r="A2190" t="str">
            <v>07438</v>
          </cell>
          <cell r="B2190">
            <v>14</v>
          </cell>
        </row>
        <row r="2191">
          <cell r="A2191" t="str">
            <v>0744</v>
          </cell>
          <cell r="B2191">
            <v>14</v>
          </cell>
        </row>
        <row r="2192">
          <cell r="A2192" t="str">
            <v>07450</v>
          </cell>
          <cell r="B2192">
            <v>14</v>
          </cell>
        </row>
        <row r="2193">
          <cell r="A2193" t="str">
            <v>07451</v>
          </cell>
          <cell r="B2193">
            <v>14</v>
          </cell>
        </row>
        <row r="2194">
          <cell r="A2194" t="str">
            <v>07452</v>
          </cell>
          <cell r="B2194">
            <v>14</v>
          </cell>
        </row>
        <row r="2195">
          <cell r="A2195" t="str">
            <v>07453</v>
          </cell>
          <cell r="B2195">
            <v>14</v>
          </cell>
        </row>
        <row r="2196">
          <cell r="A2196" t="str">
            <v>07454</v>
          </cell>
          <cell r="B2196">
            <v>14</v>
          </cell>
        </row>
        <row r="2197">
          <cell r="A2197" t="str">
            <v>07455</v>
          </cell>
          <cell r="B2197">
            <v>14</v>
          </cell>
        </row>
        <row r="2198">
          <cell r="A2198" t="str">
            <v>07456</v>
          </cell>
          <cell r="B2198">
            <v>14</v>
          </cell>
        </row>
        <row r="2199">
          <cell r="A2199" t="str">
            <v>07457</v>
          </cell>
          <cell r="B2199">
            <v>14</v>
          </cell>
        </row>
        <row r="2200">
          <cell r="A2200" t="str">
            <v>07458</v>
          </cell>
          <cell r="B2200">
            <v>14</v>
          </cell>
        </row>
        <row r="2201">
          <cell r="A2201" t="str">
            <v>07459</v>
          </cell>
          <cell r="B2201">
            <v>14</v>
          </cell>
        </row>
        <row r="2202">
          <cell r="A2202" t="str">
            <v>07460</v>
          </cell>
          <cell r="B2202">
            <v>14</v>
          </cell>
        </row>
        <row r="2203">
          <cell r="A2203" t="str">
            <v>07461</v>
          </cell>
          <cell r="B2203">
            <v>14</v>
          </cell>
        </row>
        <row r="2204">
          <cell r="A2204" t="str">
            <v>07462</v>
          </cell>
          <cell r="B2204">
            <v>14</v>
          </cell>
        </row>
        <row r="2205">
          <cell r="A2205" t="str">
            <v>07463</v>
          </cell>
          <cell r="B2205">
            <v>14</v>
          </cell>
        </row>
        <row r="2206">
          <cell r="A2206" t="str">
            <v>07464</v>
          </cell>
          <cell r="B2206">
            <v>14</v>
          </cell>
        </row>
        <row r="2207">
          <cell r="A2207" t="str">
            <v>07465</v>
          </cell>
          <cell r="B2207">
            <v>14</v>
          </cell>
        </row>
        <row r="2208">
          <cell r="A2208" t="str">
            <v>07466</v>
          </cell>
          <cell r="B2208">
            <v>14</v>
          </cell>
        </row>
        <row r="2209">
          <cell r="A2209" t="str">
            <v>07467</v>
          </cell>
          <cell r="B2209">
            <v>14</v>
          </cell>
        </row>
        <row r="2210">
          <cell r="A2210" t="str">
            <v>07468</v>
          </cell>
          <cell r="B2210">
            <v>14</v>
          </cell>
        </row>
        <row r="2211">
          <cell r="A2211" t="str">
            <v>07469</v>
          </cell>
          <cell r="B2211">
            <v>14</v>
          </cell>
        </row>
        <row r="2212">
          <cell r="A2212" t="str">
            <v>0747</v>
          </cell>
          <cell r="B2212">
            <v>14</v>
          </cell>
        </row>
        <row r="2213">
          <cell r="A2213" t="str">
            <v>07480</v>
          </cell>
          <cell r="B2213">
            <v>15</v>
          </cell>
        </row>
        <row r="2214">
          <cell r="A2214" t="str">
            <v>07481</v>
          </cell>
          <cell r="B2214">
            <v>15</v>
          </cell>
        </row>
        <row r="2215">
          <cell r="A2215" t="str">
            <v>07482</v>
          </cell>
          <cell r="B2215">
            <v>15</v>
          </cell>
        </row>
        <row r="2216">
          <cell r="A2216" t="str">
            <v>07483</v>
          </cell>
          <cell r="B2216">
            <v>15</v>
          </cell>
        </row>
        <row r="2217">
          <cell r="A2217" t="str">
            <v>07484</v>
          </cell>
          <cell r="B2217">
            <v>15</v>
          </cell>
        </row>
        <row r="2218">
          <cell r="A2218" t="str">
            <v>07485</v>
          </cell>
          <cell r="B2218">
            <v>15</v>
          </cell>
        </row>
        <row r="2219">
          <cell r="A2219" t="str">
            <v>07486</v>
          </cell>
          <cell r="B2219">
            <v>15</v>
          </cell>
        </row>
        <row r="2220">
          <cell r="A2220" t="str">
            <v>07487</v>
          </cell>
          <cell r="B2220">
            <v>15</v>
          </cell>
        </row>
        <row r="2221">
          <cell r="A2221" t="str">
            <v>07488</v>
          </cell>
          <cell r="B2221">
            <v>15</v>
          </cell>
        </row>
        <row r="2222">
          <cell r="A2222" t="str">
            <v>07489</v>
          </cell>
          <cell r="B2222">
            <v>15</v>
          </cell>
        </row>
        <row r="2223">
          <cell r="A2223" t="str">
            <v>07490</v>
          </cell>
          <cell r="B2223">
            <v>14</v>
          </cell>
        </row>
        <row r="2224">
          <cell r="A2224" t="str">
            <v>07491</v>
          </cell>
          <cell r="B2224">
            <v>14</v>
          </cell>
        </row>
        <row r="2225">
          <cell r="A2225" t="str">
            <v>07492</v>
          </cell>
          <cell r="B2225">
            <v>14</v>
          </cell>
        </row>
        <row r="2226">
          <cell r="A2226" t="str">
            <v>07493</v>
          </cell>
          <cell r="B2226">
            <v>14</v>
          </cell>
        </row>
        <row r="2227">
          <cell r="A2227" t="str">
            <v>07494</v>
          </cell>
          <cell r="B2227">
            <v>14</v>
          </cell>
        </row>
        <row r="2228">
          <cell r="A2228" t="str">
            <v>07495</v>
          </cell>
          <cell r="B2228">
            <v>14</v>
          </cell>
        </row>
        <row r="2229">
          <cell r="A2229" t="str">
            <v>07496</v>
          </cell>
          <cell r="B2229">
            <v>14</v>
          </cell>
        </row>
        <row r="2230">
          <cell r="A2230" t="str">
            <v>07497</v>
          </cell>
          <cell r="B2230">
            <v>14</v>
          </cell>
        </row>
        <row r="2231">
          <cell r="A2231" t="str">
            <v>0751</v>
          </cell>
          <cell r="B2231">
            <v>14</v>
          </cell>
        </row>
        <row r="2232">
          <cell r="A2232" t="str">
            <v>07521</v>
          </cell>
          <cell r="B2232">
            <v>14</v>
          </cell>
        </row>
        <row r="2233">
          <cell r="A2233" t="str">
            <v>07522</v>
          </cell>
          <cell r="B2233">
            <v>14</v>
          </cell>
        </row>
        <row r="2234">
          <cell r="A2234" t="str">
            <v>07523</v>
          </cell>
          <cell r="B2234">
            <v>14</v>
          </cell>
        </row>
        <row r="2235">
          <cell r="A2235" t="str">
            <v>07524</v>
          </cell>
          <cell r="B2235">
            <v>14</v>
          </cell>
        </row>
        <row r="2236">
          <cell r="A2236" t="str">
            <v>07525</v>
          </cell>
          <cell r="B2236">
            <v>14</v>
          </cell>
        </row>
        <row r="2237">
          <cell r="A2237" t="str">
            <v>07526</v>
          </cell>
          <cell r="B2237">
            <v>14</v>
          </cell>
        </row>
        <row r="2238">
          <cell r="A2238" t="str">
            <v>07527</v>
          </cell>
          <cell r="B2238">
            <v>14</v>
          </cell>
        </row>
        <row r="2239">
          <cell r="A2239" t="str">
            <v>07528</v>
          </cell>
          <cell r="B2239">
            <v>14</v>
          </cell>
        </row>
        <row r="2240">
          <cell r="A2240" t="str">
            <v>07529</v>
          </cell>
          <cell r="B2240">
            <v>14</v>
          </cell>
        </row>
        <row r="2241">
          <cell r="A2241" t="str">
            <v>07530</v>
          </cell>
          <cell r="B2241">
            <v>14</v>
          </cell>
        </row>
        <row r="2242">
          <cell r="A2242" t="str">
            <v>07531</v>
          </cell>
          <cell r="B2242">
            <v>14</v>
          </cell>
        </row>
        <row r="2243">
          <cell r="A2243" t="str">
            <v>07532</v>
          </cell>
          <cell r="B2243">
            <v>14</v>
          </cell>
        </row>
        <row r="2244">
          <cell r="A2244" t="str">
            <v>07533</v>
          </cell>
          <cell r="B2244">
            <v>14</v>
          </cell>
        </row>
        <row r="2245">
          <cell r="A2245" t="str">
            <v>07534</v>
          </cell>
          <cell r="B2245">
            <v>14</v>
          </cell>
        </row>
        <row r="2246">
          <cell r="A2246" t="str">
            <v>07535</v>
          </cell>
          <cell r="B2246">
            <v>14</v>
          </cell>
        </row>
        <row r="2247">
          <cell r="A2247" t="str">
            <v>07536</v>
          </cell>
          <cell r="B2247">
            <v>14</v>
          </cell>
        </row>
        <row r="2248">
          <cell r="A2248" t="str">
            <v>07537</v>
          </cell>
          <cell r="B2248">
            <v>14</v>
          </cell>
        </row>
        <row r="2249">
          <cell r="A2249" t="str">
            <v>07538</v>
          </cell>
          <cell r="B2249">
            <v>14</v>
          </cell>
        </row>
        <row r="2250">
          <cell r="A2250" t="str">
            <v>07539</v>
          </cell>
          <cell r="B2250">
            <v>14</v>
          </cell>
        </row>
        <row r="2251">
          <cell r="A2251" t="str">
            <v>07540</v>
          </cell>
          <cell r="B2251">
            <v>14</v>
          </cell>
        </row>
        <row r="2252">
          <cell r="A2252" t="str">
            <v>07541</v>
          </cell>
          <cell r="B2252">
            <v>14</v>
          </cell>
        </row>
        <row r="2253">
          <cell r="A2253" t="str">
            <v>07542</v>
          </cell>
          <cell r="B2253">
            <v>14</v>
          </cell>
        </row>
        <row r="2254">
          <cell r="A2254" t="str">
            <v>07543</v>
          </cell>
          <cell r="B2254">
            <v>14</v>
          </cell>
        </row>
        <row r="2255">
          <cell r="A2255" t="str">
            <v>07544</v>
          </cell>
          <cell r="B2255">
            <v>14</v>
          </cell>
        </row>
        <row r="2256">
          <cell r="A2256" t="str">
            <v>07545</v>
          </cell>
          <cell r="B2256">
            <v>14</v>
          </cell>
        </row>
        <row r="2257">
          <cell r="A2257" t="str">
            <v>07546</v>
          </cell>
          <cell r="B2257">
            <v>14</v>
          </cell>
        </row>
        <row r="2258">
          <cell r="A2258" t="str">
            <v>07547</v>
          </cell>
          <cell r="B2258">
            <v>14</v>
          </cell>
        </row>
        <row r="2259">
          <cell r="A2259" t="str">
            <v>07548</v>
          </cell>
          <cell r="B2259">
            <v>14</v>
          </cell>
        </row>
        <row r="2260">
          <cell r="A2260" t="str">
            <v>0755</v>
          </cell>
          <cell r="B2260">
            <v>15</v>
          </cell>
        </row>
        <row r="2261">
          <cell r="A2261" t="str">
            <v>07560</v>
          </cell>
          <cell r="B2261">
            <v>15</v>
          </cell>
        </row>
        <row r="2262">
          <cell r="A2262" t="str">
            <v>07561</v>
          </cell>
          <cell r="B2262">
            <v>15</v>
          </cell>
        </row>
        <row r="2263">
          <cell r="A2263" t="str">
            <v>07562</v>
          </cell>
          <cell r="B2263">
            <v>15</v>
          </cell>
        </row>
        <row r="2264">
          <cell r="A2264" t="str">
            <v>07563</v>
          </cell>
          <cell r="B2264">
            <v>15</v>
          </cell>
        </row>
        <row r="2265">
          <cell r="A2265" t="str">
            <v>07564</v>
          </cell>
          <cell r="B2265">
            <v>15</v>
          </cell>
        </row>
        <row r="2266">
          <cell r="A2266" t="str">
            <v>07565</v>
          </cell>
          <cell r="B2266">
            <v>15</v>
          </cell>
        </row>
        <row r="2267">
          <cell r="A2267" t="str">
            <v>07568</v>
          </cell>
          <cell r="B2267">
            <v>15</v>
          </cell>
        </row>
        <row r="2268">
          <cell r="A2268" t="str">
            <v>07569</v>
          </cell>
          <cell r="B2268">
            <v>15</v>
          </cell>
        </row>
        <row r="2269">
          <cell r="A2269" t="str">
            <v>07570</v>
          </cell>
          <cell r="B2269">
            <v>15</v>
          </cell>
        </row>
        <row r="2270">
          <cell r="A2270" t="str">
            <v>07571</v>
          </cell>
          <cell r="B2270">
            <v>15</v>
          </cell>
        </row>
        <row r="2271">
          <cell r="A2271" t="str">
            <v>07572</v>
          </cell>
          <cell r="B2271">
            <v>15</v>
          </cell>
        </row>
        <row r="2272">
          <cell r="A2272" t="str">
            <v>07573</v>
          </cell>
          <cell r="B2272">
            <v>15</v>
          </cell>
        </row>
        <row r="2273">
          <cell r="A2273" t="str">
            <v>07574</v>
          </cell>
          <cell r="B2273">
            <v>15</v>
          </cell>
        </row>
        <row r="2274">
          <cell r="A2274" t="str">
            <v>07575</v>
          </cell>
          <cell r="B2274">
            <v>15</v>
          </cell>
        </row>
        <row r="2275">
          <cell r="A2275" t="str">
            <v>07576</v>
          </cell>
          <cell r="B2275">
            <v>15</v>
          </cell>
        </row>
        <row r="2276">
          <cell r="A2276" t="str">
            <v>07577</v>
          </cell>
          <cell r="B2276">
            <v>15</v>
          </cell>
        </row>
        <row r="2277">
          <cell r="A2277" t="str">
            <v>07578</v>
          </cell>
          <cell r="B2277">
            <v>15</v>
          </cell>
        </row>
        <row r="2278">
          <cell r="A2278" t="str">
            <v>07580</v>
          </cell>
          <cell r="B2278">
            <v>15</v>
          </cell>
        </row>
        <row r="2279">
          <cell r="A2279" t="str">
            <v>07581</v>
          </cell>
          <cell r="B2279">
            <v>15</v>
          </cell>
        </row>
        <row r="2280">
          <cell r="A2280" t="str">
            <v>07582</v>
          </cell>
          <cell r="B2280">
            <v>15</v>
          </cell>
        </row>
        <row r="2281">
          <cell r="A2281" t="str">
            <v>07583</v>
          </cell>
          <cell r="B2281">
            <v>15</v>
          </cell>
        </row>
        <row r="2282">
          <cell r="A2282" t="str">
            <v>07584</v>
          </cell>
          <cell r="B2282">
            <v>15</v>
          </cell>
        </row>
        <row r="2283">
          <cell r="A2283" t="str">
            <v>07585</v>
          </cell>
          <cell r="B2283">
            <v>15</v>
          </cell>
        </row>
        <row r="2284">
          <cell r="A2284" t="str">
            <v>07586</v>
          </cell>
          <cell r="B2284">
            <v>15</v>
          </cell>
        </row>
        <row r="2285">
          <cell r="A2285" t="str">
            <v>07590</v>
          </cell>
          <cell r="B2285">
            <v>15</v>
          </cell>
        </row>
        <row r="2286">
          <cell r="A2286" t="str">
            <v>07591</v>
          </cell>
          <cell r="B2286">
            <v>15</v>
          </cell>
        </row>
        <row r="2287">
          <cell r="A2287" t="str">
            <v>07592</v>
          </cell>
          <cell r="B2287">
            <v>15</v>
          </cell>
        </row>
        <row r="2288">
          <cell r="A2288" t="str">
            <v>07593</v>
          </cell>
          <cell r="B2288">
            <v>15</v>
          </cell>
        </row>
        <row r="2289">
          <cell r="A2289" t="str">
            <v>07594</v>
          </cell>
          <cell r="B2289">
            <v>15</v>
          </cell>
        </row>
        <row r="2290">
          <cell r="A2290" t="str">
            <v>07595</v>
          </cell>
          <cell r="B2290">
            <v>15</v>
          </cell>
        </row>
        <row r="2291">
          <cell r="A2291" t="str">
            <v>07596</v>
          </cell>
          <cell r="B2291">
            <v>15</v>
          </cell>
        </row>
        <row r="2292">
          <cell r="A2292" t="str">
            <v>07601</v>
          </cell>
          <cell r="B2292">
            <v>15</v>
          </cell>
        </row>
        <row r="2293">
          <cell r="A2293" t="str">
            <v>07603</v>
          </cell>
          <cell r="B2293">
            <v>15</v>
          </cell>
        </row>
        <row r="2294">
          <cell r="A2294" t="str">
            <v>07604</v>
          </cell>
          <cell r="B2294">
            <v>15</v>
          </cell>
        </row>
        <row r="2295">
          <cell r="A2295" t="str">
            <v>07605</v>
          </cell>
          <cell r="B2295">
            <v>15</v>
          </cell>
        </row>
        <row r="2296">
          <cell r="A2296" t="str">
            <v>07606</v>
          </cell>
          <cell r="B2296">
            <v>15</v>
          </cell>
        </row>
        <row r="2297">
          <cell r="A2297" t="str">
            <v>07607</v>
          </cell>
          <cell r="B2297">
            <v>15</v>
          </cell>
        </row>
        <row r="2298">
          <cell r="A2298" t="str">
            <v>07608</v>
          </cell>
          <cell r="B2298">
            <v>14</v>
          </cell>
        </row>
        <row r="2299">
          <cell r="A2299" t="str">
            <v>07609</v>
          </cell>
          <cell r="B2299">
            <v>14</v>
          </cell>
        </row>
        <row r="2300">
          <cell r="A2300" t="str">
            <v>0761</v>
          </cell>
          <cell r="B2300">
            <v>15</v>
          </cell>
        </row>
        <row r="2301">
          <cell r="A2301" t="str">
            <v>07621</v>
          </cell>
          <cell r="B2301">
            <v>15</v>
          </cell>
        </row>
        <row r="2302">
          <cell r="A2302" t="str">
            <v>07622</v>
          </cell>
          <cell r="B2302">
            <v>15</v>
          </cell>
        </row>
        <row r="2303">
          <cell r="A2303" t="str">
            <v>07623</v>
          </cell>
          <cell r="B2303">
            <v>15</v>
          </cell>
        </row>
        <row r="2304">
          <cell r="A2304" t="str">
            <v>07624</v>
          </cell>
          <cell r="B2304">
            <v>15</v>
          </cell>
        </row>
        <row r="2305">
          <cell r="A2305" t="str">
            <v>07625</v>
          </cell>
          <cell r="B2305">
            <v>15</v>
          </cell>
        </row>
        <row r="2306">
          <cell r="A2306" t="str">
            <v>07626</v>
          </cell>
          <cell r="B2306">
            <v>15</v>
          </cell>
        </row>
        <row r="2307">
          <cell r="A2307" t="str">
            <v>07627</v>
          </cell>
          <cell r="B2307">
            <v>15</v>
          </cell>
        </row>
        <row r="2308">
          <cell r="A2308" t="str">
            <v>07628</v>
          </cell>
          <cell r="B2308">
            <v>15</v>
          </cell>
        </row>
        <row r="2309">
          <cell r="A2309" t="str">
            <v>07629</v>
          </cell>
          <cell r="B2309">
            <v>15</v>
          </cell>
        </row>
        <row r="2310">
          <cell r="A2310" t="str">
            <v>07630</v>
          </cell>
          <cell r="B2310">
            <v>15</v>
          </cell>
        </row>
        <row r="2311">
          <cell r="A2311" t="str">
            <v>07632</v>
          </cell>
          <cell r="B2311">
            <v>15</v>
          </cell>
        </row>
        <row r="2312">
          <cell r="A2312" t="str">
            <v>07633</v>
          </cell>
          <cell r="B2312">
            <v>15</v>
          </cell>
        </row>
        <row r="2313">
          <cell r="A2313" t="str">
            <v>07634</v>
          </cell>
          <cell r="B2313">
            <v>15</v>
          </cell>
        </row>
        <row r="2314">
          <cell r="A2314" t="str">
            <v>07635</v>
          </cell>
          <cell r="B2314">
            <v>15</v>
          </cell>
        </row>
        <row r="2315">
          <cell r="A2315" t="str">
            <v>07636</v>
          </cell>
          <cell r="B2315">
            <v>15</v>
          </cell>
        </row>
        <row r="2316">
          <cell r="A2316" t="str">
            <v>07637</v>
          </cell>
          <cell r="B2316">
            <v>15</v>
          </cell>
        </row>
        <row r="2317">
          <cell r="A2317" t="str">
            <v>07638</v>
          </cell>
          <cell r="B2317">
            <v>15</v>
          </cell>
        </row>
        <row r="2318">
          <cell r="A2318" t="str">
            <v>07640</v>
          </cell>
          <cell r="B2318">
            <v>15</v>
          </cell>
        </row>
        <row r="2319">
          <cell r="A2319" t="str">
            <v>07641</v>
          </cell>
          <cell r="B2319">
            <v>15</v>
          </cell>
        </row>
        <row r="2320">
          <cell r="A2320" t="str">
            <v>07642</v>
          </cell>
          <cell r="B2320">
            <v>15</v>
          </cell>
        </row>
        <row r="2321">
          <cell r="A2321" t="str">
            <v>07643</v>
          </cell>
          <cell r="B2321">
            <v>15</v>
          </cell>
        </row>
        <row r="2322">
          <cell r="A2322" t="str">
            <v>07644</v>
          </cell>
          <cell r="B2322">
            <v>15</v>
          </cell>
        </row>
        <row r="2323">
          <cell r="A2323" t="str">
            <v>07645</v>
          </cell>
          <cell r="B2323">
            <v>15</v>
          </cell>
        </row>
        <row r="2324">
          <cell r="A2324" t="str">
            <v>07646</v>
          </cell>
          <cell r="B2324">
            <v>15</v>
          </cell>
        </row>
        <row r="2325">
          <cell r="A2325" t="str">
            <v>07647</v>
          </cell>
          <cell r="B2325">
            <v>15</v>
          </cell>
        </row>
        <row r="2326">
          <cell r="A2326" t="str">
            <v>07648</v>
          </cell>
          <cell r="B2326">
            <v>15</v>
          </cell>
        </row>
        <row r="2327">
          <cell r="A2327" t="str">
            <v>07649</v>
          </cell>
          <cell r="B2327">
            <v>15</v>
          </cell>
        </row>
        <row r="2328">
          <cell r="A2328" t="str">
            <v>07650</v>
          </cell>
          <cell r="B2328">
            <v>15</v>
          </cell>
        </row>
        <row r="2329">
          <cell r="A2329" t="str">
            <v>07651</v>
          </cell>
          <cell r="B2329">
            <v>15</v>
          </cell>
        </row>
        <row r="2330">
          <cell r="A2330" t="str">
            <v>07652</v>
          </cell>
          <cell r="B2330">
            <v>15</v>
          </cell>
        </row>
        <row r="2331">
          <cell r="A2331" t="str">
            <v>07653</v>
          </cell>
          <cell r="B2331">
            <v>15</v>
          </cell>
        </row>
        <row r="2332">
          <cell r="A2332" t="str">
            <v>07655</v>
          </cell>
          <cell r="B2332">
            <v>15</v>
          </cell>
        </row>
        <row r="2333">
          <cell r="A2333" t="str">
            <v>07656</v>
          </cell>
          <cell r="B2333">
            <v>15</v>
          </cell>
        </row>
        <row r="2334">
          <cell r="A2334" t="str">
            <v>07657</v>
          </cell>
          <cell r="B2334">
            <v>15</v>
          </cell>
        </row>
        <row r="2335">
          <cell r="A2335" t="str">
            <v>07658</v>
          </cell>
          <cell r="B2335">
            <v>15</v>
          </cell>
        </row>
        <row r="2336">
          <cell r="A2336" t="str">
            <v>07659</v>
          </cell>
          <cell r="B2336">
            <v>15</v>
          </cell>
        </row>
        <row r="2337">
          <cell r="A2337" t="str">
            <v>07660</v>
          </cell>
          <cell r="B2337">
            <v>15</v>
          </cell>
        </row>
        <row r="2338">
          <cell r="A2338" t="str">
            <v>07661</v>
          </cell>
          <cell r="B2338">
            <v>15</v>
          </cell>
        </row>
        <row r="2339">
          <cell r="A2339" t="str">
            <v>07662</v>
          </cell>
          <cell r="B2339">
            <v>15</v>
          </cell>
        </row>
        <row r="2340">
          <cell r="A2340" t="str">
            <v>07663</v>
          </cell>
          <cell r="B2340">
            <v>15</v>
          </cell>
        </row>
        <row r="2341">
          <cell r="A2341" t="str">
            <v>07664</v>
          </cell>
          <cell r="B2341">
            <v>15</v>
          </cell>
        </row>
        <row r="2342">
          <cell r="A2342" t="str">
            <v>07670</v>
          </cell>
          <cell r="B2342">
            <v>15</v>
          </cell>
        </row>
        <row r="2343">
          <cell r="A2343" t="str">
            <v>07671</v>
          </cell>
          <cell r="B2343">
            <v>15</v>
          </cell>
        </row>
        <row r="2344">
          <cell r="A2344" t="str">
            <v>07672</v>
          </cell>
          <cell r="B2344">
            <v>15</v>
          </cell>
        </row>
        <row r="2345">
          <cell r="A2345" t="str">
            <v>07673</v>
          </cell>
          <cell r="B2345">
            <v>15</v>
          </cell>
        </row>
        <row r="2346">
          <cell r="A2346" t="str">
            <v>07674</v>
          </cell>
          <cell r="B2346">
            <v>15</v>
          </cell>
        </row>
        <row r="2347">
          <cell r="A2347" t="str">
            <v>07675</v>
          </cell>
          <cell r="B2347">
            <v>15</v>
          </cell>
        </row>
        <row r="2348">
          <cell r="A2348" t="str">
            <v>07680</v>
          </cell>
          <cell r="B2348">
            <v>14</v>
          </cell>
        </row>
        <row r="2349">
          <cell r="A2349" t="str">
            <v>07681</v>
          </cell>
          <cell r="B2349">
            <v>14</v>
          </cell>
        </row>
        <row r="2350">
          <cell r="A2350" t="str">
            <v>07682</v>
          </cell>
          <cell r="B2350">
            <v>14</v>
          </cell>
        </row>
        <row r="2351">
          <cell r="A2351" t="str">
            <v>07683</v>
          </cell>
          <cell r="B2351">
            <v>14</v>
          </cell>
        </row>
        <row r="2352">
          <cell r="A2352" t="str">
            <v>07684</v>
          </cell>
          <cell r="B2352">
            <v>14</v>
          </cell>
        </row>
        <row r="2353">
          <cell r="A2353" t="str">
            <v>07685</v>
          </cell>
          <cell r="B2353">
            <v>14</v>
          </cell>
        </row>
        <row r="2354">
          <cell r="A2354" t="str">
            <v>07686</v>
          </cell>
          <cell r="B2354">
            <v>14</v>
          </cell>
        </row>
        <row r="2355">
          <cell r="A2355" t="str">
            <v>07687</v>
          </cell>
          <cell r="B2355">
            <v>14</v>
          </cell>
        </row>
        <row r="2356">
          <cell r="A2356" t="str">
            <v>07688</v>
          </cell>
          <cell r="B2356">
            <v>14</v>
          </cell>
        </row>
        <row r="2357">
          <cell r="A2357" t="str">
            <v>07689</v>
          </cell>
          <cell r="B2357">
            <v>14</v>
          </cell>
        </row>
        <row r="2358">
          <cell r="A2358" t="str">
            <v>07690</v>
          </cell>
          <cell r="B2358">
            <v>15</v>
          </cell>
        </row>
        <row r="2359">
          <cell r="A2359" t="str">
            <v>07691</v>
          </cell>
          <cell r="B2359">
            <v>15</v>
          </cell>
        </row>
        <row r="2360">
          <cell r="A2360" t="str">
            <v>07692</v>
          </cell>
          <cell r="B2360">
            <v>15</v>
          </cell>
        </row>
        <row r="2361">
          <cell r="A2361" t="str">
            <v>07693</v>
          </cell>
          <cell r="B2361">
            <v>15</v>
          </cell>
        </row>
        <row r="2362">
          <cell r="A2362" t="str">
            <v>07694</v>
          </cell>
          <cell r="B2362">
            <v>15</v>
          </cell>
        </row>
        <row r="2363">
          <cell r="A2363" t="str">
            <v>07695</v>
          </cell>
          <cell r="B2363">
            <v>15</v>
          </cell>
        </row>
        <row r="2364">
          <cell r="A2364" t="str">
            <v>07700</v>
          </cell>
          <cell r="B2364">
            <v>15</v>
          </cell>
        </row>
        <row r="2365">
          <cell r="A2365" t="str">
            <v>07701</v>
          </cell>
          <cell r="B2365">
            <v>15</v>
          </cell>
        </row>
        <row r="2366">
          <cell r="A2366" t="str">
            <v>07703</v>
          </cell>
          <cell r="B2366">
            <v>15</v>
          </cell>
        </row>
        <row r="2367">
          <cell r="A2367" t="str">
            <v>07704</v>
          </cell>
          <cell r="B2367">
            <v>15</v>
          </cell>
        </row>
        <row r="2368">
          <cell r="A2368" t="str">
            <v>07705</v>
          </cell>
          <cell r="B2368">
            <v>15</v>
          </cell>
        </row>
        <row r="2369">
          <cell r="A2369" t="str">
            <v>07706</v>
          </cell>
          <cell r="B2369">
            <v>15</v>
          </cell>
        </row>
        <row r="2370">
          <cell r="A2370" t="str">
            <v>07707</v>
          </cell>
          <cell r="B2370">
            <v>15</v>
          </cell>
        </row>
        <row r="2371">
          <cell r="A2371" t="str">
            <v>0771</v>
          </cell>
          <cell r="B2371">
            <v>15</v>
          </cell>
        </row>
        <row r="2372">
          <cell r="A2372" t="str">
            <v>0772</v>
          </cell>
          <cell r="B2372">
            <v>15</v>
          </cell>
        </row>
        <row r="2373">
          <cell r="A2373" t="str">
            <v>07730</v>
          </cell>
          <cell r="B2373">
            <v>15</v>
          </cell>
        </row>
        <row r="2374">
          <cell r="A2374" t="str">
            <v>07731</v>
          </cell>
          <cell r="B2374">
            <v>15</v>
          </cell>
        </row>
        <row r="2375">
          <cell r="A2375" t="str">
            <v>07732</v>
          </cell>
          <cell r="B2375">
            <v>15</v>
          </cell>
        </row>
        <row r="2376">
          <cell r="A2376" t="str">
            <v>07733</v>
          </cell>
          <cell r="B2376">
            <v>15</v>
          </cell>
        </row>
        <row r="2377">
          <cell r="A2377" t="str">
            <v>07734</v>
          </cell>
          <cell r="B2377">
            <v>15</v>
          </cell>
        </row>
        <row r="2378">
          <cell r="A2378" t="str">
            <v>07740</v>
          </cell>
          <cell r="B2378">
            <v>15</v>
          </cell>
        </row>
        <row r="2379">
          <cell r="A2379" t="str">
            <v>07741</v>
          </cell>
          <cell r="B2379">
            <v>15</v>
          </cell>
        </row>
        <row r="2380">
          <cell r="A2380" t="str">
            <v>07742</v>
          </cell>
          <cell r="B2380">
            <v>15</v>
          </cell>
        </row>
        <row r="2381">
          <cell r="A2381" t="str">
            <v>07743</v>
          </cell>
          <cell r="B2381">
            <v>15</v>
          </cell>
        </row>
        <row r="2382">
          <cell r="A2382" t="str">
            <v>07744</v>
          </cell>
          <cell r="B2382">
            <v>15</v>
          </cell>
        </row>
        <row r="2383">
          <cell r="A2383" t="str">
            <v>07745</v>
          </cell>
          <cell r="B2383">
            <v>15</v>
          </cell>
        </row>
        <row r="2384">
          <cell r="A2384" t="str">
            <v>07746</v>
          </cell>
          <cell r="B2384">
            <v>15</v>
          </cell>
        </row>
        <row r="2385">
          <cell r="A2385" t="str">
            <v>07747</v>
          </cell>
          <cell r="B2385">
            <v>15</v>
          </cell>
        </row>
        <row r="2386">
          <cell r="A2386" t="str">
            <v>07748</v>
          </cell>
          <cell r="B2386">
            <v>15</v>
          </cell>
        </row>
        <row r="2387">
          <cell r="A2387" t="str">
            <v>07749</v>
          </cell>
          <cell r="B2387">
            <v>15</v>
          </cell>
        </row>
        <row r="2388">
          <cell r="A2388" t="str">
            <v>07750</v>
          </cell>
          <cell r="B2388">
            <v>15</v>
          </cell>
        </row>
        <row r="2389">
          <cell r="A2389" t="str">
            <v>07751</v>
          </cell>
          <cell r="B2389">
            <v>15</v>
          </cell>
        </row>
        <row r="2390">
          <cell r="A2390" t="str">
            <v>07752</v>
          </cell>
          <cell r="B2390">
            <v>15</v>
          </cell>
        </row>
        <row r="2391">
          <cell r="A2391" t="str">
            <v>07753</v>
          </cell>
          <cell r="B2391">
            <v>15</v>
          </cell>
        </row>
        <row r="2392">
          <cell r="A2392" t="str">
            <v>07754</v>
          </cell>
          <cell r="B2392">
            <v>15</v>
          </cell>
        </row>
        <row r="2393">
          <cell r="A2393" t="str">
            <v>07755</v>
          </cell>
          <cell r="B2393">
            <v>15</v>
          </cell>
        </row>
        <row r="2394">
          <cell r="A2394" t="str">
            <v>07756</v>
          </cell>
          <cell r="B2394">
            <v>15</v>
          </cell>
        </row>
        <row r="2395">
          <cell r="A2395" t="str">
            <v>07757</v>
          </cell>
          <cell r="B2395">
            <v>15</v>
          </cell>
        </row>
        <row r="2396">
          <cell r="A2396" t="str">
            <v>07758</v>
          </cell>
          <cell r="B2396">
            <v>15</v>
          </cell>
        </row>
        <row r="2397">
          <cell r="A2397" t="str">
            <v>07759</v>
          </cell>
          <cell r="B2397">
            <v>15</v>
          </cell>
        </row>
        <row r="2398">
          <cell r="A2398" t="str">
            <v>07761</v>
          </cell>
          <cell r="B2398">
            <v>15</v>
          </cell>
        </row>
        <row r="2399">
          <cell r="A2399" t="str">
            <v>07762</v>
          </cell>
          <cell r="B2399">
            <v>15</v>
          </cell>
        </row>
        <row r="2400">
          <cell r="A2400" t="str">
            <v>07763</v>
          </cell>
          <cell r="B2400">
            <v>15</v>
          </cell>
        </row>
        <row r="2401">
          <cell r="A2401" t="str">
            <v>07764</v>
          </cell>
          <cell r="B2401">
            <v>15</v>
          </cell>
        </row>
        <row r="2402">
          <cell r="A2402" t="str">
            <v>07765</v>
          </cell>
          <cell r="B2402">
            <v>15</v>
          </cell>
        </row>
        <row r="2403">
          <cell r="A2403" t="str">
            <v>07766</v>
          </cell>
          <cell r="B2403">
            <v>15</v>
          </cell>
        </row>
        <row r="2404">
          <cell r="A2404" t="str">
            <v>07767</v>
          </cell>
          <cell r="B2404">
            <v>15</v>
          </cell>
        </row>
        <row r="2405">
          <cell r="A2405" t="str">
            <v>07768</v>
          </cell>
          <cell r="B2405">
            <v>15</v>
          </cell>
        </row>
        <row r="2406">
          <cell r="A2406" t="str">
            <v>07769</v>
          </cell>
          <cell r="B2406">
            <v>15</v>
          </cell>
        </row>
        <row r="2407">
          <cell r="A2407" t="str">
            <v>07770</v>
          </cell>
          <cell r="B2407">
            <v>15</v>
          </cell>
        </row>
        <row r="2408">
          <cell r="A2408" t="str">
            <v>07771</v>
          </cell>
          <cell r="B2408">
            <v>15</v>
          </cell>
        </row>
        <row r="2409">
          <cell r="A2409" t="str">
            <v>07772</v>
          </cell>
          <cell r="B2409">
            <v>15</v>
          </cell>
        </row>
        <row r="2410">
          <cell r="A2410" t="str">
            <v>07773</v>
          </cell>
          <cell r="B2410">
            <v>15</v>
          </cell>
        </row>
        <row r="2411">
          <cell r="A2411" t="str">
            <v>07774</v>
          </cell>
          <cell r="B2411">
            <v>15</v>
          </cell>
        </row>
        <row r="2412">
          <cell r="A2412" t="str">
            <v>07775</v>
          </cell>
          <cell r="B2412">
            <v>15</v>
          </cell>
        </row>
        <row r="2413">
          <cell r="A2413" t="str">
            <v>07776</v>
          </cell>
          <cell r="B2413">
            <v>15</v>
          </cell>
        </row>
        <row r="2414">
          <cell r="A2414" t="str">
            <v>07777</v>
          </cell>
          <cell r="B2414">
            <v>15</v>
          </cell>
        </row>
        <row r="2415">
          <cell r="A2415" t="str">
            <v>07778</v>
          </cell>
          <cell r="B2415">
            <v>15</v>
          </cell>
        </row>
        <row r="2416">
          <cell r="A2416" t="str">
            <v>07779</v>
          </cell>
          <cell r="B2416">
            <v>15</v>
          </cell>
        </row>
        <row r="2417">
          <cell r="A2417" t="str">
            <v>07780</v>
          </cell>
          <cell r="B2417">
            <v>15</v>
          </cell>
        </row>
        <row r="2418">
          <cell r="A2418" t="str">
            <v>07781</v>
          </cell>
          <cell r="B2418">
            <v>15</v>
          </cell>
        </row>
        <row r="2419">
          <cell r="A2419" t="str">
            <v>07782</v>
          </cell>
          <cell r="B2419">
            <v>15</v>
          </cell>
        </row>
        <row r="2420">
          <cell r="A2420" t="str">
            <v>07783</v>
          </cell>
          <cell r="B2420">
            <v>15</v>
          </cell>
        </row>
        <row r="2421">
          <cell r="A2421" t="str">
            <v>07784</v>
          </cell>
          <cell r="B2421">
            <v>15</v>
          </cell>
        </row>
        <row r="2422">
          <cell r="A2422" t="str">
            <v>07785</v>
          </cell>
          <cell r="B2422">
            <v>15</v>
          </cell>
        </row>
        <row r="2423">
          <cell r="A2423" t="str">
            <v>07786</v>
          </cell>
          <cell r="B2423">
            <v>15</v>
          </cell>
        </row>
        <row r="2424">
          <cell r="A2424" t="str">
            <v>07787</v>
          </cell>
          <cell r="B2424">
            <v>15</v>
          </cell>
        </row>
        <row r="2425">
          <cell r="A2425" t="str">
            <v>07788</v>
          </cell>
          <cell r="B2425">
            <v>15</v>
          </cell>
        </row>
        <row r="2426">
          <cell r="A2426" t="str">
            <v>07789</v>
          </cell>
          <cell r="B2426">
            <v>15</v>
          </cell>
        </row>
        <row r="2427">
          <cell r="A2427" t="str">
            <v>07790</v>
          </cell>
          <cell r="B2427">
            <v>15</v>
          </cell>
        </row>
        <row r="2428">
          <cell r="A2428" t="str">
            <v>07791</v>
          </cell>
          <cell r="B2428">
            <v>15</v>
          </cell>
        </row>
        <row r="2429">
          <cell r="A2429" t="str">
            <v>07792</v>
          </cell>
          <cell r="B2429">
            <v>15</v>
          </cell>
        </row>
        <row r="2430">
          <cell r="A2430" t="str">
            <v>07793</v>
          </cell>
          <cell r="B2430">
            <v>15</v>
          </cell>
        </row>
        <row r="2431">
          <cell r="A2431" t="str">
            <v>07794</v>
          </cell>
          <cell r="B2431">
            <v>15</v>
          </cell>
        </row>
        <row r="2432">
          <cell r="A2432" t="str">
            <v>07801</v>
          </cell>
          <cell r="B2432">
            <v>15</v>
          </cell>
        </row>
        <row r="2433">
          <cell r="A2433" t="str">
            <v>07802</v>
          </cell>
          <cell r="B2433">
            <v>15</v>
          </cell>
        </row>
        <row r="2434">
          <cell r="A2434" t="str">
            <v>07803</v>
          </cell>
          <cell r="B2434">
            <v>15</v>
          </cell>
        </row>
        <row r="2435">
          <cell r="A2435" t="str">
            <v>07804</v>
          </cell>
          <cell r="B2435">
            <v>15</v>
          </cell>
        </row>
        <row r="2436">
          <cell r="A2436" t="str">
            <v>07805</v>
          </cell>
          <cell r="B2436">
            <v>15</v>
          </cell>
        </row>
        <row r="2437">
          <cell r="A2437" t="str">
            <v>07806</v>
          </cell>
          <cell r="B2437">
            <v>15</v>
          </cell>
        </row>
        <row r="2438">
          <cell r="A2438" t="str">
            <v>07810</v>
          </cell>
          <cell r="B2438">
            <v>15</v>
          </cell>
        </row>
        <row r="2439">
          <cell r="A2439" t="str">
            <v>07811</v>
          </cell>
          <cell r="B2439">
            <v>15</v>
          </cell>
        </row>
        <row r="2440">
          <cell r="A2440" t="str">
            <v>07812</v>
          </cell>
          <cell r="B2440">
            <v>15</v>
          </cell>
        </row>
        <row r="2441">
          <cell r="A2441" t="str">
            <v>07813</v>
          </cell>
          <cell r="B2441">
            <v>15</v>
          </cell>
        </row>
        <row r="2442">
          <cell r="A2442" t="str">
            <v>07815</v>
          </cell>
          <cell r="B2442">
            <v>15</v>
          </cell>
        </row>
        <row r="2443">
          <cell r="A2443" t="str">
            <v>07816</v>
          </cell>
          <cell r="B2443">
            <v>15</v>
          </cell>
        </row>
        <row r="2444">
          <cell r="A2444" t="str">
            <v>07817</v>
          </cell>
          <cell r="B2444">
            <v>15</v>
          </cell>
        </row>
        <row r="2445">
          <cell r="A2445" t="str">
            <v>07818</v>
          </cell>
          <cell r="B2445">
            <v>15</v>
          </cell>
        </row>
        <row r="2446">
          <cell r="A2446" t="str">
            <v>07819</v>
          </cell>
          <cell r="B2446">
            <v>15</v>
          </cell>
        </row>
        <row r="2447">
          <cell r="A2447" t="str">
            <v>07820</v>
          </cell>
          <cell r="B2447">
            <v>15</v>
          </cell>
        </row>
        <row r="2448">
          <cell r="A2448" t="str">
            <v>07821</v>
          </cell>
          <cell r="B2448">
            <v>15</v>
          </cell>
        </row>
        <row r="2449">
          <cell r="A2449" t="str">
            <v>07822</v>
          </cell>
          <cell r="B2449">
            <v>15</v>
          </cell>
        </row>
        <row r="2450">
          <cell r="A2450" t="str">
            <v>07823</v>
          </cell>
          <cell r="B2450">
            <v>15</v>
          </cell>
        </row>
        <row r="2451">
          <cell r="A2451" t="str">
            <v>07824</v>
          </cell>
          <cell r="B2451">
            <v>15</v>
          </cell>
        </row>
        <row r="2452">
          <cell r="A2452" t="str">
            <v>07825</v>
          </cell>
          <cell r="B2452">
            <v>15</v>
          </cell>
        </row>
        <row r="2453">
          <cell r="A2453" t="str">
            <v>07826</v>
          </cell>
          <cell r="B2453">
            <v>15</v>
          </cell>
        </row>
        <row r="2454">
          <cell r="A2454" t="str">
            <v>07831</v>
          </cell>
          <cell r="B2454">
            <v>15</v>
          </cell>
        </row>
        <row r="2455">
          <cell r="A2455" t="str">
            <v>07832</v>
          </cell>
          <cell r="B2455">
            <v>15</v>
          </cell>
        </row>
        <row r="2456">
          <cell r="A2456" t="str">
            <v>07833</v>
          </cell>
          <cell r="B2456">
            <v>15</v>
          </cell>
        </row>
        <row r="2457">
          <cell r="A2457" t="str">
            <v>07834</v>
          </cell>
          <cell r="B2457">
            <v>15</v>
          </cell>
        </row>
        <row r="2458">
          <cell r="A2458" t="str">
            <v>07835</v>
          </cell>
          <cell r="B2458">
            <v>15</v>
          </cell>
        </row>
        <row r="2459">
          <cell r="A2459" t="str">
            <v>07836</v>
          </cell>
          <cell r="B2459">
            <v>15</v>
          </cell>
        </row>
        <row r="2460">
          <cell r="A2460" t="str">
            <v>07840</v>
          </cell>
          <cell r="B2460">
            <v>15</v>
          </cell>
        </row>
        <row r="2461">
          <cell r="A2461" t="str">
            <v>07841</v>
          </cell>
          <cell r="B2461">
            <v>15</v>
          </cell>
        </row>
        <row r="2462">
          <cell r="A2462" t="str">
            <v>07842</v>
          </cell>
          <cell r="B2462">
            <v>15</v>
          </cell>
        </row>
        <row r="2463">
          <cell r="A2463" t="str">
            <v>07843</v>
          </cell>
          <cell r="B2463">
            <v>15</v>
          </cell>
        </row>
        <row r="2464">
          <cell r="A2464" t="str">
            <v>07844</v>
          </cell>
          <cell r="B2464">
            <v>15</v>
          </cell>
        </row>
        <row r="2465">
          <cell r="A2465" t="str">
            <v>07846</v>
          </cell>
          <cell r="B2465">
            <v>15</v>
          </cell>
        </row>
        <row r="2466">
          <cell r="A2466" t="str">
            <v>07847</v>
          </cell>
          <cell r="B2466">
            <v>15</v>
          </cell>
        </row>
        <row r="2467">
          <cell r="A2467" t="str">
            <v>07848</v>
          </cell>
          <cell r="B2467">
            <v>15</v>
          </cell>
        </row>
        <row r="2468">
          <cell r="A2468" t="str">
            <v>07849</v>
          </cell>
          <cell r="B2468">
            <v>15</v>
          </cell>
        </row>
        <row r="2469">
          <cell r="A2469" t="str">
            <v>07850</v>
          </cell>
          <cell r="B2469">
            <v>15</v>
          </cell>
        </row>
        <row r="2470">
          <cell r="A2470" t="str">
            <v>07851</v>
          </cell>
          <cell r="B2470">
            <v>15</v>
          </cell>
        </row>
        <row r="2471">
          <cell r="A2471" t="str">
            <v>07852</v>
          </cell>
          <cell r="B2471">
            <v>15</v>
          </cell>
        </row>
        <row r="2472">
          <cell r="A2472" t="str">
            <v>07853</v>
          </cell>
          <cell r="B2472">
            <v>15</v>
          </cell>
        </row>
        <row r="2473">
          <cell r="A2473" t="str">
            <v>07854</v>
          </cell>
          <cell r="B2473">
            <v>15</v>
          </cell>
        </row>
        <row r="2474">
          <cell r="A2474" t="str">
            <v>07855</v>
          </cell>
          <cell r="B2474">
            <v>15</v>
          </cell>
        </row>
        <row r="2475">
          <cell r="A2475" t="str">
            <v>07856</v>
          </cell>
          <cell r="B2475">
            <v>15</v>
          </cell>
        </row>
        <row r="2476">
          <cell r="A2476" t="str">
            <v>07857</v>
          </cell>
          <cell r="B2476">
            <v>15</v>
          </cell>
        </row>
        <row r="2477">
          <cell r="A2477" t="str">
            <v>07858</v>
          </cell>
          <cell r="B2477">
            <v>15</v>
          </cell>
        </row>
        <row r="2478">
          <cell r="A2478" t="str">
            <v>07859</v>
          </cell>
          <cell r="B2478">
            <v>15</v>
          </cell>
        </row>
        <row r="2479">
          <cell r="A2479" t="str">
            <v>07861</v>
          </cell>
          <cell r="B2479">
            <v>15</v>
          </cell>
        </row>
        <row r="2480">
          <cell r="A2480" t="str">
            <v>07862</v>
          </cell>
          <cell r="B2480">
            <v>15</v>
          </cell>
        </row>
        <row r="2481">
          <cell r="A2481" t="str">
            <v>07863</v>
          </cell>
          <cell r="B2481">
            <v>15</v>
          </cell>
        </row>
        <row r="2482">
          <cell r="A2482" t="str">
            <v>07864</v>
          </cell>
          <cell r="B2482">
            <v>15</v>
          </cell>
        </row>
        <row r="2483">
          <cell r="A2483" t="str">
            <v>07865</v>
          </cell>
          <cell r="B2483">
            <v>15</v>
          </cell>
        </row>
        <row r="2484">
          <cell r="A2484" t="str">
            <v>07866</v>
          </cell>
          <cell r="B2484">
            <v>15</v>
          </cell>
        </row>
        <row r="2485">
          <cell r="A2485" t="str">
            <v>07867</v>
          </cell>
          <cell r="B2485">
            <v>15</v>
          </cell>
        </row>
        <row r="2486">
          <cell r="A2486" t="str">
            <v>07868</v>
          </cell>
          <cell r="B2486">
            <v>15</v>
          </cell>
        </row>
        <row r="2487">
          <cell r="A2487" t="str">
            <v>0788</v>
          </cell>
          <cell r="B2487">
            <v>15</v>
          </cell>
        </row>
        <row r="2488">
          <cell r="A2488" t="str">
            <v>079</v>
          </cell>
          <cell r="B2488">
            <v>15</v>
          </cell>
        </row>
        <row r="2489">
          <cell r="A2489" t="str">
            <v>080</v>
          </cell>
          <cell r="B2489">
            <v>15</v>
          </cell>
        </row>
        <row r="2490">
          <cell r="A2490" t="str">
            <v>08110</v>
          </cell>
          <cell r="B2490">
            <v>15</v>
          </cell>
        </row>
        <row r="2491">
          <cell r="A2491" t="str">
            <v>08111</v>
          </cell>
          <cell r="B2491">
            <v>15</v>
          </cell>
        </row>
        <row r="2492">
          <cell r="A2492" t="str">
            <v>08113</v>
          </cell>
          <cell r="B2492">
            <v>15</v>
          </cell>
        </row>
        <row r="2493">
          <cell r="A2493" t="str">
            <v>08116</v>
          </cell>
          <cell r="B2493">
            <v>15</v>
          </cell>
        </row>
        <row r="2494">
          <cell r="A2494" t="str">
            <v>08117</v>
          </cell>
          <cell r="B2494">
            <v>15</v>
          </cell>
        </row>
        <row r="2495">
          <cell r="A2495" t="str">
            <v>08118</v>
          </cell>
          <cell r="B2495">
            <v>15</v>
          </cell>
        </row>
        <row r="2496">
          <cell r="A2496" t="str">
            <v>08119</v>
          </cell>
          <cell r="B2496">
            <v>15</v>
          </cell>
        </row>
        <row r="2497">
          <cell r="A2497" t="str">
            <v>08131</v>
          </cell>
          <cell r="B2497">
            <v>15</v>
          </cell>
        </row>
        <row r="2498">
          <cell r="A2498" t="str">
            <v>08132</v>
          </cell>
          <cell r="B2498">
            <v>15</v>
          </cell>
        </row>
        <row r="2499">
          <cell r="A2499" t="str">
            <v>08133</v>
          </cell>
          <cell r="B2499">
            <v>15</v>
          </cell>
        </row>
        <row r="2500">
          <cell r="A2500" t="str">
            <v>08134</v>
          </cell>
          <cell r="B2500">
            <v>15</v>
          </cell>
        </row>
        <row r="2501">
          <cell r="A2501" t="str">
            <v>08135</v>
          </cell>
          <cell r="B2501">
            <v>15</v>
          </cell>
        </row>
        <row r="2502">
          <cell r="A2502" t="str">
            <v>08136</v>
          </cell>
          <cell r="B2502">
            <v>15</v>
          </cell>
        </row>
        <row r="2503">
          <cell r="A2503" t="str">
            <v>08137</v>
          </cell>
          <cell r="B2503">
            <v>15</v>
          </cell>
        </row>
        <row r="2504">
          <cell r="A2504" t="str">
            <v>08138</v>
          </cell>
          <cell r="B2504">
            <v>15</v>
          </cell>
        </row>
        <row r="2505">
          <cell r="A2505" t="str">
            <v>08139</v>
          </cell>
          <cell r="B2505">
            <v>15</v>
          </cell>
        </row>
        <row r="2506">
          <cell r="A2506" t="str">
            <v>08150</v>
          </cell>
          <cell r="B2506">
            <v>15</v>
          </cell>
        </row>
        <row r="2507">
          <cell r="A2507" t="str">
            <v>08151</v>
          </cell>
          <cell r="B2507">
            <v>15</v>
          </cell>
        </row>
        <row r="2508">
          <cell r="A2508" t="str">
            <v>08152</v>
          </cell>
          <cell r="B2508">
            <v>15</v>
          </cell>
        </row>
        <row r="2509">
          <cell r="A2509" t="str">
            <v>08153</v>
          </cell>
          <cell r="B2509">
            <v>15</v>
          </cell>
        </row>
        <row r="2510">
          <cell r="A2510" t="str">
            <v>08154</v>
          </cell>
          <cell r="B2510">
            <v>15</v>
          </cell>
        </row>
        <row r="2511">
          <cell r="A2511" t="str">
            <v>08155</v>
          </cell>
          <cell r="B2511">
            <v>15</v>
          </cell>
        </row>
        <row r="2512">
          <cell r="A2512" t="str">
            <v>08156</v>
          </cell>
          <cell r="B2512">
            <v>15</v>
          </cell>
        </row>
        <row r="2513">
          <cell r="A2513" t="str">
            <v>08157</v>
          </cell>
          <cell r="B2513">
            <v>15</v>
          </cell>
        </row>
        <row r="2514">
          <cell r="A2514" t="str">
            <v>08158</v>
          </cell>
          <cell r="B2514">
            <v>15</v>
          </cell>
        </row>
        <row r="2515">
          <cell r="A2515" t="str">
            <v>08159</v>
          </cell>
          <cell r="B2515">
            <v>15</v>
          </cell>
        </row>
        <row r="2516">
          <cell r="A2516" t="str">
            <v>0816</v>
          </cell>
          <cell r="B2516">
            <v>15</v>
          </cell>
        </row>
        <row r="2517">
          <cell r="A2517" t="str">
            <v>08170</v>
          </cell>
          <cell r="B2517">
            <v>15</v>
          </cell>
        </row>
        <row r="2518">
          <cell r="A2518" t="str">
            <v>08172</v>
          </cell>
          <cell r="B2518">
            <v>15</v>
          </cell>
        </row>
        <row r="2519">
          <cell r="A2519" t="str">
            <v>08173</v>
          </cell>
          <cell r="B2519">
            <v>15</v>
          </cell>
        </row>
        <row r="2520">
          <cell r="A2520" t="str">
            <v>08174</v>
          </cell>
          <cell r="B2520">
            <v>15</v>
          </cell>
        </row>
        <row r="2521">
          <cell r="A2521" t="str">
            <v>08175</v>
          </cell>
          <cell r="B2521">
            <v>15</v>
          </cell>
        </row>
        <row r="2522">
          <cell r="A2522" t="str">
            <v>08176</v>
          </cell>
          <cell r="B2522">
            <v>15</v>
          </cell>
        </row>
        <row r="2523">
          <cell r="A2523" t="str">
            <v>08177</v>
          </cell>
          <cell r="B2523">
            <v>15</v>
          </cell>
        </row>
        <row r="2524">
          <cell r="A2524" t="str">
            <v>08180</v>
          </cell>
          <cell r="B2524">
            <v>15</v>
          </cell>
        </row>
        <row r="2525">
          <cell r="A2525" t="str">
            <v>08181</v>
          </cell>
          <cell r="B2525">
            <v>15</v>
          </cell>
        </row>
        <row r="2526">
          <cell r="A2526" t="str">
            <v>08182</v>
          </cell>
          <cell r="B2526">
            <v>15</v>
          </cell>
        </row>
        <row r="2527">
          <cell r="A2527" t="str">
            <v>08183</v>
          </cell>
          <cell r="B2527">
            <v>15</v>
          </cell>
        </row>
        <row r="2528">
          <cell r="A2528" t="str">
            <v>08184</v>
          </cell>
          <cell r="B2528">
            <v>15</v>
          </cell>
        </row>
        <row r="2529">
          <cell r="A2529" t="str">
            <v>08185</v>
          </cell>
          <cell r="B2529">
            <v>15</v>
          </cell>
        </row>
        <row r="2530">
          <cell r="A2530" t="str">
            <v>08186</v>
          </cell>
          <cell r="B2530">
            <v>15</v>
          </cell>
        </row>
        <row r="2531">
          <cell r="A2531" t="str">
            <v>08187</v>
          </cell>
          <cell r="B2531">
            <v>15</v>
          </cell>
        </row>
        <row r="2532">
          <cell r="A2532" t="str">
            <v>08188</v>
          </cell>
          <cell r="B2532">
            <v>15</v>
          </cell>
        </row>
        <row r="2533">
          <cell r="A2533" t="str">
            <v>08189</v>
          </cell>
          <cell r="B2533">
            <v>15</v>
          </cell>
        </row>
        <row r="2534">
          <cell r="A2534" t="str">
            <v>0819</v>
          </cell>
          <cell r="B2534">
            <v>15</v>
          </cell>
        </row>
        <row r="2535">
          <cell r="A2535" t="str">
            <v>0821</v>
          </cell>
          <cell r="B2535">
            <v>15</v>
          </cell>
        </row>
        <row r="2536">
          <cell r="A2536" t="str">
            <v>08221</v>
          </cell>
          <cell r="B2536">
            <v>15</v>
          </cell>
        </row>
        <row r="2537">
          <cell r="A2537" t="str">
            <v>08222</v>
          </cell>
          <cell r="B2537">
            <v>15</v>
          </cell>
        </row>
        <row r="2538">
          <cell r="A2538" t="str">
            <v>08223</v>
          </cell>
          <cell r="B2538">
            <v>15</v>
          </cell>
        </row>
        <row r="2539">
          <cell r="A2539" t="str">
            <v>08224</v>
          </cell>
          <cell r="B2539">
            <v>15</v>
          </cell>
        </row>
        <row r="2540">
          <cell r="A2540" t="str">
            <v>08225</v>
          </cell>
          <cell r="B2540">
            <v>15</v>
          </cell>
        </row>
        <row r="2541">
          <cell r="A2541" t="str">
            <v>08226</v>
          </cell>
          <cell r="B2541">
            <v>15</v>
          </cell>
        </row>
        <row r="2542">
          <cell r="A2542" t="str">
            <v>08227</v>
          </cell>
          <cell r="B2542">
            <v>15</v>
          </cell>
        </row>
        <row r="2543">
          <cell r="A2543" t="str">
            <v>08228</v>
          </cell>
          <cell r="B2543">
            <v>15</v>
          </cell>
        </row>
        <row r="2544">
          <cell r="A2544" t="str">
            <v>08229</v>
          </cell>
          <cell r="B2544">
            <v>15</v>
          </cell>
        </row>
        <row r="2545">
          <cell r="A2545" t="str">
            <v>08230</v>
          </cell>
          <cell r="B2545">
            <v>15</v>
          </cell>
        </row>
        <row r="2546">
          <cell r="A2546" t="str">
            <v>08231</v>
          </cell>
          <cell r="B2546">
            <v>15</v>
          </cell>
        </row>
        <row r="2547">
          <cell r="A2547" t="str">
            <v>08232</v>
          </cell>
          <cell r="B2547">
            <v>15</v>
          </cell>
        </row>
        <row r="2548">
          <cell r="A2548" t="str">
            <v>08233</v>
          </cell>
          <cell r="B2548">
            <v>15</v>
          </cell>
        </row>
        <row r="2549">
          <cell r="A2549" t="str">
            <v>08234</v>
          </cell>
          <cell r="B2549">
            <v>15</v>
          </cell>
        </row>
        <row r="2550">
          <cell r="A2550" t="str">
            <v>08236</v>
          </cell>
          <cell r="B2550">
            <v>15</v>
          </cell>
        </row>
        <row r="2551">
          <cell r="A2551" t="str">
            <v>08237</v>
          </cell>
          <cell r="B2551">
            <v>15</v>
          </cell>
        </row>
        <row r="2552">
          <cell r="A2552" t="str">
            <v>0824</v>
          </cell>
          <cell r="B2552">
            <v>15</v>
          </cell>
        </row>
        <row r="2553">
          <cell r="A2553" t="str">
            <v>08251</v>
          </cell>
          <cell r="B2553">
            <v>15</v>
          </cell>
        </row>
        <row r="2554">
          <cell r="A2554" t="str">
            <v>08252</v>
          </cell>
          <cell r="B2554">
            <v>15</v>
          </cell>
        </row>
        <row r="2555">
          <cell r="A2555" t="str">
            <v>08253</v>
          </cell>
          <cell r="B2555">
            <v>15</v>
          </cell>
        </row>
        <row r="2556">
          <cell r="A2556" t="str">
            <v>08254</v>
          </cell>
          <cell r="B2556">
            <v>15</v>
          </cell>
        </row>
        <row r="2557">
          <cell r="A2557" t="str">
            <v>08255</v>
          </cell>
          <cell r="B2557">
            <v>15</v>
          </cell>
        </row>
        <row r="2558">
          <cell r="A2558" t="str">
            <v>08256</v>
          </cell>
          <cell r="B2558">
            <v>15</v>
          </cell>
        </row>
        <row r="2559">
          <cell r="A2559" t="str">
            <v>08257</v>
          </cell>
          <cell r="B2559">
            <v>15</v>
          </cell>
        </row>
        <row r="2560">
          <cell r="A2560" t="str">
            <v>08258</v>
          </cell>
          <cell r="B2560">
            <v>15</v>
          </cell>
        </row>
        <row r="2561">
          <cell r="A2561" t="str">
            <v>08259</v>
          </cell>
          <cell r="B2561">
            <v>15</v>
          </cell>
        </row>
        <row r="2562">
          <cell r="A2562" t="str">
            <v>0826</v>
          </cell>
          <cell r="B2562">
            <v>15</v>
          </cell>
        </row>
        <row r="2563">
          <cell r="A2563" t="str">
            <v>08270</v>
          </cell>
          <cell r="B2563">
            <v>15</v>
          </cell>
        </row>
        <row r="2564">
          <cell r="A2564" t="str">
            <v>08272</v>
          </cell>
          <cell r="B2564">
            <v>15</v>
          </cell>
        </row>
        <row r="2565">
          <cell r="A2565" t="str">
            <v>08273</v>
          </cell>
          <cell r="B2565">
            <v>15</v>
          </cell>
        </row>
        <row r="2566">
          <cell r="A2566" t="str">
            <v>08274</v>
          </cell>
          <cell r="B2566">
            <v>15</v>
          </cell>
        </row>
        <row r="2567">
          <cell r="A2567" t="str">
            <v>08276</v>
          </cell>
          <cell r="B2567">
            <v>15</v>
          </cell>
        </row>
        <row r="2568">
          <cell r="A2568" t="str">
            <v>08277</v>
          </cell>
          <cell r="B2568">
            <v>15</v>
          </cell>
        </row>
        <row r="2569">
          <cell r="A2569" t="str">
            <v>08278</v>
          </cell>
          <cell r="B2569">
            <v>15</v>
          </cell>
        </row>
        <row r="2570">
          <cell r="A2570" t="str">
            <v>08282</v>
          </cell>
          <cell r="B2570">
            <v>15</v>
          </cell>
        </row>
        <row r="2571">
          <cell r="A2571" t="str">
            <v>08283</v>
          </cell>
          <cell r="B2571">
            <v>15</v>
          </cell>
        </row>
        <row r="2572">
          <cell r="A2572" t="str">
            <v>08284</v>
          </cell>
          <cell r="B2572">
            <v>15</v>
          </cell>
        </row>
        <row r="2573">
          <cell r="A2573" t="str">
            <v>08288</v>
          </cell>
          <cell r="B2573">
            <v>15</v>
          </cell>
        </row>
        <row r="2574">
          <cell r="A2574" t="str">
            <v>08289</v>
          </cell>
          <cell r="B2574">
            <v>15</v>
          </cell>
        </row>
        <row r="2575">
          <cell r="A2575" t="str">
            <v>0830</v>
          </cell>
          <cell r="B2575">
            <v>15</v>
          </cell>
        </row>
        <row r="2576">
          <cell r="A2576" t="str">
            <v>0831</v>
          </cell>
          <cell r="B2576">
            <v>15</v>
          </cell>
        </row>
        <row r="2577">
          <cell r="A2577" t="str">
            <v>0832</v>
          </cell>
          <cell r="B2577">
            <v>15</v>
          </cell>
        </row>
        <row r="2578">
          <cell r="A2578" t="str">
            <v>0833</v>
          </cell>
          <cell r="B2578">
            <v>15</v>
          </cell>
        </row>
        <row r="2579">
          <cell r="A2579" t="str">
            <v>0834</v>
          </cell>
          <cell r="B2579">
            <v>15</v>
          </cell>
        </row>
        <row r="2580">
          <cell r="A2580" t="str">
            <v>08350</v>
          </cell>
          <cell r="B2580">
            <v>15</v>
          </cell>
        </row>
        <row r="2581">
          <cell r="A2581" t="str">
            <v>08351</v>
          </cell>
          <cell r="B2581">
            <v>15</v>
          </cell>
        </row>
        <row r="2582">
          <cell r="A2582" t="str">
            <v>08352</v>
          </cell>
          <cell r="B2582">
            <v>15</v>
          </cell>
        </row>
        <row r="2583">
          <cell r="A2583" t="str">
            <v>08353</v>
          </cell>
          <cell r="B2583">
            <v>15</v>
          </cell>
        </row>
        <row r="2584">
          <cell r="A2584" t="str">
            <v>08354</v>
          </cell>
          <cell r="B2584">
            <v>15</v>
          </cell>
        </row>
        <row r="2585">
          <cell r="A2585" t="str">
            <v>08355</v>
          </cell>
          <cell r="B2585">
            <v>15</v>
          </cell>
        </row>
        <row r="2586">
          <cell r="A2586" t="str">
            <v>08356</v>
          </cell>
          <cell r="B2586">
            <v>15</v>
          </cell>
        </row>
        <row r="2587">
          <cell r="A2587" t="str">
            <v>08357</v>
          </cell>
          <cell r="B2587">
            <v>15</v>
          </cell>
        </row>
        <row r="2588">
          <cell r="A2588" t="str">
            <v>08358</v>
          </cell>
          <cell r="B2588">
            <v>15</v>
          </cell>
        </row>
        <row r="2589">
          <cell r="A2589" t="str">
            <v>08359</v>
          </cell>
          <cell r="B2589">
            <v>15</v>
          </cell>
        </row>
        <row r="2590">
          <cell r="A2590" t="str">
            <v>0836</v>
          </cell>
          <cell r="B2590">
            <v>15</v>
          </cell>
        </row>
        <row r="2591">
          <cell r="A2591" t="str">
            <v>08370</v>
          </cell>
          <cell r="B2591">
            <v>15</v>
          </cell>
        </row>
        <row r="2592">
          <cell r="A2592" t="str">
            <v>08371</v>
          </cell>
          <cell r="B2592">
            <v>15</v>
          </cell>
        </row>
        <row r="2593">
          <cell r="A2593" t="str">
            <v>08372</v>
          </cell>
          <cell r="B2593">
            <v>15</v>
          </cell>
        </row>
        <row r="2594">
          <cell r="A2594" t="str">
            <v>08373</v>
          </cell>
          <cell r="B2594">
            <v>15</v>
          </cell>
        </row>
        <row r="2595">
          <cell r="A2595" t="str">
            <v>08374</v>
          </cell>
          <cell r="B2595">
            <v>15</v>
          </cell>
        </row>
        <row r="2596">
          <cell r="A2596" t="str">
            <v>08375</v>
          </cell>
          <cell r="B2596">
            <v>15</v>
          </cell>
        </row>
        <row r="2597">
          <cell r="A2597" t="str">
            <v>08376</v>
          </cell>
          <cell r="B2597">
            <v>15</v>
          </cell>
        </row>
        <row r="2598">
          <cell r="A2598" t="str">
            <v>08377</v>
          </cell>
          <cell r="B2598">
            <v>15</v>
          </cell>
        </row>
        <row r="2599">
          <cell r="A2599" t="str">
            <v>08378</v>
          </cell>
          <cell r="B2599">
            <v>15</v>
          </cell>
        </row>
        <row r="2600">
          <cell r="A2600" t="str">
            <v>08379</v>
          </cell>
          <cell r="B2600">
            <v>15</v>
          </cell>
        </row>
        <row r="2601">
          <cell r="A2601" t="str">
            <v>08380</v>
          </cell>
          <cell r="B2601">
            <v>15</v>
          </cell>
        </row>
        <row r="2602">
          <cell r="A2602" t="str">
            <v>08381</v>
          </cell>
          <cell r="B2602">
            <v>15</v>
          </cell>
        </row>
        <row r="2603">
          <cell r="A2603" t="str">
            <v>08382</v>
          </cell>
          <cell r="B2603">
            <v>15</v>
          </cell>
        </row>
        <row r="2604">
          <cell r="A2604" t="str">
            <v>08383</v>
          </cell>
          <cell r="B2604">
            <v>15</v>
          </cell>
        </row>
        <row r="2605">
          <cell r="A2605" t="str">
            <v>08384</v>
          </cell>
          <cell r="B2605">
            <v>15</v>
          </cell>
        </row>
        <row r="2606">
          <cell r="A2606" t="str">
            <v>08385</v>
          </cell>
          <cell r="B2606">
            <v>15</v>
          </cell>
        </row>
        <row r="2607">
          <cell r="A2607" t="str">
            <v>08386</v>
          </cell>
          <cell r="B2607">
            <v>15</v>
          </cell>
        </row>
        <row r="2608">
          <cell r="A2608" t="str">
            <v>08387</v>
          </cell>
          <cell r="B2608">
            <v>15</v>
          </cell>
        </row>
        <row r="2609">
          <cell r="A2609" t="str">
            <v>08388</v>
          </cell>
          <cell r="B2609">
            <v>15</v>
          </cell>
        </row>
        <row r="2610">
          <cell r="A2610" t="str">
            <v>08389</v>
          </cell>
          <cell r="B2610">
            <v>15</v>
          </cell>
        </row>
        <row r="2611">
          <cell r="A2611" t="str">
            <v>08391</v>
          </cell>
          <cell r="B2611">
            <v>15</v>
          </cell>
        </row>
        <row r="2612">
          <cell r="A2612" t="str">
            <v>08392</v>
          </cell>
          <cell r="B2612">
            <v>15</v>
          </cell>
        </row>
        <row r="2613">
          <cell r="A2613" t="str">
            <v>08393</v>
          </cell>
          <cell r="B2613">
            <v>15</v>
          </cell>
        </row>
        <row r="2614">
          <cell r="A2614" t="str">
            <v>08394</v>
          </cell>
          <cell r="B2614">
            <v>15</v>
          </cell>
        </row>
        <row r="2615">
          <cell r="A2615" t="str">
            <v>08395</v>
          </cell>
          <cell r="B2615">
            <v>15</v>
          </cell>
        </row>
        <row r="2616">
          <cell r="A2616" t="str">
            <v>08396</v>
          </cell>
          <cell r="B2616">
            <v>15</v>
          </cell>
        </row>
        <row r="2617">
          <cell r="A2617" t="str">
            <v>08397</v>
          </cell>
          <cell r="B2617">
            <v>15</v>
          </cell>
        </row>
        <row r="2618">
          <cell r="A2618" t="str">
            <v>08398</v>
          </cell>
          <cell r="B2618">
            <v>15</v>
          </cell>
        </row>
        <row r="2619">
          <cell r="A2619" t="str">
            <v>08399</v>
          </cell>
          <cell r="B2619">
            <v>15</v>
          </cell>
        </row>
        <row r="2620">
          <cell r="A2620" t="str">
            <v>08402</v>
          </cell>
          <cell r="B2620">
            <v>15</v>
          </cell>
        </row>
        <row r="2621">
          <cell r="A2621" t="str">
            <v>08403</v>
          </cell>
          <cell r="B2621">
            <v>15</v>
          </cell>
        </row>
        <row r="2622">
          <cell r="A2622" t="str">
            <v>08404</v>
          </cell>
          <cell r="B2622">
            <v>15</v>
          </cell>
        </row>
        <row r="2623">
          <cell r="A2623" t="str">
            <v>08405</v>
          </cell>
          <cell r="B2623">
            <v>15</v>
          </cell>
        </row>
        <row r="2624">
          <cell r="A2624" t="str">
            <v>08406</v>
          </cell>
          <cell r="B2624">
            <v>15</v>
          </cell>
        </row>
        <row r="2625">
          <cell r="A2625" t="str">
            <v>08407</v>
          </cell>
          <cell r="B2625">
            <v>15</v>
          </cell>
        </row>
        <row r="2626">
          <cell r="A2626" t="str">
            <v>08408</v>
          </cell>
          <cell r="B2626">
            <v>15</v>
          </cell>
        </row>
        <row r="2627">
          <cell r="A2627" t="str">
            <v>08411</v>
          </cell>
          <cell r="B2627">
            <v>15</v>
          </cell>
        </row>
        <row r="2628">
          <cell r="A2628" t="str">
            <v>08412</v>
          </cell>
          <cell r="B2628">
            <v>15</v>
          </cell>
        </row>
        <row r="2629">
          <cell r="A2629" t="str">
            <v>08413</v>
          </cell>
          <cell r="B2629">
            <v>15</v>
          </cell>
        </row>
        <row r="2630">
          <cell r="A2630" t="str">
            <v>08414</v>
          </cell>
          <cell r="B2630">
            <v>15</v>
          </cell>
        </row>
        <row r="2631">
          <cell r="A2631" t="str">
            <v>08415</v>
          </cell>
          <cell r="B2631">
            <v>15</v>
          </cell>
        </row>
        <row r="2632">
          <cell r="A2632" t="str">
            <v>08416</v>
          </cell>
          <cell r="B2632">
            <v>15</v>
          </cell>
        </row>
        <row r="2633">
          <cell r="A2633" t="str">
            <v>08417</v>
          </cell>
          <cell r="B2633">
            <v>15</v>
          </cell>
        </row>
        <row r="2634">
          <cell r="A2634" t="str">
            <v>08418</v>
          </cell>
          <cell r="B2634">
            <v>15</v>
          </cell>
        </row>
        <row r="2635">
          <cell r="A2635" t="str">
            <v>08419</v>
          </cell>
          <cell r="B2635">
            <v>15</v>
          </cell>
        </row>
        <row r="2636">
          <cell r="A2636" t="str">
            <v>08422</v>
          </cell>
          <cell r="B2636">
            <v>15</v>
          </cell>
        </row>
        <row r="2637">
          <cell r="A2637" t="str">
            <v>08424</v>
          </cell>
          <cell r="B2637">
            <v>15</v>
          </cell>
        </row>
        <row r="2638">
          <cell r="A2638" t="str">
            <v>08425</v>
          </cell>
          <cell r="B2638">
            <v>15</v>
          </cell>
        </row>
        <row r="2639">
          <cell r="A2639" t="str">
            <v>08426</v>
          </cell>
          <cell r="B2639">
            <v>15</v>
          </cell>
        </row>
        <row r="2640">
          <cell r="A2640" t="str">
            <v>08428</v>
          </cell>
          <cell r="B2640">
            <v>15</v>
          </cell>
        </row>
        <row r="2641">
          <cell r="A2641" t="str">
            <v>08440</v>
          </cell>
          <cell r="B2641">
            <v>15</v>
          </cell>
        </row>
        <row r="2642">
          <cell r="A2642" t="str">
            <v>08441</v>
          </cell>
          <cell r="B2642">
            <v>15</v>
          </cell>
        </row>
        <row r="2643">
          <cell r="A2643" t="str">
            <v>08442</v>
          </cell>
          <cell r="B2643">
            <v>15</v>
          </cell>
        </row>
        <row r="2644">
          <cell r="A2644" t="str">
            <v>08443</v>
          </cell>
          <cell r="B2644">
            <v>15</v>
          </cell>
        </row>
        <row r="2645">
          <cell r="A2645" t="str">
            <v>08444</v>
          </cell>
          <cell r="B2645">
            <v>15</v>
          </cell>
        </row>
        <row r="2646">
          <cell r="A2646" t="str">
            <v>08445</v>
          </cell>
          <cell r="B2646">
            <v>15</v>
          </cell>
        </row>
        <row r="2647">
          <cell r="A2647" t="str">
            <v>08450</v>
          </cell>
          <cell r="B2647">
            <v>15</v>
          </cell>
        </row>
        <row r="2648">
          <cell r="A2648" t="str">
            <v>08451</v>
          </cell>
          <cell r="B2648">
            <v>15</v>
          </cell>
        </row>
        <row r="2649">
          <cell r="A2649" t="str">
            <v>08452</v>
          </cell>
          <cell r="B2649">
            <v>15</v>
          </cell>
        </row>
        <row r="2650">
          <cell r="A2650" t="str">
            <v>08453</v>
          </cell>
          <cell r="B2650">
            <v>15</v>
          </cell>
        </row>
        <row r="2651">
          <cell r="A2651" t="str">
            <v>08454</v>
          </cell>
          <cell r="B2651">
            <v>15</v>
          </cell>
        </row>
        <row r="2652">
          <cell r="A2652" t="str">
            <v>08455</v>
          </cell>
          <cell r="B2652">
            <v>15</v>
          </cell>
        </row>
        <row r="2653">
          <cell r="A2653" t="str">
            <v>08456</v>
          </cell>
          <cell r="B2653">
            <v>15</v>
          </cell>
        </row>
        <row r="2654">
          <cell r="A2654" t="str">
            <v>08457</v>
          </cell>
          <cell r="B2654">
            <v>15</v>
          </cell>
        </row>
        <row r="2655">
          <cell r="A2655" t="str">
            <v>08458</v>
          </cell>
          <cell r="B2655">
            <v>15</v>
          </cell>
        </row>
        <row r="2656">
          <cell r="A2656" t="str">
            <v>08459</v>
          </cell>
          <cell r="B2656">
            <v>15</v>
          </cell>
        </row>
        <row r="2657">
          <cell r="A2657" t="str">
            <v>08461</v>
          </cell>
          <cell r="B2657">
            <v>15</v>
          </cell>
        </row>
        <row r="2658">
          <cell r="A2658" t="str">
            <v>08462</v>
          </cell>
          <cell r="B2658">
            <v>15</v>
          </cell>
        </row>
        <row r="2659">
          <cell r="A2659" t="str">
            <v>08463</v>
          </cell>
          <cell r="B2659">
            <v>15</v>
          </cell>
        </row>
        <row r="2660">
          <cell r="A2660" t="str">
            <v>08464</v>
          </cell>
          <cell r="B2660">
            <v>15</v>
          </cell>
        </row>
        <row r="2661">
          <cell r="A2661" t="str">
            <v>08465</v>
          </cell>
          <cell r="B2661">
            <v>15</v>
          </cell>
        </row>
        <row r="2662">
          <cell r="A2662" t="str">
            <v>08466</v>
          </cell>
          <cell r="B2662">
            <v>15</v>
          </cell>
        </row>
        <row r="2663">
          <cell r="A2663" t="str">
            <v>08467</v>
          </cell>
          <cell r="B2663">
            <v>15</v>
          </cell>
        </row>
        <row r="2664">
          <cell r="A2664" t="str">
            <v>08468</v>
          </cell>
          <cell r="B2664">
            <v>15</v>
          </cell>
        </row>
        <row r="2665">
          <cell r="A2665" t="str">
            <v>08470</v>
          </cell>
          <cell r="B2665">
            <v>15</v>
          </cell>
        </row>
        <row r="2666">
          <cell r="A2666" t="str">
            <v>08471</v>
          </cell>
          <cell r="B2666">
            <v>15</v>
          </cell>
        </row>
        <row r="2667">
          <cell r="A2667" t="str">
            <v>08472</v>
          </cell>
          <cell r="B2667">
            <v>15</v>
          </cell>
        </row>
        <row r="2668">
          <cell r="A2668" t="str">
            <v>08473</v>
          </cell>
          <cell r="B2668">
            <v>15</v>
          </cell>
        </row>
        <row r="2669">
          <cell r="A2669" t="str">
            <v>08474</v>
          </cell>
          <cell r="B2669">
            <v>15</v>
          </cell>
        </row>
        <row r="2670">
          <cell r="A2670" t="str">
            <v>08475</v>
          </cell>
          <cell r="B2670">
            <v>15</v>
          </cell>
        </row>
        <row r="2671">
          <cell r="A2671" t="str">
            <v>08476</v>
          </cell>
          <cell r="B2671">
            <v>15</v>
          </cell>
        </row>
        <row r="2672">
          <cell r="A2672" t="str">
            <v>08477</v>
          </cell>
          <cell r="B2672">
            <v>15</v>
          </cell>
        </row>
        <row r="2673">
          <cell r="A2673" t="str">
            <v>08478</v>
          </cell>
          <cell r="B2673">
            <v>15</v>
          </cell>
        </row>
        <row r="2674">
          <cell r="A2674" t="str">
            <v>08479</v>
          </cell>
          <cell r="B2674">
            <v>15</v>
          </cell>
        </row>
        <row r="2675">
          <cell r="A2675" t="str">
            <v>08480</v>
          </cell>
          <cell r="B2675">
            <v>15</v>
          </cell>
        </row>
        <row r="2676">
          <cell r="A2676" t="str">
            <v>08481</v>
          </cell>
          <cell r="B2676">
            <v>15</v>
          </cell>
        </row>
        <row r="2677">
          <cell r="A2677" t="str">
            <v>08482</v>
          </cell>
          <cell r="B2677">
            <v>15</v>
          </cell>
        </row>
        <row r="2678">
          <cell r="A2678" t="str">
            <v>08483</v>
          </cell>
          <cell r="B2678">
            <v>15</v>
          </cell>
        </row>
        <row r="2679">
          <cell r="A2679" t="str">
            <v>08484</v>
          </cell>
          <cell r="B2679">
            <v>15</v>
          </cell>
        </row>
        <row r="2680">
          <cell r="A2680" t="str">
            <v>08485</v>
          </cell>
          <cell r="B2680">
            <v>15</v>
          </cell>
        </row>
        <row r="2681">
          <cell r="A2681" t="str">
            <v>08486</v>
          </cell>
          <cell r="B2681">
            <v>15</v>
          </cell>
        </row>
        <row r="2682">
          <cell r="A2682" t="str">
            <v>08487</v>
          </cell>
          <cell r="B2682">
            <v>15</v>
          </cell>
        </row>
        <row r="2683">
          <cell r="A2683" t="str">
            <v>08488</v>
          </cell>
          <cell r="B2683">
            <v>15</v>
          </cell>
        </row>
        <row r="2684">
          <cell r="A2684" t="str">
            <v>08489</v>
          </cell>
          <cell r="B2684">
            <v>15</v>
          </cell>
        </row>
        <row r="2685">
          <cell r="A2685" t="str">
            <v>08490</v>
          </cell>
          <cell r="B2685">
            <v>15</v>
          </cell>
        </row>
        <row r="2686">
          <cell r="A2686" t="str">
            <v>08491</v>
          </cell>
          <cell r="B2686">
            <v>15</v>
          </cell>
        </row>
        <row r="2687">
          <cell r="A2687" t="str">
            <v>08492</v>
          </cell>
          <cell r="B2687">
            <v>15</v>
          </cell>
        </row>
        <row r="2688">
          <cell r="A2688" t="str">
            <v>08493</v>
          </cell>
          <cell r="B2688">
            <v>15</v>
          </cell>
        </row>
        <row r="2689">
          <cell r="A2689" t="str">
            <v>08494</v>
          </cell>
          <cell r="B2689">
            <v>15</v>
          </cell>
        </row>
        <row r="2690">
          <cell r="A2690" t="str">
            <v>08495</v>
          </cell>
          <cell r="B2690">
            <v>15</v>
          </cell>
        </row>
        <row r="2691">
          <cell r="A2691" t="str">
            <v>08496</v>
          </cell>
          <cell r="B2691">
            <v>15</v>
          </cell>
        </row>
        <row r="2692">
          <cell r="A2692" t="str">
            <v>08497</v>
          </cell>
          <cell r="B2692">
            <v>15</v>
          </cell>
        </row>
        <row r="2693">
          <cell r="A2693" t="str">
            <v>08498</v>
          </cell>
          <cell r="B2693">
            <v>15</v>
          </cell>
        </row>
        <row r="2694">
          <cell r="A2694" t="str">
            <v>08499</v>
          </cell>
          <cell r="B2694">
            <v>15</v>
          </cell>
        </row>
        <row r="2695">
          <cell r="A2695" t="str">
            <v>08501</v>
          </cell>
          <cell r="B2695">
            <v>15</v>
          </cell>
        </row>
        <row r="2696">
          <cell r="A2696" t="str">
            <v>08502</v>
          </cell>
          <cell r="B2696">
            <v>15</v>
          </cell>
        </row>
        <row r="2697">
          <cell r="A2697" t="str">
            <v>08503</v>
          </cell>
          <cell r="B2697">
            <v>15</v>
          </cell>
        </row>
        <row r="2698">
          <cell r="A2698" t="str">
            <v>08504</v>
          </cell>
          <cell r="B2698">
            <v>15</v>
          </cell>
        </row>
        <row r="2699">
          <cell r="A2699" t="str">
            <v>08505</v>
          </cell>
          <cell r="B2699">
            <v>15</v>
          </cell>
        </row>
        <row r="2700">
          <cell r="A2700" t="str">
            <v>08506</v>
          </cell>
          <cell r="B2700">
            <v>15</v>
          </cell>
        </row>
        <row r="2701">
          <cell r="A2701" t="str">
            <v>08510</v>
          </cell>
          <cell r="B2701">
            <v>15</v>
          </cell>
        </row>
        <row r="2702">
          <cell r="A2702" t="str">
            <v>08512</v>
          </cell>
          <cell r="B2702">
            <v>15</v>
          </cell>
        </row>
        <row r="2703">
          <cell r="A2703" t="str">
            <v>08513</v>
          </cell>
          <cell r="B2703">
            <v>15</v>
          </cell>
        </row>
        <row r="2704">
          <cell r="A2704" t="str">
            <v>08514</v>
          </cell>
          <cell r="B2704">
            <v>15</v>
          </cell>
        </row>
        <row r="2705">
          <cell r="A2705" t="str">
            <v>08515</v>
          </cell>
          <cell r="B2705">
            <v>15</v>
          </cell>
        </row>
        <row r="2706">
          <cell r="A2706" t="str">
            <v>08516</v>
          </cell>
          <cell r="B2706">
            <v>15</v>
          </cell>
        </row>
        <row r="2707">
          <cell r="A2707" t="str">
            <v>08517</v>
          </cell>
          <cell r="B2707">
            <v>15</v>
          </cell>
        </row>
        <row r="2708">
          <cell r="A2708" t="str">
            <v>08518</v>
          </cell>
          <cell r="B2708">
            <v>15</v>
          </cell>
        </row>
        <row r="2709">
          <cell r="A2709" t="str">
            <v>08519</v>
          </cell>
          <cell r="B2709">
            <v>15</v>
          </cell>
        </row>
        <row r="2710">
          <cell r="A2710" t="str">
            <v>08520</v>
          </cell>
          <cell r="B2710">
            <v>15</v>
          </cell>
        </row>
        <row r="2711">
          <cell r="A2711" t="str">
            <v>08521</v>
          </cell>
          <cell r="B2711">
            <v>15</v>
          </cell>
        </row>
        <row r="2712">
          <cell r="A2712" t="str">
            <v>08522</v>
          </cell>
          <cell r="B2712">
            <v>15</v>
          </cell>
        </row>
        <row r="2713">
          <cell r="A2713" t="str">
            <v>08523</v>
          </cell>
          <cell r="B2713">
            <v>15</v>
          </cell>
        </row>
        <row r="2714">
          <cell r="A2714" t="str">
            <v>08524</v>
          </cell>
          <cell r="B2714">
            <v>15</v>
          </cell>
        </row>
        <row r="2715">
          <cell r="A2715" t="str">
            <v>08525</v>
          </cell>
          <cell r="B2715">
            <v>15</v>
          </cell>
        </row>
        <row r="2716">
          <cell r="A2716" t="str">
            <v>08531</v>
          </cell>
          <cell r="B2716">
            <v>15</v>
          </cell>
        </row>
        <row r="2717">
          <cell r="A2717" t="str">
            <v>08532</v>
          </cell>
          <cell r="B2717">
            <v>15</v>
          </cell>
        </row>
        <row r="2718">
          <cell r="A2718" t="str">
            <v>08533</v>
          </cell>
          <cell r="B2718">
            <v>15</v>
          </cell>
        </row>
        <row r="2719">
          <cell r="A2719" t="str">
            <v>08534</v>
          </cell>
          <cell r="B2719">
            <v>15</v>
          </cell>
        </row>
        <row r="2720">
          <cell r="A2720" t="str">
            <v>08535</v>
          </cell>
          <cell r="B2720">
            <v>15</v>
          </cell>
        </row>
        <row r="2721">
          <cell r="A2721" t="str">
            <v>08536</v>
          </cell>
          <cell r="B2721">
            <v>15</v>
          </cell>
        </row>
        <row r="2722">
          <cell r="A2722" t="str">
            <v>08537</v>
          </cell>
          <cell r="B2722">
            <v>15</v>
          </cell>
        </row>
        <row r="2723">
          <cell r="A2723" t="str">
            <v>08538</v>
          </cell>
          <cell r="B2723">
            <v>15</v>
          </cell>
        </row>
        <row r="2724">
          <cell r="A2724" t="str">
            <v>08539</v>
          </cell>
          <cell r="B2724">
            <v>15</v>
          </cell>
        </row>
        <row r="2725">
          <cell r="A2725" t="str">
            <v>08540</v>
          </cell>
          <cell r="B2725">
            <v>15</v>
          </cell>
        </row>
        <row r="2726">
          <cell r="A2726" t="str">
            <v>08541</v>
          </cell>
          <cell r="B2726">
            <v>15</v>
          </cell>
        </row>
        <row r="2727">
          <cell r="A2727" t="str">
            <v>08542</v>
          </cell>
          <cell r="B2727">
            <v>15</v>
          </cell>
        </row>
        <row r="2728">
          <cell r="A2728" t="str">
            <v>08543</v>
          </cell>
          <cell r="B2728">
            <v>15</v>
          </cell>
        </row>
        <row r="2729">
          <cell r="A2729" t="str">
            <v>08544</v>
          </cell>
          <cell r="B2729">
            <v>15</v>
          </cell>
        </row>
        <row r="2730">
          <cell r="A2730" t="str">
            <v>08545</v>
          </cell>
          <cell r="B2730">
            <v>15</v>
          </cell>
        </row>
        <row r="2731">
          <cell r="A2731" t="str">
            <v>08546</v>
          </cell>
          <cell r="B2731">
            <v>15</v>
          </cell>
        </row>
        <row r="2732">
          <cell r="A2732" t="str">
            <v>08547</v>
          </cell>
          <cell r="B2732">
            <v>15</v>
          </cell>
        </row>
        <row r="2733">
          <cell r="A2733" t="str">
            <v>08548</v>
          </cell>
          <cell r="B2733">
            <v>15</v>
          </cell>
        </row>
        <row r="2734">
          <cell r="A2734" t="str">
            <v>08549</v>
          </cell>
          <cell r="B2734">
            <v>15</v>
          </cell>
        </row>
        <row r="2735">
          <cell r="A2735" t="str">
            <v>08550</v>
          </cell>
          <cell r="B2735">
            <v>15</v>
          </cell>
        </row>
        <row r="2736">
          <cell r="A2736" t="str">
            <v>08551</v>
          </cell>
          <cell r="B2736">
            <v>15</v>
          </cell>
        </row>
        <row r="2737">
          <cell r="A2737" t="str">
            <v>08552</v>
          </cell>
          <cell r="B2737">
            <v>15</v>
          </cell>
        </row>
        <row r="2738">
          <cell r="A2738" t="str">
            <v>08553</v>
          </cell>
          <cell r="B2738">
            <v>15</v>
          </cell>
        </row>
        <row r="2739">
          <cell r="A2739" t="str">
            <v>08554</v>
          </cell>
          <cell r="B2739">
            <v>15</v>
          </cell>
        </row>
        <row r="2740">
          <cell r="A2740" t="str">
            <v>08555</v>
          </cell>
          <cell r="B2740">
            <v>15</v>
          </cell>
        </row>
        <row r="2741">
          <cell r="A2741" t="str">
            <v>08556</v>
          </cell>
          <cell r="B2741">
            <v>15</v>
          </cell>
        </row>
        <row r="2742">
          <cell r="A2742" t="str">
            <v>08557</v>
          </cell>
          <cell r="B2742">
            <v>15</v>
          </cell>
        </row>
        <row r="2743">
          <cell r="A2743" t="str">
            <v>08558</v>
          </cell>
          <cell r="B2743">
            <v>15</v>
          </cell>
        </row>
        <row r="2744">
          <cell r="A2744" t="str">
            <v>08559</v>
          </cell>
          <cell r="B2744">
            <v>15</v>
          </cell>
        </row>
        <row r="2745">
          <cell r="A2745" t="str">
            <v>08560</v>
          </cell>
          <cell r="B2745">
            <v>15</v>
          </cell>
        </row>
        <row r="2746">
          <cell r="A2746" t="str">
            <v>08561</v>
          </cell>
          <cell r="B2746">
            <v>15</v>
          </cell>
        </row>
        <row r="2747">
          <cell r="A2747" t="str">
            <v>08562</v>
          </cell>
          <cell r="B2747">
            <v>15</v>
          </cell>
        </row>
        <row r="2748">
          <cell r="A2748" t="str">
            <v>08563</v>
          </cell>
          <cell r="B2748">
            <v>15</v>
          </cell>
        </row>
        <row r="2749">
          <cell r="A2749" t="str">
            <v>08564</v>
          </cell>
          <cell r="B2749">
            <v>15</v>
          </cell>
        </row>
        <row r="2750">
          <cell r="A2750" t="str">
            <v>08565</v>
          </cell>
          <cell r="B2750">
            <v>15</v>
          </cell>
        </row>
        <row r="2751">
          <cell r="A2751" t="str">
            <v>08566</v>
          </cell>
          <cell r="B2751">
            <v>15</v>
          </cell>
        </row>
        <row r="2752">
          <cell r="A2752" t="str">
            <v>08567</v>
          </cell>
          <cell r="B2752">
            <v>15</v>
          </cell>
        </row>
        <row r="2753">
          <cell r="A2753" t="str">
            <v>08568</v>
          </cell>
          <cell r="B2753">
            <v>15</v>
          </cell>
        </row>
        <row r="2754">
          <cell r="A2754" t="str">
            <v>08569</v>
          </cell>
          <cell r="B2754">
            <v>15</v>
          </cell>
        </row>
        <row r="2755">
          <cell r="A2755" t="str">
            <v>08570</v>
          </cell>
          <cell r="B2755">
            <v>15</v>
          </cell>
        </row>
        <row r="2756">
          <cell r="A2756" t="str">
            <v>08571</v>
          </cell>
          <cell r="B2756">
            <v>15</v>
          </cell>
        </row>
        <row r="2757">
          <cell r="A2757" t="str">
            <v>08572</v>
          </cell>
          <cell r="B2757">
            <v>15</v>
          </cell>
        </row>
        <row r="2758">
          <cell r="A2758" t="str">
            <v>08573</v>
          </cell>
          <cell r="B2758">
            <v>15</v>
          </cell>
        </row>
        <row r="2759">
          <cell r="A2759" t="str">
            <v>08574</v>
          </cell>
          <cell r="B2759">
            <v>15</v>
          </cell>
        </row>
        <row r="2760">
          <cell r="A2760" t="str">
            <v>08575</v>
          </cell>
          <cell r="B2760">
            <v>15</v>
          </cell>
        </row>
        <row r="2761">
          <cell r="A2761" t="str">
            <v>08576</v>
          </cell>
          <cell r="B2761">
            <v>15</v>
          </cell>
        </row>
        <row r="2762">
          <cell r="A2762" t="str">
            <v>08577</v>
          </cell>
          <cell r="B2762">
            <v>15</v>
          </cell>
        </row>
        <row r="2763">
          <cell r="A2763" t="str">
            <v>08578</v>
          </cell>
          <cell r="B2763">
            <v>15</v>
          </cell>
        </row>
        <row r="2764">
          <cell r="A2764" t="str">
            <v>08579</v>
          </cell>
          <cell r="B2764">
            <v>15</v>
          </cell>
        </row>
        <row r="2765">
          <cell r="A2765" t="str">
            <v>08581</v>
          </cell>
          <cell r="B2765">
            <v>15</v>
          </cell>
        </row>
        <row r="2766">
          <cell r="A2766" t="str">
            <v>08582</v>
          </cell>
          <cell r="B2766">
            <v>15</v>
          </cell>
        </row>
        <row r="2767">
          <cell r="A2767" t="str">
            <v>08583</v>
          </cell>
          <cell r="B2767">
            <v>15</v>
          </cell>
        </row>
        <row r="2768">
          <cell r="A2768" t="str">
            <v>08584</v>
          </cell>
          <cell r="B2768">
            <v>15</v>
          </cell>
        </row>
        <row r="2769">
          <cell r="A2769" t="str">
            <v>08585</v>
          </cell>
          <cell r="B2769">
            <v>15</v>
          </cell>
        </row>
        <row r="2770">
          <cell r="A2770" t="str">
            <v>08586</v>
          </cell>
          <cell r="B2770">
            <v>15</v>
          </cell>
        </row>
        <row r="2771">
          <cell r="A2771" t="str">
            <v>08587</v>
          </cell>
          <cell r="B2771">
            <v>15</v>
          </cell>
        </row>
        <row r="2772">
          <cell r="A2772" t="str">
            <v>08588</v>
          </cell>
          <cell r="B2772">
            <v>15</v>
          </cell>
        </row>
        <row r="2773">
          <cell r="A2773" t="str">
            <v>08589</v>
          </cell>
          <cell r="B2773">
            <v>15</v>
          </cell>
        </row>
        <row r="2774">
          <cell r="A2774" t="str">
            <v>08592</v>
          </cell>
          <cell r="B2774">
            <v>15</v>
          </cell>
        </row>
        <row r="2775">
          <cell r="A2775" t="str">
            <v>08593</v>
          </cell>
          <cell r="B2775">
            <v>15</v>
          </cell>
        </row>
        <row r="2776">
          <cell r="A2776" t="str">
            <v>08594</v>
          </cell>
          <cell r="B2776">
            <v>15</v>
          </cell>
        </row>
        <row r="2777">
          <cell r="A2777" t="str">
            <v>08596</v>
          </cell>
          <cell r="B2777">
            <v>15</v>
          </cell>
        </row>
        <row r="2778">
          <cell r="A2778" t="str">
            <v>08597</v>
          </cell>
          <cell r="B2778">
            <v>15</v>
          </cell>
        </row>
        <row r="2779">
          <cell r="A2779" t="str">
            <v>08598</v>
          </cell>
          <cell r="B2779">
            <v>15</v>
          </cell>
        </row>
        <row r="2780">
          <cell r="A2780" t="str">
            <v>08599</v>
          </cell>
          <cell r="B2780">
            <v>15</v>
          </cell>
        </row>
        <row r="2781">
          <cell r="A2781" t="str">
            <v>08601</v>
          </cell>
          <cell r="B2781">
            <v>15</v>
          </cell>
        </row>
        <row r="2782">
          <cell r="A2782" t="str">
            <v>0861</v>
          </cell>
          <cell r="B2782">
            <v>15</v>
          </cell>
        </row>
        <row r="2783">
          <cell r="A2783" t="str">
            <v>08620</v>
          </cell>
          <cell r="B2783">
            <v>15</v>
          </cell>
        </row>
        <row r="2784">
          <cell r="A2784" t="str">
            <v>08621</v>
          </cell>
          <cell r="B2784">
            <v>15</v>
          </cell>
        </row>
        <row r="2785">
          <cell r="A2785" t="str">
            <v>08622</v>
          </cell>
          <cell r="B2785">
            <v>15</v>
          </cell>
        </row>
        <row r="2786">
          <cell r="A2786" t="str">
            <v>08623</v>
          </cell>
          <cell r="B2786">
            <v>15</v>
          </cell>
        </row>
        <row r="2787">
          <cell r="A2787" t="str">
            <v>08624</v>
          </cell>
          <cell r="B2787">
            <v>15</v>
          </cell>
        </row>
        <row r="2788">
          <cell r="A2788" t="str">
            <v>08625</v>
          </cell>
          <cell r="B2788">
            <v>15</v>
          </cell>
        </row>
        <row r="2789">
          <cell r="A2789" t="str">
            <v>08626</v>
          </cell>
          <cell r="B2789">
            <v>15</v>
          </cell>
        </row>
        <row r="2790">
          <cell r="A2790" t="str">
            <v>08627</v>
          </cell>
          <cell r="B2790">
            <v>15</v>
          </cell>
        </row>
        <row r="2791">
          <cell r="A2791" t="str">
            <v>08628</v>
          </cell>
          <cell r="B2791">
            <v>15</v>
          </cell>
        </row>
        <row r="2792">
          <cell r="A2792" t="str">
            <v>08629</v>
          </cell>
          <cell r="B2792">
            <v>15</v>
          </cell>
        </row>
        <row r="2793">
          <cell r="A2793" t="str">
            <v>0863</v>
          </cell>
          <cell r="B2793">
            <v>15</v>
          </cell>
        </row>
        <row r="2794">
          <cell r="A2794" t="str">
            <v>08640</v>
          </cell>
          <cell r="B2794">
            <v>15</v>
          </cell>
        </row>
        <row r="2795">
          <cell r="A2795" t="str">
            <v>08641</v>
          </cell>
          <cell r="B2795">
            <v>15</v>
          </cell>
        </row>
        <row r="2796">
          <cell r="A2796" t="str">
            <v>08642</v>
          </cell>
          <cell r="B2796">
            <v>15</v>
          </cell>
        </row>
        <row r="2797">
          <cell r="A2797" t="str">
            <v>08643</v>
          </cell>
          <cell r="B2797">
            <v>15</v>
          </cell>
        </row>
        <row r="2798">
          <cell r="A2798" t="str">
            <v>08644</v>
          </cell>
          <cell r="B2798">
            <v>15</v>
          </cell>
        </row>
        <row r="2799">
          <cell r="A2799" t="str">
            <v>08645</v>
          </cell>
          <cell r="B2799">
            <v>15</v>
          </cell>
        </row>
        <row r="2800">
          <cell r="A2800" t="str">
            <v>08646</v>
          </cell>
          <cell r="B2800">
            <v>15</v>
          </cell>
        </row>
        <row r="2801">
          <cell r="A2801" t="str">
            <v>08647</v>
          </cell>
          <cell r="B2801">
            <v>15</v>
          </cell>
        </row>
        <row r="2802">
          <cell r="A2802" t="str">
            <v>08648</v>
          </cell>
          <cell r="B2802">
            <v>15</v>
          </cell>
        </row>
        <row r="2803">
          <cell r="A2803" t="str">
            <v>08649</v>
          </cell>
          <cell r="B2803">
            <v>15</v>
          </cell>
        </row>
        <row r="2804">
          <cell r="A2804" t="str">
            <v>08654</v>
          </cell>
          <cell r="B2804">
            <v>15</v>
          </cell>
        </row>
        <row r="2805">
          <cell r="A2805" t="str">
            <v>08656</v>
          </cell>
          <cell r="B2805">
            <v>15</v>
          </cell>
        </row>
        <row r="2806">
          <cell r="A2806" t="str">
            <v>08657</v>
          </cell>
          <cell r="B2806">
            <v>15</v>
          </cell>
        </row>
        <row r="2807">
          <cell r="A2807" t="str">
            <v>08659</v>
          </cell>
          <cell r="B2807">
            <v>15</v>
          </cell>
        </row>
        <row r="2808">
          <cell r="A2808" t="str">
            <v>0866</v>
          </cell>
          <cell r="B2808">
            <v>15</v>
          </cell>
        </row>
        <row r="2809">
          <cell r="A2809" t="str">
            <v>08671</v>
          </cell>
          <cell r="B2809">
            <v>15</v>
          </cell>
        </row>
        <row r="2810">
          <cell r="A2810" t="str">
            <v>08672</v>
          </cell>
          <cell r="B2810">
            <v>15</v>
          </cell>
        </row>
        <row r="2811">
          <cell r="A2811" t="str">
            <v>08673</v>
          </cell>
          <cell r="B2811">
            <v>15</v>
          </cell>
        </row>
        <row r="2812">
          <cell r="A2812" t="str">
            <v>08674</v>
          </cell>
          <cell r="B2812">
            <v>15</v>
          </cell>
        </row>
        <row r="2813">
          <cell r="A2813" t="str">
            <v>08675</v>
          </cell>
          <cell r="B2813">
            <v>15</v>
          </cell>
        </row>
        <row r="2814">
          <cell r="A2814" t="str">
            <v>08676</v>
          </cell>
          <cell r="B2814">
            <v>15</v>
          </cell>
        </row>
        <row r="2815">
          <cell r="A2815" t="str">
            <v>08677</v>
          </cell>
          <cell r="B2815">
            <v>15</v>
          </cell>
        </row>
        <row r="2816">
          <cell r="A2816" t="str">
            <v>08678</v>
          </cell>
          <cell r="B2816">
            <v>15</v>
          </cell>
        </row>
        <row r="2817">
          <cell r="A2817" t="str">
            <v>08679</v>
          </cell>
          <cell r="B2817">
            <v>15</v>
          </cell>
        </row>
        <row r="2818">
          <cell r="A2818" t="str">
            <v>0868</v>
          </cell>
          <cell r="B2818">
            <v>15</v>
          </cell>
        </row>
        <row r="2819">
          <cell r="A2819" t="str">
            <v>08691</v>
          </cell>
          <cell r="B2819">
            <v>15</v>
          </cell>
        </row>
        <row r="2820">
          <cell r="A2820" t="str">
            <v>08692</v>
          </cell>
          <cell r="B2820">
            <v>15</v>
          </cell>
        </row>
        <row r="2821">
          <cell r="A2821" t="str">
            <v>08693</v>
          </cell>
          <cell r="B2821">
            <v>15</v>
          </cell>
        </row>
        <row r="2822">
          <cell r="A2822" t="str">
            <v>08694</v>
          </cell>
          <cell r="B2822">
            <v>15</v>
          </cell>
        </row>
        <row r="2823">
          <cell r="A2823" t="str">
            <v>0870</v>
          </cell>
          <cell r="B2823">
            <v>15</v>
          </cell>
        </row>
        <row r="2824">
          <cell r="A2824" t="str">
            <v>08710</v>
          </cell>
          <cell r="B2824">
            <v>15</v>
          </cell>
        </row>
        <row r="2825">
          <cell r="A2825" t="str">
            <v>08711</v>
          </cell>
          <cell r="B2825">
            <v>15</v>
          </cell>
        </row>
        <row r="2826">
          <cell r="A2826" t="str">
            <v>08712</v>
          </cell>
          <cell r="B2826">
            <v>15</v>
          </cell>
        </row>
        <row r="2827">
          <cell r="A2827" t="str">
            <v>08713</v>
          </cell>
          <cell r="B2827">
            <v>15</v>
          </cell>
        </row>
        <row r="2828">
          <cell r="A2828" t="str">
            <v>08715</v>
          </cell>
          <cell r="B2828">
            <v>15</v>
          </cell>
        </row>
        <row r="2829">
          <cell r="A2829" t="str">
            <v>08716</v>
          </cell>
          <cell r="B2829">
            <v>15</v>
          </cell>
        </row>
        <row r="2830">
          <cell r="A2830" t="str">
            <v>08718</v>
          </cell>
          <cell r="B2830">
            <v>15</v>
          </cell>
        </row>
        <row r="2831">
          <cell r="A2831" t="str">
            <v>08719</v>
          </cell>
          <cell r="B2831">
            <v>15</v>
          </cell>
        </row>
        <row r="2832">
          <cell r="A2832" t="str">
            <v>08721</v>
          </cell>
          <cell r="B2832">
            <v>15</v>
          </cell>
        </row>
        <row r="2833">
          <cell r="A2833" t="str">
            <v>08722</v>
          </cell>
          <cell r="B2833">
            <v>15</v>
          </cell>
        </row>
        <row r="2834">
          <cell r="A2834" t="str">
            <v>08723</v>
          </cell>
          <cell r="B2834">
            <v>15</v>
          </cell>
        </row>
        <row r="2835">
          <cell r="A2835" t="str">
            <v>08724</v>
          </cell>
          <cell r="B2835">
            <v>15</v>
          </cell>
        </row>
        <row r="2836">
          <cell r="A2836" t="str">
            <v>08725</v>
          </cell>
          <cell r="B2836">
            <v>15</v>
          </cell>
        </row>
        <row r="2837">
          <cell r="A2837" t="str">
            <v>08726</v>
          </cell>
          <cell r="B2837">
            <v>15</v>
          </cell>
        </row>
        <row r="2838">
          <cell r="A2838" t="str">
            <v>08727</v>
          </cell>
          <cell r="B2838">
            <v>15</v>
          </cell>
        </row>
        <row r="2839">
          <cell r="A2839" t="str">
            <v>08728</v>
          </cell>
          <cell r="B2839">
            <v>15</v>
          </cell>
        </row>
        <row r="2840">
          <cell r="A2840" t="str">
            <v>08729</v>
          </cell>
          <cell r="B2840">
            <v>15</v>
          </cell>
        </row>
        <row r="2841">
          <cell r="A2841" t="str">
            <v>08730</v>
          </cell>
          <cell r="B2841">
            <v>15</v>
          </cell>
        </row>
        <row r="2842">
          <cell r="A2842" t="str">
            <v>08731</v>
          </cell>
          <cell r="B2842">
            <v>15</v>
          </cell>
        </row>
        <row r="2843">
          <cell r="A2843" t="str">
            <v>08732</v>
          </cell>
          <cell r="B2843">
            <v>15</v>
          </cell>
        </row>
        <row r="2844">
          <cell r="A2844" t="str">
            <v>08733</v>
          </cell>
          <cell r="B2844">
            <v>15</v>
          </cell>
        </row>
        <row r="2845">
          <cell r="A2845" t="str">
            <v>08734</v>
          </cell>
          <cell r="B2845">
            <v>15</v>
          </cell>
        </row>
        <row r="2846">
          <cell r="A2846" t="str">
            <v>08735</v>
          </cell>
          <cell r="B2846">
            <v>15</v>
          </cell>
        </row>
        <row r="2847">
          <cell r="A2847" t="str">
            <v>08736</v>
          </cell>
          <cell r="B2847">
            <v>15</v>
          </cell>
        </row>
        <row r="2848">
          <cell r="A2848" t="str">
            <v>08737</v>
          </cell>
          <cell r="B2848">
            <v>15</v>
          </cell>
        </row>
        <row r="2849">
          <cell r="A2849" t="str">
            <v>08738</v>
          </cell>
          <cell r="B2849">
            <v>15</v>
          </cell>
        </row>
        <row r="2850">
          <cell r="A2850" t="str">
            <v>08739</v>
          </cell>
          <cell r="B2850">
            <v>15</v>
          </cell>
        </row>
        <row r="2851">
          <cell r="A2851" t="str">
            <v>08740</v>
          </cell>
          <cell r="B2851">
            <v>15</v>
          </cell>
        </row>
        <row r="2852">
          <cell r="A2852" t="str">
            <v>08741</v>
          </cell>
          <cell r="B2852">
            <v>15</v>
          </cell>
        </row>
        <row r="2853">
          <cell r="A2853" t="str">
            <v>08742</v>
          </cell>
          <cell r="B2853">
            <v>15</v>
          </cell>
        </row>
        <row r="2854">
          <cell r="A2854" t="str">
            <v>08743</v>
          </cell>
          <cell r="B2854">
            <v>15</v>
          </cell>
        </row>
        <row r="2855">
          <cell r="A2855" t="str">
            <v>08744</v>
          </cell>
          <cell r="B2855">
            <v>15</v>
          </cell>
        </row>
        <row r="2856">
          <cell r="A2856" t="str">
            <v>08745</v>
          </cell>
          <cell r="B2856">
            <v>15</v>
          </cell>
        </row>
        <row r="2857">
          <cell r="A2857" t="str">
            <v>08746</v>
          </cell>
          <cell r="B2857">
            <v>15</v>
          </cell>
        </row>
        <row r="2858">
          <cell r="A2858" t="str">
            <v>08747</v>
          </cell>
          <cell r="B2858">
            <v>15</v>
          </cell>
        </row>
        <row r="2859">
          <cell r="A2859" t="str">
            <v>08749</v>
          </cell>
          <cell r="B2859">
            <v>15</v>
          </cell>
        </row>
        <row r="2860">
          <cell r="A2860" t="str">
            <v>08751</v>
          </cell>
          <cell r="B2860">
            <v>15</v>
          </cell>
        </row>
        <row r="2861">
          <cell r="A2861" t="str">
            <v>08752</v>
          </cell>
          <cell r="B2861">
            <v>15</v>
          </cell>
        </row>
        <row r="2862">
          <cell r="A2862" t="str">
            <v>08753</v>
          </cell>
          <cell r="B2862">
            <v>15</v>
          </cell>
        </row>
        <row r="2863">
          <cell r="A2863" t="str">
            <v>08761</v>
          </cell>
          <cell r="B2863">
            <v>15</v>
          </cell>
        </row>
        <row r="2864">
          <cell r="A2864" t="str">
            <v>08768</v>
          </cell>
          <cell r="B2864">
            <v>15</v>
          </cell>
        </row>
        <row r="2865">
          <cell r="A2865" t="str">
            <v>0877</v>
          </cell>
          <cell r="B2865">
            <v>15</v>
          </cell>
        </row>
        <row r="2866">
          <cell r="A2866" t="str">
            <v>0878</v>
          </cell>
          <cell r="B2866">
            <v>15</v>
          </cell>
        </row>
        <row r="2867">
          <cell r="A2867" t="str">
            <v>08811</v>
          </cell>
          <cell r="B2867">
            <v>15</v>
          </cell>
        </row>
        <row r="2868">
          <cell r="A2868" t="str">
            <v>08812</v>
          </cell>
          <cell r="B2868">
            <v>15</v>
          </cell>
        </row>
        <row r="2869">
          <cell r="A2869" t="str">
            <v>08813</v>
          </cell>
          <cell r="B2869">
            <v>15</v>
          </cell>
        </row>
        <row r="2870">
          <cell r="A2870" t="str">
            <v>08814</v>
          </cell>
          <cell r="B2870">
            <v>15</v>
          </cell>
        </row>
        <row r="2871">
          <cell r="A2871" t="str">
            <v>08815</v>
          </cell>
          <cell r="B2871">
            <v>15</v>
          </cell>
        </row>
        <row r="2872">
          <cell r="A2872" t="str">
            <v>08816</v>
          </cell>
          <cell r="B2872">
            <v>15</v>
          </cell>
        </row>
        <row r="2873">
          <cell r="A2873" t="str">
            <v>08817</v>
          </cell>
          <cell r="B2873">
            <v>15</v>
          </cell>
        </row>
        <row r="2874">
          <cell r="A2874" t="str">
            <v>08818</v>
          </cell>
          <cell r="B2874">
            <v>15</v>
          </cell>
        </row>
        <row r="2875">
          <cell r="A2875" t="str">
            <v>08819</v>
          </cell>
          <cell r="B2875">
            <v>15</v>
          </cell>
        </row>
        <row r="2876">
          <cell r="A2876" t="str">
            <v>08821</v>
          </cell>
          <cell r="B2876">
            <v>15</v>
          </cell>
        </row>
        <row r="2877">
          <cell r="A2877" t="str">
            <v>08822</v>
          </cell>
          <cell r="B2877">
            <v>15</v>
          </cell>
        </row>
        <row r="2878">
          <cell r="A2878" t="str">
            <v>08823</v>
          </cell>
          <cell r="B2878">
            <v>15</v>
          </cell>
        </row>
        <row r="2879">
          <cell r="A2879" t="str">
            <v>08824</v>
          </cell>
          <cell r="B2879">
            <v>15</v>
          </cell>
        </row>
        <row r="2880">
          <cell r="A2880" t="str">
            <v>08825</v>
          </cell>
          <cell r="B2880">
            <v>15</v>
          </cell>
        </row>
        <row r="2881">
          <cell r="A2881" t="str">
            <v>08826</v>
          </cell>
          <cell r="B2881">
            <v>15</v>
          </cell>
        </row>
        <row r="2882">
          <cell r="A2882" t="str">
            <v>08828</v>
          </cell>
          <cell r="B2882">
            <v>15</v>
          </cell>
        </row>
        <row r="2883">
          <cell r="A2883" t="str">
            <v>08829</v>
          </cell>
          <cell r="B2883">
            <v>15</v>
          </cell>
        </row>
        <row r="2884">
          <cell r="A2884" t="str">
            <v>0883</v>
          </cell>
          <cell r="B2884">
            <v>15</v>
          </cell>
        </row>
        <row r="2885">
          <cell r="A2885" t="str">
            <v>0884</v>
          </cell>
          <cell r="B2885">
            <v>15</v>
          </cell>
        </row>
        <row r="2886">
          <cell r="A2886" t="str">
            <v>08851</v>
          </cell>
          <cell r="B2886">
            <v>15</v>
          </cell>
        </row>
        <row r="2887">
          <cell r="A2887" t="str">
            <v>08852</v>
          </cell>
          <cell r="B2887">
            <v>15</v>
          </cell>
        </row>
        <row r="2888">
          <cell r="A2888" t="str">
            <v>08853</v>
          </cell>
          <cell r="B2888">
            <v>15</v>
          </cell>
        </row>
        <row r="2889">
          <cell r="A2889" t="str">
            <v>08854</v>
          </cell>
          <cell r="B2889">
            <v>15</v>
          </cell>
        </row>
        <row r="2890">
          <cell r="A2890" t="str">
            <v>08855</v>
          </cell>
          <cell r="B2890">
            <v>15</v>
          </cell>
        </row>
        <row r="2891">
          <cell r="A2891" t="str">
            <v>08856</v>
          </cell>
          <cell r="B2891">
            <v>15</v>
          </cell>
        </row>
        <row r="2892">
          <cell r="A2892" t="str">
            <v>08857</v>
          </cell>
          <cell r="B2892">
            <v>15</v>
          </cell>
        </row>
        <row r="2893">
          <cell r="A2893" t="str">
            <v>08858</v>
          </cell>
          <cell r="B2893">
            <v>15</v>
          </cell>
        </row>
        <row r="2894">
          <cell r="A2894" t="str">
            <v>08861</v>
          </cell>
          <cell r="B2894">
            <v>15</v>
          </cell>
        </row>
        <row r="2895">
          <cell r="A2895" t="str">
            <v>08862</v>
          </cell>
          <cell r="B2895">
            <v>15</v>
          </cell>
        </row>
        <row r="2896">
          <cell r="A2896" t="str">
            <v>08863</v>
          </cell>
          <cell r="B2896">
            <v>15</v>
          </cell>
        </row>
        <row r="2897">
          <cell r="A2897" t="str">
            <v>08864</v>
          </cell>
          <cell r="B2897">
            <v>15</v>
          </cell>
        </row>
        <row r="2898">
          <cell r="A2898" t="str">
            <v>08865</v>
          </cell>
          <cell r="B2898">
            <v>15</v>
          </cell>
        </row>
        <row r="2899">
          <cell r="A2899" t="str">
            <v>08866</v>
          </cell>
          <cell r="B2899">
            <v>15</v>
          </cell>
        </row>
        <row r="2900">
          <cell r="A2900" t="str">
            <v>08867</v>
          </cell>
          <cell r="B2900">
            <v>15</v>
          </cell>
        </row>
        <row r="2901">
          <cell r="A2901" t="str">
            <v>08868</v>
          </cell>
          <cell r="B2901">
            <v>15</v>
          </cell>
        </row>
        <row r="2902">
          <cell r="A2902" t="str">
            <v>08869</v>
          </cell>
          <cell r="B2902">
            <v>15</v>
          </cell>
        </row>
        <row r="2903">
          <cell r="A2903" t="str">
            <v>0891</v>
          </cell>
          <cell r="B2903">
            <v>15</v>
          </cell>
        </row>
        <row r="2904">
          <cell r="A2904" t="str">
            <v>08922</v>
          </cell>
          <cell r="B2904">
            <v>15</v>
          </cell>
        </row>
        <row r="2905">
          <cell r="A2905" t="str">
            <v>08924</v>
          </cell>
          <cell r="B2905">
            <v>15</v>
          </cell>
        </row>
        <row r="2906">
          <cell r="A2906" t="str">
            <v>08926</v>
          </cell>
          <cell r="B2906">
            <v>15</v>
          </cell>
        </row>
        <row r="2907">
          <cell r="A2907" t="str">
            <v>08931</v>
          </cell>
          <cell r="B2907">
            <v>15</v>
          </cell>
        </row>
        <row r="2908">
          <cell r="A2908" t="str">
            <v>08932</v>
          </cell>
          <cell r="B2908">
            <v>15</v>
          </cell>
        </row>
        <row r="2909">
          <cell r="A2909" t="str">
            <v>08933</v>
          </cell>
          <cell r="B2909">
            <v>15</v>
          </cell>
        </row>
        <row r="2910">
          <cell r="A2910" t="str">
            <v>08934</v>
          </cell>
          <cell r="B2910">
            <v>15</v>
          </cell>
        </row>
        <row r="2911">
          <cell r="A2911" t="str">
            <v>08935</v>
          </cell>
          <cell r="B2911">
            <v>15</v>
          </cell>
        </row>
        <row r="2912">
          <cell r="A2912" t="str">
            <v>08936</v>
          </cell>
          <cell r="B2912">
            <v>15</v>
          </cell>
        </row>
        <row r="2913">
          <cell r="A2913" t="str">
            <v>08937</v>
          </cell>
          <cell r="B2913">
            <v>15</v>
          </cell>
        </row>
        <row r="2914">
          <cell r="A2914" t="str">
            <v>08938</v>
          </cell>
          <cell r="B2914">
            <v>15</v>
          </cell>
        </row>
        <row r="2915">
          <cell r="A2915" t="str">
            <v>08941</v>
          </cell>
          <cell r="B2915">
            <v>15</v>
          </cell>
        </row>
        <row r="2916">
          <cell r="A2916" t="str">
            <v>08942</v>
          </cell>
          <cell r="B2916">
            <v>15</v>
          </cell>
        </row>
        <row r="2917">
          <cell r="A2917" t="str">
            <v>08943</v>
          </cell>
          <cell r="B2917">
            <v>15</v>
          </cell>
        </row>
        <row r="2918">
          <cell r="A2918" t="str">
            <v>08944</v>
          </cell>
          <cell r="B2918">
            <v>15</v>
          </cell>
        </row>
        <row r="2919">
          <cell r="A2919" t="str">
            <v>08945</v>
          </cell>
          <cell r="B2919">
            <v>15</v>
          </cell>
        </row>
        <row r="2920">
          <cell r="A2920" t="str">
            <v>08946</v>
          </cell>
          <cell r="B2920">
            <v>15</v>
          </cell>
        </row>
        <row r="2921">
          <cell r="A2921" t="str">
            <v>08947</v>
          </cell>
          <cell r="B2921">
            <v>15</v>
          </cell>
        </row>
        <row r="2922">
          <cell r="A2922" t="str">
            <v>08952</v>
          </cell>
          <cell r="B2922">
            <v>15</v>
          </cell>
        </row>
        <row r="2923">
          <cell r="A2923" t="str">
            <v>08963</v>
          </cell>
          <cell r="B2923">
            <v>15</v>
          </cell>
        </row>
        <row r="2924">
          <cell r="A2924" t="str">
            <v>08964</v>
          </cell>
          <cell r="B2924">
            <v>15</v>
          </cell>
        </row>
        <row r="2925">
          <cell r="A2925" t="str">
            <v>08965</v>
          </cell>
          <cell r="B2925">
            <v>15</v>
          </cell>
        </row>
        <row r="2926">
          <cell r="A2926" t="str">
            <v>08966</v>
          </cell>
          <cell r="B2926">
            <v>15</v>
          </cell>
        </row>
        <row r="2927">
          <cell r="A2927" t="str">
            <v>0900102</v>
          </cell>
          <cell r="B2927">
            <v>11</v>
          </cell>
        </row>
        <row r="2928">
          <cell r="A2928" t="str">
            <v>09412</v>
          </cell>
          <cell r="B2928">
            <v>41</v>
          </cell>
        </row>
        <row r="2929">
          <cell r="A2929" t="str">
            <v>09414</v>
          </cell>
          <cell r="B2929">
            <v>45</v>
          </cell>
        </row>
        <row r="2930">
          <cell r="A2930" t="str">
            <v>09415</v>
          </cell>
          <cell r="B2930">
            <v>45</v>
          </cell>
        </row>
        <row r="2931">
          <cell r="A2931" t="str">
            <v>09416</v>
          </cell>
          <cell r="B2931">
            <v>41</v>
          </cell>
        </row>
        <row r="2932">
          <cell r="A2932" t="str">
            <v>09417</v>
          </cell>
          <cell r="B2932">
            <v>45</v>
          </cell>
        </row>
        <row r="2933">
          <cell r="A2933" t="str">
            <v>094180</v>
          </cell>
          <cell r="B2933">
            <v>45</v>
          </cell>
        </row>
        <row r="2934">
          <cell r="A2934" t="str">
            <v>094181</v>
          </cell>
          <cell r="B2934">
            <v>45</v>
          </cell>
        </row>
        <row r="2935">
          <cell r="A2935" t="str">
            <v>094182</v>
          </cell>
          <cell r="B2935">
            <v>45</v>
          </cell>
        </row>
        <row r="2936">
          <cell r="A2936" t="str">
            <v>094220</v>
          </cell>
          <cell r="B2936">
            <v>45</v>
          </cell>
        </row>
        <row r="2937">
          <cell r="A2937" t="str">
            <v>094221</v>
          </cell>
          <cell r="B2937">
            <v>45</v>
          </cell>
        </row>
        <row r="2938">
          <cell r="A2938" t="str">
            <v>094222</v>
          </cell>
          <cell r="B2938">
            <v>45</v>
          </cell>
        </row>
        <row r="2939">
          <cell r="A2939" t="str">
            <v>094224</v>
          </cell>
          <cell r="B2939">
            <v>45</v>
          </cell>
        </row>
        <row r="2940">
          <cell r="A2940" t="str">
            <v>09425</v>
          </cell>
          <cell r="B2940">
            <v>45</v>
          </cell>
        </row>
        <row r="2941">
          <cell r="A2941" t="str">
            <v>09426</v>
          </cell>
          <cell r="B2941">
            <v>45</v>
          </cell>
        </row>
        <row r="2942">
          <cell r="A2942" t="str">
            <v>094310</v>
          </cell>
          <cell r="B2942">
            <v>45</v>
          </cell>
        </row>
        <row r="2943">
          <cell r="A2943" t="str">
            <v>094311</v>
          </cell>
          <cell r="B2943">
            <v>45</v>
          </cell>
        </row>
        <row r="2944">
          <cell r="A2944" t="str">
            <v>094312</v>
          </cell>
          <cell r="B2944">
            <v>45</v>
          </cell>
        </row>
        <row r="2945">
          <cell r="A2945" t="str">
            <v>094320</v>
          </cell>
          <cell r="B2945">
            <v>45</v>
          </cell>
        </row>
        <row r="2946">
          <cell r="A2946" t="str">
            <v>094321</v>
          </cell>
          <cell r="B2946">
            <v>45</v>
          </cell>
        </row>
        <row r="2947">
          <cell r="A2947" t="str">
            <v>094322</v>
          </cell>
          <cell r="B2947">
            <v>45</v>
          </cell>
        </row>
        <row r="2948">
          <cell r="A2948" t="str">
            <v>094330</v>
          </cell>
          <cell r="B2948">
            <v>45</v>
          </cell>
        </row>
        <row r="2949">
          <cell r="A2949" t="str">
            <v>094331</v>
          </cell>
          <cell r="B2949">
            <v>45</v>
          </cell>
        </row>
        <row r="2950">
          <cell r="A2950" t="str">
            <v>094332</v>
          </cell>
          <cell r="B2950">
            <v>45</v>
          </cell>
        </row>
        <row r="2951">
          <cell r="A2951" t="str">
            <v>094340</v>
          </cell>
          <cell r="B2951">
            <v>45</v>
          </cell>
        </row>
        <row r="2952">
          <cell r="A2952" t="str">
            <v>094341</v>
          </cell>
          <cell r="B2952">
            <v>45</v>
          </cell>
        </row>
        <row r="2953">
          <cell r="A2953" t="str">
            <v>094342</v>
          </cell>
          <cell r="B2953">
            <v>45</v>
          </cell>
        </row>
        <row r="2954">
          <cell r="A2954" t="str">
            <v>094370</v>
          </cell>
          <cell r="B2954">
            <v>45</v>
          </cell>
        </row>
        <row r="2955">
          <cell r="A2955" t="str">
            <v>094372</v>
          </cell>
          <cell r="B2955">
            <v>45</v>
          </cell>
        </row>
        <row r="2956">
          <cell r="A2956" t="str">
            <v>094400</v>
          </cell>
          <cell r="B2956">
            <v>45</v>
          </cell>
        </row>
        <row r="2957">
          <cell r="A2957" t="str">
            <v>094401</v>
          </cell>
          <cell r="B2957">
            <v>45</v>
          </cell>
        </row>
        <row r="2958">
          <cell r="A2958" t="str">
            <v>094402</v>
          </cell>
          <cell r="B2958">
            <v>45</v>
          </cell>
        </row>
        <row r="2959">
          <cell r="A2959" t="str">
            <v>094404</v>
          </cell>
          <cell r="B2959">
            <v>45</v>
          </cell>
        </row>
        <row r="2960">
          <cell r="A2960" t="str">
            <v>094430</v>
          </cell>
          <cell r="B2960">
            <v>45</v>
          </cell>
        </row>
        <row r="2961">
          <cell r="A2961" t="str">
            <v>094431</v>
          </cell>
          <cell r="B2961">
            <v>45</v>
          </cell>
        </row>
        <row r="2962">
          <cell r="A2962" t="str">
            <v>094432</v>
          </cell>
          <cell r="B2962">
            <v>45</v>
          </cell>
        </row>
        <row r="2963">
          <cell r="A2963" t="str">
            <v>094440</v>
          </cell>
          <cell r="B2963">
            <v>45</v>
          </cell>
        </row>
        <row r="2964">
          <cell r="A2964" t="str">
            <v>094441</v>
          </cell>
          <cell r="B2964">
            <v>45</v>
          </cell>
        </row>
        <row r="2965">
          <cell r="A2965" t="str">
            <v>094442</v>
          </cell>
          <cell r="B2965">
            <v>45</v>
          </cell>
        </row>
        <row r="2966">
          <cell r="A2966" t="str">
            <v>094470</v>
          </cell>
          <cell r="B2966">
            <v>45</v>
          </cell>
        </row>
        <row r="2967">
          <cell r="A2967" t="str">
            <v>094471</v>
          </cell>
          <cell r="B2967">
            <v>45</v>
          </cell>
        </row>
        <row r="2968">
          <cell r="A2968" t="str">
            <v>094472</v>
          </cell>
          <cell r="B2968">
            <v>45</v>
          </cell>
        </row>
        <row r="2969">
          <cell r="A2969" t="str">
            <v>094473</v>
          </cell>
          <cell r="B2969">
            <v>45</v>
          </cell>
        </row>
        <row r="2970">
          <cell r="A2970" t="str">
            <v>094480</v>
          </cell>
          <cell r="B2970">
            <v>45</v>
          </cell>
        </row>
        <row r="2971">
          <cell r="A2971" t="str">
            <v>094481</v>
          </cell>
          <cell r="B2971">
            <v>45</v>
          </cell>
        </row>
        <row r="2972">
          <cell r="A2972" t="str">
            <v>094482</v>
          </cell>
          <cell r="B2972">
            <v>45</v>
          </cell>
        </row>
        <row r="2973">
          <cell r="A2973" t="str">
            <v>09810</v>
          </cell>
          <cell r="B2973">
            <v>42</v>
          </cell>
        </row>
        <row r="2974">
          <cell r="A2974" t="str">
            <v>09811</v>
          </cell>
          <cell r="B2974">
            <v>42</v>
          </cell>
        </row>
        <row r="2975">
          <cell r="A2975" t="str">
            <v>09812</v>
          </cell>
          <cell r="B2975">
            <v>42</v>
          </cell>
        </row>
        <row r="2976">
          <cell r="A2976" t="str">
            <v>09813</v>
          </cell>
          <cell r="B2976">
            <v>41</v>
          </cell>
        </row>
        <row r="2977">
          <cell r="A2977" t="str">
            <v>09814</v>
          </cell>
          <cell r="B2977">
            <v>45</v>
          </cell>
        </row>
        <row r="2978">
          <cell r="A2978" t="str">
            <v>09815</v>
          </cell>
          <cell r="B2978">
            <v>45</v>
          </cell>
        </row>
        <row r="2979">
          <cell r="A2979" t="str">
            <v>09816</v>
          </cell>
          <cell r="B2979">
            <v>45</v>
          </cell>
        </row>
        <row r="2980">
          <cell r="A2980" t="str">
            <v>09817</v>
          </cell>
          <cell r="B2980">
            <v>45</v>
          </cell>
        </row>
        <row r="2981">
          <cell r="A2981" t="str">
            <v>09819</v>
          </cell>
          <cell r="B2981">
            <v>45</v>
          </cell>
        </row>
        <row r="2982">
          <cell r="A2982" t="str">
            <v>09820</v>
          </cell>
          <cell r="B2982">
            <v>45</v>
          </cell>
        </row>
        <row r="2983">
          <cell r="A2983" t="str">
            <v>09821</v>
          </cell>
          <cell r="B2983">
            <v>45</v>
          </cell>
        </row>
        <row r="2984">
          <cell r="A2984" t="str">
            <v>09822</v>
          </cell>
          <cell r="B2984">
            <v>45</v>
          </cell>
        </row>
        <row r="2985">
          <cell r="A2985" t="str">
            <v>09823</v>
          </cell>
          <cell r="B2985">
            <v>45</v>
          </cell>
        </row>
        <row r="2986">
          <cell r="A2986" t="str">
            <v>09824</v>
          </cell>
          <cell r="B2986">
            <v>45</v>
          </cell>
        </row>
        <row r="2987">
          <cell r="A2987" t="str">
            <v>09825</v>
          </cell>
          <cell r="B2987">
            <v>45</v>
          </cell>
        </row>
        <row r="2988">
          <cell r="A2988" t="str">
            <v>09826</v>
          </cell>
          <cell r="B2988">
            <v>45</v>
          </cell>
        </row>
        <row r="2989">
          <cell r="A2989" t="str">
            <v>09827</v>
          </cell>
          <cell r="B2989">
            <v>45</v>
          </cell>
        </row>
        <row r="2990">
          <cell r="A2990" t="str">
            <v>09828</v>
          </cell>
          <cell r="B2990">
            <v>45</v>
          </cell>
        </row>
        <row r="2991">
          <cell r="A2991" t="str">
            <v>09829</v>
          </cell>
          <cell r="B2991">
            <v>45</v>
          </cell>
        </row>
        <row r="2992">
          <cell r="A2992" t="str">
            <v>09830</v>
          </cell>
          <cell r="B2992">
            <v>45</v>
          </cell>
        </row>
        <row r="2993">
          <cell r="A2993" t="str">
            <v>09831</v>
          </cell>
          <cell r="B2993">
            <v>45</v>
          </cell>
        </row>
        <row r="2994">
          <cell r="A2994" t="str">
            <v>09832</v>
          </cell>
          <cell r="B2994">
            <v>45</v>
          </cell>
        </row>
        <row r="2995">
          <cell r="A2995" t="str">
            <v>09834</v>
          </cell>
          <cell r="B2995">
            <v>45</v>
          </cell>
        </row>
        <row r="2996">
          <cell r="A2996" t="str">
            <v>09835</v>
          </cell>
          <cell r="B2996">
            <v>45</v>
          </cell>
        </row>
        <row r="2997">
          <cell r="A2997" t="str">
            <v>09837</v>
          </cell>
          <cell r="B2997">
            <v>41</v>
          </cell>
        </row>
        <row r="2998">
          <cell r="A2998" t="str">
            <v>09838</v>
          </cell>
          <cell r="B2998">
            <v>45</v>
          </cell>
        </row>
        <row r="2999">
          <cell r="A2999" t="str">
            <v>09839</v>
          </cell>
          <cell r="B2999">
            <v>45</v>
          </cell>
        </row>
        <row r="3000">
          <cell r="A3000" t="str">
            <v>09840</v>
          </cell>
          <cell r="B3000">
            <v>45</v>
          </cell>
        </row>
        <row r="3001">
          <cell r="A3001" t="str">
            <v>09841</v>
          </cell>
          <cell r="B3001">
            <v>45</v>
          </cell>
        </row>
        <row r="3002">
          <cell r="A3002" t="str">
            <v>09842</v>
          </cell>
          <cell r="B3002">
            <v>45</v>
          </cell>
        </row>
        <row r="3003">
          <cell r="A3003" t="str">
            <v>09843</v>
          </cell>
          <cell r="B3003">
            <v>45</v>
          </cell>
        </row>
        <row r="3004">
          <cell r="A3004" t="str">
            <v>09844</v>
          </cell>
          <cell r="B3004">
            <v>45</v>
          </cell>
        </row>
        <row r="3005">
          <cell r="A3005" t="str">
            <v>09845</v>
          </cell>
          <cell r="B3005">
            <v>45</v>
          </cell>
        </row>
        <row r="3006">
          <cell r="A3006" t="str">
            <v>09846</v>
          </cell>
          <cell r="B3006">
            <v>45</v>
          </cell>
        </row>
        <row r="3007">
          <cell r="A3007" t="str">
            <v>09847</v>
          </cell>
          <cell r="B3007">
            <v>45</v>
          </cell>
        </row>
        <row r="3008">
          <cell r="A3008" t="str">
            <v>09848</v>
          </cell>
          <cell r="B3008">
            <v>45</v>
          </cell>
        </row>
        <row r="3009">
          <cell r="A3009" t="str">
            <v>09849</v>
          </cell>
          <cell r="B3009">
            <v>45</v>
          </cell>
        </row>
        <row r="3010">
          <cell r="A3010" t="str">
            <v>09853</v>
          </cell>
          <cell r="B3010">
            <v>45</v>
          </cell>
        </row>
        <row r="3011">
          <cell r="A3011" t="str">
            <v>0986</v>
          </cell>
          <cell r="B3011">
            <v>45</v>
          </cell>
        </row>
        <row r="3012">
          <cell r="A3012" t="str">
            <v>09875</v>
          </cell>
          <cell r="B3012">
            <v>45</v>
          </cell>
        </row>
        <row r="3013">
          <cell r="A3013" t="str">
            <v>0988</v>
          </cell>
          <cell r="B3013">
            <v>45</v>
          </cell>
        </row>
        <row r="3014">
          <cell r="A3014" t="str">
            <v>09890</v>
          </cell>
          <cell r="B3014">
            <v>45</v>
          </cell>
        </row>
        <row r="3015">
          <cell r="A3015" t="str">
            <v>09892</v>
          </cell>
          <cell r="B3015">
            <v>45</v>
          </cell>
        </row>
        <row r="3016">
          <cell r="A3016" t="str">
            <v>09893</v>
          </cell>
          <cell r="B3016">
            <v>45</v>
          </cell>
        </row>
        <row r="3017">
          <cell r="A3017" t="str">
            <v>09894</v>
          </cell>
          <cell r="B3017">
            <v>45</v>
          </cell>
        </row>
        <row r="3018">
          <cell r="A3018" t="str">
            <v>09895</v>
          </cell>
          <cell r="B3018">
            <v>45</v>
          </cell>
        </row>
        <row r="3019">
          <cell r="A3019" t="str">
            <v>09896</v>
          </cell>
          <cell r="B3019">
            <v>41</v>
          </cell>
        </row>
        <row r="3020">
          <cell r="A3020" t="str">
            <v>09897</v>
          </cell>
          <cell r="B3020">
            <v>41</v>
          </cell>
        </row>
        <row r="3021">
          <cell r="A3021" t="str">
            <v>09898</v>
          </cell>
          <cell r="B3021">
            <v>45</v>
          </cell>
        </row>
        <row r="3022">
          <cell r="A3022" t="str">
            <v>1066</v>
          </cell>
          <cell r="B3022">
            <v>11</v>
          </cell>
        </row>
        <row r="3023">
          <cell r="A3023" t="str">
            <v>1091</v>
          </cell>
          <cell r="B3023">
            <v>11</v>
          </cell>
        </row>
        <row r="3024">
          <cell r="A3024" t="str">
            <v>1097</v>
          </cell>
          <cell r="B3024">
            <v>11</v>
          </cell>
        </row>
        <row r="3025">
          <cell r="A3025" t="str">
            <v>1098</v>
          </cell>
          <cell r="B3025">
            <v>11</v>
          </cell>
        </row>
        <row r="3026">
          <cell r="A3026" t="str">
            <v>1099</v>
          </cell>
          <cell r="B3026">
            <v>11</v>
          </cell>
        </row>
        <row r="3027">
          <cell r="A3027" t="str">
            <v>1291</v>
          </cell>
          <cell r="B3027">
            <v>11</v>
          </cell>
        </row>
        <row r="3028">
          <cell r="A3028" t="str">
            <v>131</v>
          </cell>
          <cell r="B3028">
            <v>11</v>
          </cell>
        </row>
        <row r="3029">
          <cell r="A3029" t="str">
            <v>1330</v>
          </cell>
          <cell r="B3029">
            <v>11</v>
          </cell>
        </row>
        <row r="3030">
          <cell r="A3030" t="str">
            <v>1331</v>
          </cell>
          <cell r="B3030">
            <v>11</v>
          </cell>
        </row>
        <row r="3031">
          <cell r="A3031" t="str">
            <v>1332</v>
          </cell>
          <cell r="B3031">
            <v>11</v>
          </cell>
        </row>
        <row r="3032">
          <cell r="A3032" t="str">
            <v>1333</v>
          </cell>
          <cell r="B3032">
            <v>11</v>
          </cell>
        </row>
        <row r="3033">
          <cell r="A3033" t="str">
            <v>1334</v>
          </cell>
          <cell r="B3033">
            <v>11</v>
          </cell>
        </row>
        <row r="3034">
          <cell r="A3034" t="str">
            <v>1335</v>
          </cell>
          <cell r="B3034">
            <v>11</v>
          </cell>
        </row>
        <row r="3035">
          <cell r="A3035" t="str">
            <v>1336</v>
          </cell>
          <cell r="B3035">
            <v>11</v>
          </cell>
        </row>
        <row r="3036">
          <cell r="A3036" t="str">
            <v>1337</v>
          </cell>
          <cell r="B3036">
            <v>11</v>
          </cell>
        </row>
        <row r="3037">
          <cell r="A3037" t="str">
            <v>1338</v>
          </cell>
          <cell r="B3037">
            <v>11</v>
          </cell>
        </row>
        <row r="3038">
          <cell r="A3038" t="str">
            <v>1339</v>
          </cell>
          <cell r="B3038">
            <v>11</v>
          </cell>
        </row>
        <row r="3039">
          <cell r="A3039" t="str">
            <v>1345</v>
          </cell>
          <cell r="B3039">
            <v>11</v>
          </cell>
        </row>
        <row r="3040">
          <cell r="A3040" t="str">
            <v>135</v>
          </cell>
          <cell r="B3040">
            <v>11</v>
          </cell>
        </row>
        <row r="3041">
          <cell r="A3041" t="str">
            <v>1363</v>
          </cell>
          <cell r="B3041">
            <v>11</v>
          </cell>
        </row>
        <row r="3042">
          <cell r="A3042" t="str">
            <v>140</v>
          </cell>
          <cell r="B3042">
            <v>11</v>
          </cell>
        </row>
        <row r="3043">
          <cell r="A3043" t="str">
            <v>141</v>
          </cell>
          <cell r="B3043">
            <v>11</v>
          </cell>
        </row>
        <row r="3044">
          <cell r="A3044" t="str">
            <v>142</v>
          </cell>
          <cell r="B3044">
            <v>11</v>
          </cell>
        </row>
        <row r="3045">
          <cell r="A3045" t="str">
            <v>143</v>
          </cell>
          <cell r="B3045">
            <v>11</v>
          </cell>
        </row>
        <row r="3046">
          <cell r="A3046" t="str">
            <v>144</v>
          </cell>
          <cell r="B3046">
            <v>11</v>
          </cell>
        </row>
        <row r="3047">
          <cell r="A3047" t="str">
            <v>145</v>
          </cell>
          <cell r="B3047">
            <v>11</v>
          </cell>
        </row>
        <row r="3048">
          <cell r="A3048" t="str">
            <v>1500</v>
          </cell>
          <cell r="B3048">
            <v>10</v>
          </cell>
        </row>
        <row r="3049">
          <cell r="A3049" t="str">
            <v>1501</v>
          </cell>
          <cell r="B3049">
            <v>10</v>
          </cell>
        </row>
        <row r="3050">
          <cell r="A3050" t="str">
            <v>1511</v>
          </cell>
          <cell r="B3050">
            <v>11</v>
          </cell>
        </row>
        <row r="3051">
          <cell r="A3051" t="str">
            <v>1540</v>
          </cell>
          <cell r="B3051">
            <v>11</v>
          </cell>
        </row>
        <row r="3052">
          <cell r="A3052" t="str">
            <v>1551</v>
          </cell>
          <cell r="B3052">
            <v>11</v>
          </cell>
        </row>
        <row r="3053">
          <cell r="A3053" t="str">
            <v>1552</v>
          </cell>
          <cell r="B3053">
            <v>11</v>
          </cell>
        </row>
        <row r="3054">
          <cell r="A3054" t="str">
            <v>1555</v>
          </cell>
          <cell r="B3054">
            <v>11</v>
          </cell>
        </row>
        <row r="3055">
          <cell r="A3055" t="str">
            <v>1556</v>
          </cell>
          <cell r="B3055">
            <v>11</v>
          </cell>
        </row>
        <row r="3056">
          <cell r="A3056" t="str">
            <v>1567</v>
          </cell>
          <cell r="B3056">
            <v>11</v>
          </cell>
        </row>
        <row r="3057">
          <cell r="A3057" t="str">
            <v>158</v>
          </cell>
          <cell r="B3057">
            <v>11</v>
          </cell>
        </row>
        <row r="3058">
          <cell r="A3058" t="str">
            <v>164</v>
          </cell>
          <cell r="B3058">
            <v>11</v>
          </cell>
        </row>
        <row r="3059">
          <cell r="A3059" t="str">
            <v>168</v>
          </cell>
          <cell r="B3059">
            <v>11</v>
          </cell>
        </row>
        <row r="3060">
          <cell r="A3060" t="str">
            <v>1713</v>
          </cell>
          <cell r="B3060">
            <v>11</v>
          </cell>
        </row>
        <row r="3061">
          <cell r="A3061" t="str">
            <v>1717</v>
          </cell>
          <cell r="B3061">
            <v>11</v>
          </cell>
        </row>
        <row r="3062">
          <cell r="A3062" t="str">
            <v>1722</v>
          </cell>
          <cell r="B3062">
            <v>10</v>
          </cell>
        </row>
        <row r="3063">
          <cell r="A3063" t="str">
            <v>172306</v>
          </cell>
          <cell r="B3063">
            <v>10</v>
          </cell>
        </row>
        <row r="3064">
          <cell r="A3064" t="str">
            <v>172315</v>
          </cell>
          <cell r="B3064">
            <v>10</v>
          </cell>
        </row>
        <row r="3065">
          <cell r="A3065" t="str">
            <v>172319</v>
          </cell>
          <cell r="B3065">
            <v>10</v>
          </cell>
        </row>
        <row r="3066">
          <cell r="A3066" t="str">
            <v>172321</v>
          </cell>
          <cell r="B3066">
            <v>10</v>
          </cell>
        </row>
        <row r="3067">
          <cell r="A3067" t="str">
            <v>172341</v>
          </cell>
          <cell r="B3067">
            <v>10</v>
          </cell>
        </row>
        <row r="3068">
          <cell r="A3068" t="str">
            <v>172356</v>
          </cell>
          <cell r="B3068">
            <v>10</v>
          </cell>
        </row>
        <row r="3069">
          <cell r="A3069" t="str">
            <v>172362</v>
          </cell>
          <cell r="B3069">
            <v>10</v>
          </cell>
        </row>
        <row r="3070">
          <cell r="A3070" t="str">
            <v>172369</v>
          </cell>
          <cell r="B3070">
            <v>10</v>
          </cell>
        </row>
        <row r="3071">
          <cell r="A3071" t="str">
            <v>172373</v>
          </cell>
          <cell r="B3071">
            <v>10</v>
          </cell>
        </row>
        <row r="3072">
          <cell r="A3072" t="str">
            <v>172375</v>
          </cell>
          <cell r="B3072">
            <v>10</v>
          </cell>
        </row>
        <row r="3073">
          <cell r="A3073" t="str">
            <v>172378</v>
          </cell>
          <cell r="B3073">
            <v>10</v>
          </cell>
        </row>
        <row r="3074">
          <cell r="A3074" t="str">
            <v>172404</v>
          </cell>
          <cell r="B3074">
            <v>10</v>
          </cell>
        </row>
        <row r="3075">
          <cell r="A3075" t="str">
            <v>172406</v>
          </cell>
          <cell r="B3075">
            <v>10</v>
          </cell>
        </row>
        <row r="3076">
          <cell r="A3076" t="str">
            <v>172412</v>
          </cell>
          <cell r="B3076">
            <v>10</v>
          </cell>
        </row>
        <row r="3077">
          <cell r="A3077" t="str">
            <v>172416</v>
          </cell>
          <cell r="B3077">
            <v>10</v>
          </cell>
        </row>
        <row r="3078">
          <cell r="A3078" t="str">
            <v>172418</v>
          </cell>
          <cell r="B3078">
            <v>10</v>
          </cell>
        </row>
        <row r="3079">
          <cell r="A3079" t="str">
            <v>172421</v>
          </cell>
          <cell r="B3079">
            <v>10</v>
          </cell>
        </row>
        <row r="3080">
          <cell r="A3080" t="str">
            <v>172444</v>
          </cell>
          <cell r="B3080">
            <v>10</v>
          </cell>
        </row>
        <row r="3081">
          <cell r="A3081" t="str">
            <v>172460</v>
          </cell>
          <cell r="B3081">
            <v>10</v>
          </cell>
        </row>
        <row r="3082">
          <cell r="A3082" t="str">
            <v>172481</v>
          </cell>
          <cell r="B3082">
            <v>10</v>
          </cell>
        </row>
        <row r="3083">
          <cell r="A3083" t="str">
            <v>172506</v>
          </cell>
          <cell r="B3083">
            <v>10</v>
          </cell>
        </row>
        <row r="3084">
          <cell r="A3084" t="str">
            <v>172513</v>
          </cell>
          <cell r="B3084">
            <v>10</v>
          </cell>
        </row>
        <row r="3085">
          <cell r="A3085" t="str">
            <v>172516</v>
          </cell>
          <cell r="B3085">
            <v>10</v>
          </cell>
        </row>
        <row r="3086">
          <cell r="A3086" t="str">
            <v>172531</v>
          </cell>
          <cell r="B3086">
            <v>10</v>
          </cell>
        </row>
        <row r="3087">
          <cell r="A3087" t="str">
            <v>1733</v>
          </cell>
          <cell r="B3087">
            <v>11</v>
          </cell>
        </row>
        <row r="3088">
          <cell r="A3088" t="str">
            <v>174</v>
          </cell>
          <cell r="B3088">
            <v>11</v>
          </cell>
        </row>
        <row r="3089">
          <cell r="A3089" t="str">
            <v>1750</v>
          </cell>
          <cell r="B3089">
            <v>11</v>
          </cell>
        </row>
        <row r="3090">
          <cell r="A3090" t="str">
            <v>1751</v>
          </cell>
          <cell r="B3090">
            <v>11</v>
          </cell>
        </row>
        <row r="3091">
          <cell r="A3091" t="str">
            <v>1752</v>
          </cell>
          <cell r="B3091">
            <v>11</v>
          </cell>
        </row>
        <row r="3092">
          <cell r="A3092" t="str">
            <v>1753</v>
          </cell>
          <cell r="B3092">
            <v>11</v>
          </cell>
        </row>
        <row r="3093">
          <cell r="A3093" t="str">
            <v>1754</v>
          </cell>
          <cell r="B3093">
            <v>11</v>
          </cell>
        </row>
        <row r="3094">
          <cell r="A3094" t="str">
            <v>1755</v>
          </cell>
          <cell r="B3094">
            <v>11</v>
          </cell>
        </row>
        <row r="3095">
          <cell r="A3095" t="str">
            <v>1756</v>
          </cell>
          <cell r="B3095">
            <v>11</v>
          </cell>
        </row>
        <row r="3096">
          <cell r="A3096" t="str">
            <v>1757</v>
          </cell>
          <cell r="B3096">
            <v>11</v>
          </cell>
        </row>
        <row r="3097">
          <cell r="A3097" t="str">
            <v>1760</v>
          </cell>
          <cell r="B3097">
            <v>11</v>
          </cell>
        </row>
        <row r="3098">
          <cell r="A3098" t="str">
            <v>1761</v>
          </cell>
          <cell r="B3098">
            <v>11</v>
          </cell>
        </row>
        <row r="3099">
          <cell r="A3099" t="str">
            <v>1762</v>
          </cell>
          <cell r="B3099">
            <v>11</v>
          </cell>
        </row>
        <row r="3100">
          <cell r="A3100" t="str">
            <v>1763</v>
          </cell>
          <cell r="B3100">
            <v>11</v>
          </cell>
        </row>
        <row r="3101">
          <cell r="A3101" t="str">
            <v>1764</v>
          </cell>
          <cell r="B3101">
            <v>11</v>
          </cell>
        </row>
        <row r="3102">
          <cell r="A3102" t="str">
            <v>1765</v>
          </cell>
          <cell r="B3102">
            <v>11</v>
          </cell>
        </row>
        <row r="3103">
          <cell r="A3103" t="str">
            <v>177</v>
          </cell>
          <cell r="B3103">
            <v>11</v>
          </cell>
        </row>
        <row r="3104">
          <cell r="A3104" t="str">
            <v>180</v>
          </cell>
          <cell r="B3104">
            <v>11</v>
          </cell>
        </row>
        <row r="3105">
          <cell r="A3105" t="str">
            <v>181</v>
          </cell>
          <cell r="B3105">
            <v>11</v>
          </cell>
        </row>
        <row r="3106">
          <cell r="A3106" t="str">
            <v>183</v>
          </cell>
          <cell r="B3106">
            <v>11</v>
          </cell>
        </row>
        <row r="3107">
          <cell r="A3107" t="str">
            <v>184</v>
          </cell>
          <cell r="B3107">
            <v>11</v>
          </cell>
        </row>
        <row r="3108">
          <cell r="A3108" t="str">
            <v>185</v>
          </cell>
          <cell r="B3108">
            <v>11</v>
          </cell>
        </row>
        <row r="3109">
          <cell r="A3109" t="str">
            <v>186</v>
          </cell>
          <cell r="B3109">
            <v>11</v>
          </cell>
        </row>
        <row r="3110">
          <cell r="A3110" t="str">
            <v>187</v>
          </cell>
          <cell r="B3110">
            <v>11</v>
          </cell>
        </row>
        <row r="3111">
          <cell r="A3111" t="str">
            <v>188</v>
          </cell>
          <cell r="B3111">
            <v>11</v>
          </cell>
        </row>
        <row r="3112">
          <cell r="A3112" t="str">
            <v>189</v>
          </cell>
          <cell r="B3112">
            <v>11</v>
          </cell>
        </row>
        <row r="3113">
          <cell r="A3113" t="str">
            <v>1901</v>
          </cell>
          <cell r="B3113">
            <v>11</v>
          </cell>
        </row>
        <row r="3114">
          <cell r="A3114" t="str">
            <v>1911</v>
          </cell>
          <cell r="B3114">
            <v>11</v>
          </cell>
        </row>
        <row r="3115">
          <cell r="A3115" t="str">
            <v>1914</v>
          </cell>
          <cell r="B3115">
            <v>11</v>
          </cell>
        </row>
        <row r="3116">
          <cell r="A3116" t="str">
            <v>1916</v>
          </cell>
          <cell r="B3116">
            <v>11</v>
          </cell>
        </row>
        <row r="3117">
          <cell r="A3117" t="str">
            <v>1920</v>
          </cell>
          <cell r="B3117">
            <v>11</v>
          </cell>
        </row>
        <row r="3118">
          <cell r="A3118" t="str">
            <v>1921</v>
          </cell>
          <cell r="B3118">
            <v>11</v>
          </cell>
        </row>
        <row r="3119">
          <cell r="A3119" t="str">
            <v>1929</v>
          </cell>
          <cell r="B3119">
            <v>11</v>
          </cell>
        </row>
        <row r="3120">
          <cell r="A3120" t="str">
            <v>1939</v>
          </cell>
          <cell r="B3120">
            <v>11</v>
          </cell>
        </row>
        <row r="3121">
          <cell r="A3121" t="str">
            <v>1951</v>
          </cell>
          <cell r="B3121">
            <v>11</v>
          </cell>
        </row>
        <row r="3122">
          <cell r="A3122" t="str">
            <v>1952</v>
          </cell>
          <cell r="B3122">
            <v>11</v>
          </cell>
        </row>
        <row r="3123">
          <cell r="A3123" t="str">
            <v>1955</v>
          </cell>
          <cell r="B3123">
            <v>11</v>
          </cell>
        </row>
        <row r="3124">
          <cell r="A3124" t="str">
            <v>1957</v>
          </cell>
          <cell r="B3124">
            <v>11</v>
          </cell>
        </row>
        <row r="3125">
          <cell r="A3125" t="str">
            <v>199</v>
          </cell>
          <cell r="B3125">
            <v>11</v>
          </cell>
        </row>
        <row r="3126">
          <cell r="A3126" t="str">
            <v>20</v>
          </cell>
          <cell r="B3126">
            <v>43</v>
          </cell>
        </row>
        <row r="3127">
          <cell r="A3127" t="str">
            <v>21</v>
          </cell>
          <cell r="B3127">
            <v>11</v>
          </cell>
        </row>
        <row r="3128">
          <cell r="A3128" t="str">
            <v>22</v>
          </cell>
          <cell r="B3128">
            <v>11</v>
          </cell>
        </row>
        <row r="3129">
          <cell r="A3129" t="str">
            <v>23</v>
          </cell>
          <cell r="B3129">
            <v>11</v>
          </cell>
        </row>
        <row r="3130">
          <cell r="A3130" t="str">
            <v>24</v>
          </cell>
          <cell r="B3130">
            <v>11</v>
          </cell>
        </row>
        <row r="3131">
          <cell r="A3131" t="str">
            <v>25</v>
          </cell>
          <cell r="B3131">
            <v>11</v>
          </cell>
        </row>
        <row r="3132">
          <cell r="A3132" t="str">
            <v>26</v>
          </cell>
          <cell r="B3132">
            <v>11</v>
          </cell>
        </row>
        <row r="3133">
          <cell r="A3133" t="str">
            <v>27</v>
          </cell>
          <cell r="B3133">
            <v>11</v>
          </cell>
        </row>
        <row r="3134">
          <cell r="A3134" t="str">
            <v>28</v>
          </cell>
          <cell r="B3134">
            <v>11</v>
          </cell>
        </row>
        <row r="3135">
          <cell r="A3135" t="str">
            <v>29</v>
          </cell>
          <cell r="B3135">
            <v>11</v>
          </cell>
        </row>
        <row r="3136">
          <cell r="A3136" t="str">
            <v>3</v>
          </cell>
          <cell r="B3136">
            <v>43</v>
          </cell>
        </row>
        <row r="3137">
          <cell r="A3137" t="str">
            <v>4</v>
          </cell>
          <cell r="B3137">
            <v>11</v>
          </cell>
        </row>
        <row r="3138">
          <cell r="A3138" t="str">
            <v>51</v>
          </cell>
          <cell r="B3138">
            <v>105</v>
          </cell>
        </row>
        <row r="3139">
          <cell r="A3139" t="str">
            <v>52</v>
          </cell>
          <cell r="B3139">
            <v>105</v>
          </cell>
        </row>
        <row r="3140">
          <cell r="A3140" t="str">
            <v>55</v>
          </cell>
          <cell r="B3140">
            <v>11</v>
          </cell>
        </row>
        <row r="3141">
          <cell r="A3141" t="str">
            <v>56</v>
          </cell>
          <cell r="B3141">
            <v>43</v>
          </cell>
        </row>
        <row r="3142">
          <cell r="A3142" t="str">
            <v>6</v>
          </cell>
          <cell r="B3142">
            <v>11</v>
          </cell>
        </row>
        <row r="3143">
          <cell r="A3143" t="str">
            <v>7</v>
          </cell>
          <cell r="B3143">
            <v>11</v>
          </cell>
        </row>
        <row r="3144">
          <cell r="A3144" t="str">
            <v>8612345</v>
          </cell>
          <cell r="B3144">
            <v>11</v>
          </cell>
        </row>
        <row r="3145">
          <cell r="A3145" t="str">
            <v>88</v>
          </cell>
          <cell r="B3145">
            <v>11</v>
          </cell>
        </row>
        <row r="3146">
          <cell r="A3146" t="str">
            <v>89</v>
          </cell>
          <cell r="B3146">
            <v>11</v>
          </cell>
        </row>
        <row r="3147">
          <cell r="A3147" t="str">
            <v>93</v>
          </cell>
          <cell r="B3147">
            <v>11</v>
          </cell>
        </row>
        <row r="3148">
          <cell r="A3148" t="str">
            <v>9447100</v>
          </cell>
          <cell r="B3148">
            <v>15</v>
          </cell>
        </row>
        <row r="3149">
          <cell r="A3149" t="str">
            <v>9512020</v>
          </cell>
          <cell r="B3149">
            <v>43</v>
          </cell>
        </row>
        <row r="3150">
          <cell r="A3150" t="str">
            <v>9512021</v>
          </cell>
          <cell r="B3150">
            <v>43</v>
          </cell>
        </row>
        <row r="3151">
          <cell r="A3151" t="str">
            <v>9512022</v>
          </cell>
          <cell r="B3151">
            <v>11</v>
          </cell>
        </row>
        <row r="3152">
          <cell r="A3152" t="str">
            <v>9512023</v>
          </cell>
          <cell r="B3152">
            <v>11</v>
          </cell>
        </row>
        <row r="3153">
          <cell r="A3153" t="str">
            <v>9512024</v>
          </cell>
          <cell r="B3153">
            <v>11</v>
          </cell>
        </row>
        <row r="3154">
          <cell r="A3154" t="str">
            <v>9512025</v>
          </cell>
          <cell r="B3154">
            <v>11</v>
          </cell>
        </row>
        <row r="3155">
          <cell r="A3155" t="str">
            <v>9512026</v>
          </cell>
          <cell r="B3155">
            <v>11</v>
          </cell>
        </row>
        <row r="3156">
          <cell r="A3156" t="str">
            <v>9512027</v>
          </cell>
          <cell r="B3156">
            <v>11</v>
          </cell>
        </row>
        <row r="3157">
          <cell r="A3157" t="str">
            <v>9512028</v>
          </cell>
          <cell r="B3157">
            <v>11</v>
          </cell>
        </row>
        <row r="3158">
          <cell r="A3158" t="str">
            <v>9512029</v>
          </cell>
          <cell r="B3158">
            <v>11</v>
          </cell>
        </row>
        <row r="3159">
          <cell r="A3159" t="str">
            <v>9512121</v>
          </cell>
          <cell r="B3159">
            <v>41</v>
          </cell>
        </row>
        <row r="3160">
          <cell r="A3160" t="str">
            <v>9512122</v>
          </cell>
          <cell r="B3160">
            <v>41</v>
          </cell>
        </row>
        <row r="3161">
          <cell r="A3161" t="str">
            <v>9512123</v>
          </cell>
          <cell r="B3161">
            <v>41</v>
          </cell>
        </row>
        <row r="3162">
          <cell r="A3162" t="str">
            <v>9512124</v>
          </cell>
          <cell r="B3162">
            <v>41</v>
          </cell>
        </row>
        <row r="3163">
          <cell r="A3163" t="str">
            <v>9512125</v>
          </cell>
          <cell r="B3163">
            <v>41</v>
          </cell>
        </row>
        <row r="3164">
          <cell r="A3164" t="str">
            <v>9512126</v>
          </cell>
          <cell r="B3164">
            <v>41</v>
          </cell>
        </row>
        <row r="3165">
          <cell r="A3165" t="str">
            <v>9512127</v>
          </cell>
          <cell r="B3165">
            <v>41</v>
          </cell>
        </row>
        <row r="3166">
          <cell r="A3166" t="str">
            <v>9512128</v>
          </cell>
          <cell r="B3166">
            <v>41</v>
          </cell>
        </row>
        <row r="3167">
          <cell r="A3167" t="str">
            <v>9512129</v>
          </cell>
          <cell r="B3167">
            <v>41</v>
          </cell>
        </row>
        <row r="3168">
          <cell r="A3168" t="str">
            <v>9512220</v>
          </cell>
          <cell r="B3168">
            <v>41</v>
          </cell>
        </row>
        <row r="3169">
          <cell r="A3169" t="str">
            <v>9512221</v>
          </cell>
          <cell r="B3169">
            <v>41</v>
          </cell>
        </row>
        <row r="3170">
          <cell r="A3170" t="str">
            <v>9512222</v>
          </cell>
          <cell r="B3170">
            <v>41</v>
          </cell>
        </row>
        <row r="3171">
          <cell r="A3171" t="str">
            <v>9512223</v>
          </cell>
          <cell r="B3171">
            <v>41</v>
          </cell>
        </row>
        <row r="3172">
          <cell r="A3172" t="str">
            <v>9512224</v>
          </cell>
          <cell r="B3172">
            <v>41</v>
          </cell>
        </row>
        <row r="3173">
          <cell r="A3173" t="str">
            <v>9512225</v>
          </cell>
          <cell r="B3173">
            <v>41</v>
          </cell>
        </row>
        <row r="3174">
          <cell r="A3174" t="str">
            <v>9512226</v>
          </cell>
          <cell r="B3174">
            <v>41</v>
          </cell>
        </row>
        <row r="3175">
          <cell r="A3175" t="str">
            <v>9512227</v>
          </cell>
          <cell r="B3175">
            <v>41</v>
          </cell>
        </row>
        <row r="3176">
          <cell r="A3176" t="str">
            <v>9512228</v>
          </cell>
          <cell r="B3176">
            <v>41</v>
          </cell>
        </row>
        <row r="3177">
          <cell r="A3177" t="str">
            <v>9512229</v>
          </cell>
          <cell r="B3177">
            <v>41</v>
          </cell>
        </row>
        <row r="3178">
          <cell r="A3178" t="str">
            <v>95123220</v>
          </cell>
          <cell r="B3178">
            <v>43</v>
          </cell>
        </row>
        <row r="3179">
          <cell r="A3179" t="str">
            <v>95123221</v>
          </cell>
          <cell r="B3179">
            <v>11</v>
          </cell>
        </row>
        <row r="3180">
          <cell r="A3180" t="str">
            <v>95123222</v>
          </cell>
          <cell r="B3180">
            <v>11</v>
          </cell>
        </row>
        <row r="3181">
          <cell r="A3181" t="str">
            <v>95123223</v>
          </cell>
          <cell r="B3181">
            <v>11</v>
          </cell>
        </row>
        <row r="3182">
          <cell r="A3182" t="str">
            <v>95123224</v>
          </cell>
          <cell r="B3182">
            <v>11</v>
          </cell>
        </row>
        <row r="3183">
          <cell r="A3183" t="str">
            <v>95123225</v>
          </cell>
          <cell r="B3183">
            <v>11</v>
          </cell>
        </row>
        <row r="3184">
          <cell r="A3184" t="str">
            <v>95123226</v>
          </cell>
          <cell r="B3184">
            <v>11</v>
          </cell>
        </row>
        <row r="3185">
          <cell r="A3185" t="str">
            <v>95123227</v>
          </cell>
          <cell r="B3185">
            <v>11</v>
          </cell>
        </row>
        <row r="3186">
          <cell r="A3186" t="str">
            <v>95123228</v>
          </cell>
          <cell r="B3186">
            <v>11</v>
          </cell>
        </row>
        <row r="3187">
          <cell r="A3187" t="str">
            <v>95123229</v>
          </cell>
          <cell r="B3187">
            <v>43</v>
          </cell>
        </row>
        <row r="3188">
          <cell r="A3188" t="str">
            <v>951233</v>
          </cell>
          <cell r="B3188">
            <v>42</v>
          </cell>
        </row>
        <row r="3189">
          <cell r="A3189" t="str">
            <v>951234</v>
          </cell>
          <cell r="B3189">
            <v>42</v>
          </cell>
        </row>
        <row r="3190">
          <cell r="A3190" t="str">
            <v>951237</v>
          </cell>
          <cell r="B3190">
            <v>42</v>
          </cell>
        </row>
        <row r="3191">
          <cell r="A3191" t="str">
            <v>9512420</v>
          </cell>
          <cell r="B3191">
            <v>43</v>
          </cell>
        </row>
        <row r="3192">
          <cell r="A3192" t="str">
            <v>9512421</v>
          </cell>
          <cell r="B3192">
            <v>11</v>
          </cell>
        </row>
        <row r="3193">
          <cell r="A3193" t="str">
            <v>9512422</v>
          </cell>
          <cell r="B3193">
            <v>11</v>
          </cell>
        </row>
        <row r="3194">
          <cell r="A3194" t="str">
            <v>9512423</v>
          </cell>
          <cell r="B3194">
            <v>11</v>
          </cell>
        </row>
        <row r="3195">
          <cell r="A3195" t="str">
            <v>9512424</v>
          </cell>
          <cell r="B3195">
            <v>11</v>
          </cell>
        </row>
        <row r="3196">
          <cell r="A3196" t="str">
            <v>9512425</v>
          </cell>
          <cell r="B3196">
            <v>11</v>
          </cell>
        </row>
        <row r="3197">
          <cell r="A3197" t="str">
            <v>9512426</v>
          </cell>
          <cell r="B3197">
            <v>11</v>
          </cell>
        </row>
        <row r="3198">
          <cell r="A3198" t="str">
            <v>9512427</v>
          </cell>
          <cell r="B3198">
            <v>11</v>
          </cell>
        </row>
        <row r="3199">
          <cell r="A3199" t="str">
            <v>9512428</v>
          </cell>
          <cell r="B3199">
            <v>11</v>
          </cell>
        </row>
        <row r="3200">
          <cell r="A3200" t="str">
            <v>9512429</v>
          </cell>
          <cell r="B3200">
            <v>43</v>
          </cell>
        </row>
        <row r="3201">
          <cell r="A3201" t="str">
            <v>9512450</v>
          </cell>
          <cell r="B3201">
            <v>11</v>
          </cell>
        </row>
        <row r="3202">
          <cell r="A3202" t="str">
            <v>9512451</v>
          </cell>
          <cell r="B3202">
            <v>11</v>
          </cell>
        </row>
        <row r="3203">
          <cell r="A3203" t="str">
            <v>951251</v>
          </cell>
          <cell r="B3203">
            <v>42</v>
          </cell>
        </row>
        <row r="3204">
          <cell r="A3204" t="str">
            <v>951254</v>
          </cell>
          <cell r="B3204">
            <v>41</v>
          </cell>
        </row>
        <row r="3205">
          <cell r="A3205" t="str">
            <v>951257</v>
          </cell>
          <cell r="B3205">
            <v>41</v>
          </cell>
        </row>
        <row r="3206">
          <cell r="A3206" t="str">
            <v>951258</v>
          </cell>
          <cell r="B3206">
            <v>42</v>
          </cell>
        </row>
        <row r="3207">
          <cell r="A3207" t="str">
            <v>951259</v>
          </cell>
          <cell r="B3207">
            <v>42</v>
          </cell>
        </row>
        <row r="3208">
          <cell r="A3208" t="str">
            <v>951262</v>
          </cell>
          <cell r="B3208">
            <v>42</v>
          </cell>
        </row>
        <row r="3209">
          <cell r="A3209" t="str">
            <v>951263</v>
          </cell>
          <cell r="B3209">
            <v>41</v>
          </cell>
        </row>
        <row r="3210">
          <cell r="A3210" t="str">
            <v>95126420</v>
          </cell>
          <cell r="B3210">
            <v>42</v>
          </cell>
        </row>
        <row r="3211">
          <cell r="A3211" t="str">
            <v>95126421</v>
          </cell>
          <cell r="B3211">
            <v>11</v>
          </cell>
        </row>
        <row r="3212">
          <cell r="A3212" t="str">
            <v>95126422</v>
          </cell>
          <cell r="B3212">
            <v>11</v>
          </cell>
        </row>
        <row r="3213">
          <cell r="A3213" t="str">
            <v>95126423</v>
          </cell>
          <cell r="B3213">
            <v>11</v>
          </cell>
        </row>
        <row r="3214">
          <cell r="A3214" t="str">
            <v>95126424</v>
          </cell>
          <cell r="B3214">
            <v>11</v>
          </cell>
        </row>
        <row r="3215">
          <cell r="A3215" t="str">
            <v>95126425</v>
          </cell>
          <cell r="B3215">
            <v>11</v>
          </cell>
        </row>
        <row r="3216">
          <cell r="A3216" t="str">
            <v>95126426</v>
          </cell>
          <cell r="B3216">
            <v>11</v>
          </cell>
        </row>
        <row r="3217">
          <cell r="A3217" t="str">
            <v>95126427</v>
          </cell>
          <cell r="B3217">
            <v>11</v>
          </cell>
        </row>
        <row r="3218">
          <cell r="A3218" t="str">
            <v>95126428</v>
          </cell>
          <cell r="B3218">
            <v>11</v>
          </cell>
        </row>
        <row r="3219">
          <cell r="A3219" t="str">
            <v>95126429</v>
          </cell>
          <cell r="B3219">
            <v>43</v>
          </cell>
        </row>
        <row r="3220">
          <cell r="A3220" t="str">
            <v>951267</v>
          </cell>
          <cell r="B3220">
            <v>42</v>
          </cell>
        </row>
        <row r="3221">
          <cell r="A3221" t="str">
            <v>951268</v>
          </cell>
          <cell r="B3221">
            <v>41</v>
          </cell>
        </row>
        <row r="3222">
          <cell r="A3222" t="str">
            <v>951274</v>
          </cell>
          <cell r="B3222">
            <v>42</v>
          </cell>
        </row>
        <row r="3223">
          <cell r="A3223" t="str">
            <v>951275</v>
          </cell>
          <cell r="B3223">
            <v>42</v>
          </cell>
        </row>
        <row r="3224">
          <cell r="A3224" t="str">
            <v>95127620</v>
          </cell>
          <cell r="B3224">
            <v>43</v>
          </cell>
        </row>
        <row r="3225">
          <cell r="A3225" t="str">
            <v>95127621</v>
          </cell>
          <cell r="B3225">
            <v>11</v>
          </cell>
        </row>
        <row r="3226">
          <cell r="A3226" t="str">
            <v>95127622</v>
          </cell>
          <cell r="B3226">
            <v>11</v>
          </cell>
        </row>
        <row r="3227">
          <cell r="A3227" t="str">
            <v>95127623</v>
          </cell>
          <cell r="B3227">
            <v>11</v>
          </cell>
        </row>
        <row r="3228">
          <cell r="A3228" t="str">
            <v>95127624</v>
          </cell>
          <cell r="B3228">
            <v>11</v>
          </cell>
        </row>
        <row r="3229">
          <cell r="A3229" t="str">
            <v>95127625</v>
          </cell>
          <cell r="B3229">
            <v>11</v>
          </cell>
        </row>
        <row r="3230">
          <cell r="A3230" t="str">
            <v>95127626</v>
          </cell>
          <cell r="B3230">
            <v>11</v>
          </cell>
        </row>
        <row r="3231">
          <cell r="A3231" t="str">
            <v>95127627</v>
          </cell>
          <cell r="B3231">
            <v>11</v>
          </cell>
        </row>
        <row r="3232">
          <cell r="A3232" t="str">
            <v>95127628</v>
          </cell>
          <cell r="B3232">
            <v>11</v>
          </cell>
        </row>
        <row r="3233">
          <cell r="A3233" t="str">
            <v>95127629</v>
          </cell>
          <cell r="B3233">
            <v>43</v>
          </cell>
        </row>
        <row r="3234">
          <cell r="A3234" t="str">
            <v>951281</v>
          </cell>
          <cell r="B3234">
            <v>42</v>
          </cell>
        </row>
        <row r="3235">
          <cell r="A3235" t="str">
            <v>951283</v>
          </cell>
          <cell r="B3235">
            <v>41</v>
          </cell>
        </row>
        <row r="3236">
          <cell r="A3236" t="str">
            <v>951284</v>
          </cell>
          <cell r="B3236">
            <v>42</v>
          </cell>
        </row>
        <row r="3237">
          <cell r="A3237" t="str">
            <v>9512920</v>
          </cell>
          <cell r="B3237">
            <v>11</v>
          </cell>
        </row>
        <row r="3238">
          <cell r="A3238" t="str">
            <v>9512921</v>
          </cell>
          <cell r="B3238">
            <v>11</v>
          </cell>
        </row>
        <row r="3239">
          <cell r="A3239" t="str">
            <v>9512922</v>
          </cell>
          <cell r="B3239">
            <v>11</v>
          </cell>
        </row>
        <row r="3240">
          <cell r="A3240" t="str">
            <v>9512923</v>
          </cell>
          <cell r="B3240">
            <v>42</v>
          </cell>
        </row>
        <row r="3241">
          <cell r="A3241" t="str">
            <v>9512924</v>
          </cell>
          <cell r="B3241">
            <v>11</v>
          </cell>
        </row>
        <row r="3242">
          <cell r="A3242" t="str">
            <v>9512925</v>
          </cell>
          <cell r="B3242">
            <v>11</v>
          </cell>
        </row>
        <row r="3243">
          <cell r="A3243" t="str">
            <v>9512926</v>
          </cell>
          <cell r="B3243">
            <v>11</v>
          </cell>
        </row>
        <row r="3244">
          <cell r="A3244" t="str">
            <v>9512927</v>
          </cell>
          <cell r="B3244">
            <v>11</v>
          </cell>
        </row>
        <row r="3245">
          <cell r="A3245" t="str">
            <v>9512928</v>
          </cell>
          <cell r="B3245">
            <v>11</v>
          </cell>
        </row>
        <row r="3246">
          <cell r="A3246" t="str">
            <v>9512929</v>
          </cell>
          <cell r="B3246">
            <v>11</v>
          </cell>
        </row>
        <row r="3247">
          <cell r="A3247" t="str">
            <v>9512950</v>
          </cell>
          <cell r="B3247">
            <v>11</v>
          </cell>
        </row>
        <row r="3248">
          <cell r="A3248" t="str">
            <v>9512951</v>
          </cell>
          <cell r="B3248">
            <v>11</v>
          </cell>
        </row>
        <row r="3249">
          <cell r="A3249" t="str">
            <v>9513020</v>
          </cell>
          <cell r="B3249">
            <v>43</v>
          </cell>
        </row>
        <row r="3250">
          <cell r="A3250" t="str">
            <v>9513021</v>
          </cell>
          <cell r="B3250">
            <v>11</v>
          </cell>
        </row>
        <row r="3251">
          <cell r="A3251" t="str">
            <v>9513022</v>
          </cell>
          <cell r="B3251">
            <v>11</v>
          </cell>
        </row>
        <row r="3252">
          <cell r="A3252" t="str">
            <v>9513023</v>
          </cell>
          <cell r="B3252">
            <v>11</v>
          </cell>
        </row>
        <row r="3253">
          <cell r="A3253" t="str">
            <v>9513024</v>
          </cell>
          <cell r="B3253">
            <v>11</v>
          </cell>
        </row>
        <row r="3254">
          <cell r="A3254" t="str">
            <v>9513025</v>
          </cell>
          <cell r="B3254">
            <v>11</v>
          </cell>
        </row>
        <row r="3255">
          <cell r="A3255" t="str">
            <v>9513026</v>
          </cell>
          <cell r="B3255">
            <v>11</v>
          </cell>
        </row>
        <row r="3256">
          <cell r="A3256" t="str">
            <v>9513027</v>
          </cell>
          <cell r="B3256">
            <v>11</v>
          </cell>
        </row>
        <row r="3257">
          <cell r="A3257" t="str">
            <v>9513028</v>
          </cell>
          <cell r="B3257">
            <v>11</v>
          </cell>
        </row>
        <row r="3258">
          <cell r="A3258" t="str">
            <v>9513029</v>
          </cell>
          <cell r="B3258">
            <v>43</v>
          </cell>
        </row>
        <row r="3259">
          <cell r="A3259" t="str">
            <v>95144</v>
          </cell>
          <cell r="B3259">
            <v>41</v>
          </cell>
        </row>
        <row r="3260">
          <cell r="A3260" t="str">
            <v>951460</v>
          </cell>
          <cell r="B3260">
            <v>41</v>
          </cell>
        </row>
        <row r="3261">
          <cell r="A3261" t="str">
            <v>951468</v>
          </cell>
          <cell r="B3261">
            <v>41</v>
          </cell>
        </row>
        <row r="3262">
          <cell r="A3262" t="str">
            <v>951469</v>
          </cell>
          <cell r="B3262">
            <v>42</v>
          </cell>
        </row>
        <row r="3263">
          <cell r="A3263" t="str">
            <v>951493</v>
          </cell>
          <cell r="B3263">
            <v>42</v>
          </cell>
        </row>
        <row r="3264">
          <cell r="A3264" t="str">
            <v>951494</v>
          </cell>
          <cell r="B3264">
            <v>41</v>
          </cell>
        </row>
        <row r="3265">
          <cell r="A3265" t="str">
            <v>951495</v>
          </cell>
          <cell r="B3265">
            <v>41</v>
          </cell>
        </row>
        <row r="3266">
          <cell r="A3266" t="str">
            <v>951742</v>
          </cell>
          <cell r="B3266">
            <v>41</v>
          </cell>
        </row>
        <row r="3267">
          <cell r="A3267" t="str">
            <v>95180</v>
          </cell>
          <cell r="B3267">
            <v>42</v>
          </cell>
        </row>
        <row r="3268">
          <cell r="A3268" t="str">
            <v>955731</v>
          </cell>
          <cell r="B3268">
            <v>42</v>
          </cell>
        </row>
        <row r="3269">
          <cell r="A3269" t="str">
            <v>955732</v>
          </cell>
          <cell r="B3269">
            <v>42</v>
          </cell>
        </row>
        <row r="3270">
          <cell r="A3270" t="str">
            <v>955733</v>
          </cell>
          <cell r="B3270">
            <v>41</v>
          </cell>
        </row>
        <row r="3271">
          <cell r="A3271" t="str">
            <v>955734</v>
          </cell>
          <cell r="B3271">
            <v>41</v>
          </cell>
        </row>
        <row r="3272">
          <cell r="A3272" t="str">
            <v>95573520</v>
          </cell>
          <cell r="B3272">
            <v>43</v>
          </cell>
        </row>
        <row r="3273">
          <cell r="A3273" t="str">
            <v>95573521</v>
          </cell>
          <cell r="B3273">
            <v>11</v>
          </cell>
        </row>
        <row r="3274">
          <cell r="A3274" t="str">
            <v>95573522</v>
          </cell>
          <cell r="B3274">
            <v>11</v>
          </cell>
        </row>
        <row r="3275">
          <cell r="A3275" t="str">
            <v>95573523</v>
          </cell>
          <cell r="B3275">
            <v>11</v>
          </cell>
        </row>
        <row r="3276">
          <cell r="A3276" t="str">
            <v>95573524</v>
          </cell>
          <cell r="B3276">
            <v>11</v>
          </cell>
        </row>
        <row r="3277">
          <cell r="A3277" t="str">
            <v>95573525</v>
          </cell>
          <cell r="B3277">
            <v>11</v>
          </cell>
        </row>
        <row r="3278">
          <cell r="A3278" t="str">
            <v>95573526</v>
          </cell>
          <cell r="B3278">
            <v>11</v>
          </cell>
        </row>
        <row r="3279">
          <cell r="A3279" t="str">
            <v>95573527</v>
          </cell>
          <cell r="B3279">
            <v>11</v>
          </cell>
        </row>
        <row r="3280">
          <cell r="A3280" t="str">
            <v>95573528</v>
          </cell>
          <cell r="B3280">
            <v>11</v>
          </cell>
        </row>
        <row r="3281">
          <cell r="A3281" t="str">
            <v>95573529</v>
          </cell>
          <cell r="B3281">
            <v>43</v>
          </cell>
        </row>
        <row r="3282">
          <cell r="A3282" t="str">
            <v>955736</v>
          </cell>
          <cell r="B3282">
            <v>42</v>
          </cell>
        </row>
        <row r="3283">
          <cell r="A3283" t="str">
            <v>955738</v>
          </cell>
          <cell r="B3283">
            <v>42</v>
          </cell>
        </row>
        <row r="3284">
          <cell r="A3284" t="str">
            <v>96</v>
          </cell>
          <cell r="B3284">
            <v>11</v>
          </cell>
        </row>
        <row r="3285">
          <cell r="A3285" t="str">
            <v>9810</v>
          </cell>
          <cell r="B3285">
            <v>42</v>
          </cell>
        </row>
        <row r="3286">
          <cell r="A3286" t="str">
            <v>9811</v>
          </cell>
          <cell r="B3286">
            <v>42</v>
          </cell>
        </row>
        <row r="3287">
          <cell r="A3287" t="str">
            <v>9818</v>
          </cell>
          <cell r="B3287">
            <v>42</v>
          </cell>
        </row>
        <row r="3288">
          <cell r="A3288" t="str">
            <v>9868</v>
          </cell>
          <cell r="B3288">
            <v>42</v>
          </cell>
        </row>
        <row r="3289">
          <cell r="A3289" t="str">
            <v>9891</v>
          </cell>
          <cell r="B3289">
            <v>42</v>
          </cell>
        </row>
        <row r="3290">
          <cell r="A3290" t="str">
            <v>999</v>
          </cell>
          <cell r="B3290">
            <v>11</v>
          </cell>
        </row>
        <row r="3291">
          <cell r="A3291" t="str">
            <v>Grand Total</v>
          </cell>
          <cell r="B3291">
            <v>105</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arnings model"/>
      <sheetName val="Questions"/>
      <sheetName val="Halfye"/>
      <sheetName val="Sugar"/>
      <sheetName val="Text"/>
      <sheetName val="Final model"/>
      <sheetName val="재무가정"/>
      <sheetName val="BS Sch "/>
      <sheetName val="NOPAT_VDF"/>
      <sheetName val="Invested capital_VDF"/>
      <sheetName val="FA"/>
      <sheetName val="Profit and Loss"/>
      <sheetName val="CUS Image"/>
      <sheetName val="Gas"/>
      <sheetName val="Key Nos"/>
      <sheetName val="ET"/>
      <sheetName val="Input"/>
      <sheetName val="Tax"/>
      <sheetName val="Plan"/>
      <sheetName val="Flexi"/>
      <sheetName val="Sheet3 (2)"/>
      <sheetName val="Cons"/>
      <sheetName val="BS-2005"/>
      <sheetName val="CAUSTIC"/>
      <sheetName val="Index"/>
      <sheetName val="MAIN_MENU"/>
      <sheetName val="Cntmrs-Recruit"/>
      <sheetName val="update"/>
      <sheetName val="Profile"/>
      <sheetName val="Debt"/>
      <sheetName val="CapEx"/>
      <sheetName val="Operating Statistics"/>
      <sheetName val="Cover"/>
      <sheetName val="Global Assm."/>
      <sheetName val="Calculation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SDLU_DLU_FMX"/>
      <sheetName val="RSDLU_DLU_FMX (2)"/>
      <sheetName val="AN2"/>
      <sheetName val="AN4"/>
      <sheetName val="AN12"/>
      <sheetName val="AN16"/>
      <sheetName val="AN32"/>
      <sheetName val="AN33"/>
      <sheetName val="AN34"/>
      <sheetName val="AN35"/>
      <sheetName val="AN39"/>
      <sheetName val="AN45"/>
      <sheetName val="AN46"/>
      <sheetName val="AN50"/>
      <sheetName val="AN3"/>
      <sheetName val="AN15"/>
      <sheetName val="AN64"/>
      <sheetName val="Factor_sheet"/>
      <sheetName val="Sheet4"/>
      <sheetName val="Sheet1"/>
      <sheetName val="Sheet2"/>
      <sheetName val="Sheet3"/>
      <sheetName val="CAF"/>
      <sheetName val="Sites Q2"/>
      <sheetName val="unit rates"/>
      <sheetName val="All"/>
      <sheetName val="Cash Flow"/>
      <sheetName val="Control Sheet"/>
      <sheetName val="Outgoing"/>
      <sheetName val="Incoming"/>
      <sheetName val="Factors"/>
      <sheetName val="TRX ADDITION"/>
      <sheetName val="317901OCT99"/>
      <sheetName val="317901DEC99"/>
      <sheetName val="317901NOV99"/>
      <sheetName val="database-NO"/>
      <sheetName val="Edge_Multiservice"/>
      <sheetName val="#REF"/>
      <sheetName val="FORM-16"/>
      <sheetName val="Edit(01)"/>
      <sheetName val="Invested capital_VDF"/>
      <sheetName val="WACC_VDF"/>
      <sheetName val="Expansion"/>
      <sheetName val="Preside"/>
      <sheetName val="walmart bharti "/>
      <sheetName val="CRITERIA4"/>
      <sheetName val="Summary_Local"/>
      <sheetName val="entitlements"/>
      <sheetName val="assumptions"/>
      <sheetName val="Variables"/>
      <sheetName val="Site wise NADs"/>
      <sheetName val="KPIs"/>
      <sheetName val="RSDLU_DLU_FMX_(2)"/>
      <sheetName val="Exp."/>
      <sheetName val="Sites_Q2"/>
      <sheetName val="unit_rates"/>
      <sheetName val="Cash_Flow"/>
      <sheetName val="Control_Sheet"/>
      <sheetName val="TRX_ADDITION"/>
      <sheetName val="Invested_capital_VDF"/>
      <sheetName val="Site_wise_NADs"/>
      <sheetName val="walmart_bharti_"/>
      <sheetName val="Exp_"/>
      <sheetName val="DSL-S"/>
      <sheetName val="LA- lookups"/>
      <sheetName val="Other assumptions"/>
      <sheetName val="CA"/>
      <sheetName val="BTVL-ABN Tranche I"/>
      <sheetName val="Orig SG&amp;A Corp"/>
      <sheetName val="RSDLU1000"/>
      <sheetName val="OPER_CF"/>
      <sheetName val="LQ"/>
      <sheetName val="Other 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3">
          <cell r="B3">
            <v>139.1824</v>
          </cell>
        </row>
        <row r="4">
          <cell r="B4">
            <v>81.871139999999997</v>
          </cell>
        </row>
        <row r="5">
          <cell r="B5">
            <v>81.437699999999992</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 Sheet"/>
      <sheetName val="Basic Info Sheet"/>
      <sheetName val="Cash flow workings"/>
      <sheetName val="Cashflow"/>
      <sheetName val="BS"/>
      <sheetName val="PL"/>
      <sheetName val="Policies 1"/>
      <sheetName val="Note 3-13"/>
      <sheetName val="Note 14"/>
      <sheetName val="Notes 15-22"/>
      <sheetName val="Notes 23"/>
      <sheetName val="Note 24-29"/>
      <sheetName val="New firm BS"/>
      <sheetName val="Exchange Rates"/>
      <sheetName val="Notes 23-25"/>
      <sheetName val="Note 26-36"/>
      <sheetName val="BS-Groupings"/>
      <sheetName val="PL-Groupings"/>
      <sheetName val="Final TB "/>
      <sheetName val="TB consol"/>
      <sheetName val="US TB"/>
      <sheetName val="Audit entries"/>
      <sheetName val="MasterFile"/>
    </sheetNames>
    <sheetDataSet>
      <sheetData sheetId="0"/>
      <sheetData sheetId="1">
        <row r="5">
          <cell r="E5" t="str">
            <v>Mobilizar Technologies Private Limited</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1">
          <cell r="A1" t="str">
            <v>CAPITAL_WORK_IN_PROGRESS</v>
          </cell>
        </row>
        <row r="2">
          <cell r="A2" t="str">
            <v>CASH_BANK_BALANCES</v>
          </cell>
        </row>
        <row r="3">
          <cell r="A3" t="str">
            <v>COST_OF_MATERIAL_CONSUMED</v>
          </cell>
        </row>
        <row r="4">
          <cell r="A4" t="str">
            <v>CURRENT_INVESTMENTS</v>
          </cell>
        </row>
        <row r="5">
          <cell r="A5" t="str">
            <v>DEPRECIATION_&amp;_AMORTIZATION</v>
          </cell>
        </row>
        <row r="6">
          <cell r="A6" t="str">
            <v>DIRECT_EXPENSES</v>
          </cell>
        </row>
        <row r="7">
          <cell r="A7" t="str">
            <v>EMPLOYEE_BENEFIT_EXPENSES</v>
          </cell>
        </row>
        <row r="8">
          <cell r="A8" t="str">
            <v>FINANCE_COST</v>
          </cell>
        </row>
        <row r="9">
          <cell r="A9" t="str">
            <v>INTANGIBLE_ASSETS</v>
          </cell>
        </row>
        <row r="10">
          <cell r="A10" t="str">
            <v>INVENTORIES</v>
          </cell>
        </row>
        <row r="11">
          <cell r="A11" t="str">
            <v>LONG_TERM_BORROWINGS</v>
          </cell>
        </row>
        <row r="12">
          <cell r="A12" t="str">
            <v>LONG_TERM_LOANS_ADVANCES</v>
          </cell>
        </row>
        <row r="13">
          <cell r="A13" t="str">
            <v>LONG_TERM_PROVISION</v>
          </cell>
        </row>
        <row r="14">
          <cell r="A14" t="str">
            <v>NON_CURRENT_INVESTMENTS</v>
          </cell>
        </row>
        <row r="15">
          <cell r="A15" t="str">
            <v>OTHER_CURRENT_ASSETS</v>
          </cell>
        </row>
        <row r="16">
          <cell r="A16" t="str">
            <v>OTHER_CURRENT_LIABILITIES</v>
          </cell>
        </row>
        <row r="17">
          <cell r="A17" t="str">
            <v>OTHER_EXPENSES</v>
          </cell>
        </row>
        <row r="18">
          <cell r="A18" t="str">
            <v>OTHER_INCOME</v>
          </cell>
        </row>
        <row r="19">
          <cell r="A19" t="str">
            <v>OTHER_LONG_TERM_LIABILITIES</v>
          </cell>
        </row>
        <row r="20">
          <cell r="A20" t="str">
            <v>OTHER_NON_CURRENT_ASSETS</v>
          </cell>
        </row>
        <row r="21">
          <cell r="A21" t="str">
            <v>PROFIT_AND_LOSS_ APPROPRIATION</v>
          </cell>
        </row>
        <row r="22">
          <cell r="A22" t="str">
            <v>PROVISION_FOR_TAXATION</v>
          </cell>
        </row>
        <row r="23">
          <cell r="A23" t="str">
            <v>RESERVES_AND_SURPLUS</v>
          </cell>
        </row>
        <row r="24">
          <cell r="A24" t="str">
            <v>REVENUE_FROM_OPERATIONS</v>
          </cell>
        </row>
        <row r="25">
          <cell r="A25" t="str">
            <v>SHARE_APPLICATION_MONEY</v>
          </cell>
        </row>
        <row r="26">
          <cell r="A26" t="str">
            <v>SHARE_CAPITAL</v>
          </cell>
        </row>
        <row r="27">
          <cell r="A27" t="str">
            <v>SHORT_TERM_BORROWINGS</v>
          </cell>
        </row>
        <row r="28">
          <cell r="A28" t="str">
            <v>SHORT_TERM_LOANS_ADVANCES</v>
          </cell>
        </row>
        <row r="29">
          <cell r="A29" t="str">
            <v>SHORT_TERM_PROVISIONS</v>
          </cell>
        </row>
        <row r="30">
          <cell r="A30" t="str">
            <v>TANGIBLE_ASSETS</v>
          </cell>
        </row>
        <row r="31">
          <cell r="A31" t="str">
            <v>TRADE_PAYABLES</v>
          </cell>
        </row>
        <row r="32">
          <cell r="A32" t="str">
            <v>TRADE_RECEIVABLE</v>
          </cell>
        </row>
      </sheetData>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going"/>
      <sheetName val="Incoming"/>
      <sheetName val="delhi_i_c_June"/>
      <sheetName val="DELHI OUTGOING MAPA - JUN'03"/>
      <sheetName val="dl_ic_jul"/>
      <sheetName val="Delhi_July_i_c"/>
      <sheetName val="4 DAYS DATA"/>
      <sheetName val="Delhi_Aug_IC"/>
      <sheetName val="Delhi_July_O_G"/>
      <sheetName val="Pulse Analysis"/>
      <sheetName val="Aug_OG"/>
      <sheetName val="BTSOLAug'03"/>
      <sheetName val="Mou analysis"/>
      <sheetName val="Revenue analysis"/>
      <sheetName val="Realised rate per mt"/>
      <sheetName val="Access Charges"/>
      <sheetName val="Access charge per mt"/>
      <sheetName val="Net revenue"/>
      <sheetName val="Net rev per mt"/>
      <sheetName val="Sheet3"/>
      <sheetName val="Sheet2"/>
      <sheetName val="Factor_sheet"/>
      <sheetName val="currency"/>
      <sheetName val="Edit(01)"/>
      <sheetName val="SGL IN"/>
      <sheetName val="Switch costs lookup"/>
      <sheetName val="PROJECT LIFE CYCLE"/>
      <sheetName val="CHECKLIST"/>
      <sheetName val="SUMMARY"/>
      <sheetName val="General Info"/>
      <sheetName val="Assumptions"/>
      <sheetName val="Site wise NADs"/>
      <sheetName val="Eqpmnt Plng"/>
      <sheetName val="Form"/>
      <sheetName val="Challan"/>
      <sheetName val="Sheet1"/>
      <sheetName val="FXRATES"/>
      <sheetName val="LANGUAGE"/>
      <sheetName val="BCL-Barclays"/>
      <sheetName val="DLC sites"/>
      <sheetName val="SDH COST"/>
      <sheetName val="LOM_MOD"/>
      <sheetName val="Summary_Local"/>
      <sheetName val="Dels"/>
      <sheetName val="DELHI_OUTGOING_MAPA_-_JUN'03"/>
      <sheetName val="4_DAYS_DATA"/>
      <sheetName val="Pulse_Analysis"/>
      <sheetName val="Mou_analysis"/>
      <sheetName val="Revenue_analysis"/>
      <sheetName val="Realised_rate_per_mt"/>
      <sheetName val="Access_Charges"/>
      <sheetName val="Access_charge_per_mt"/>
      <sheetName val="Net_revenue"/>
      <sheetName val="Net_rev_per_mt"/>
      <sheetName val="Site_wise_NADs"/>
      <sheetName val="Eqpmnt_Plng"/>
      <sheetName val="Switch_costs_lookup"/>
      <sheetName val="SGL_IN"/>
      <sheetName val="DLC_sites"/>
      <sheetName val="SDH_COST"/>
      <sheetName val="PROJECT_LIFE_CYCLE"/>
      <sheetName val="General_Info"/>
      <sheetName val="BS"/>
      <sheetName val="XWR"/>
      <sheetName val="Sheet4"/>
      <sheetName val="Total Haryana POs AMC Sheet 3%"/>
      <sheetName val="delhi 03-04AMC @ 3%"/>
      <sheetName val="itemsdetails"/>
      <sheetName val="L.L Rates"/>
      <sheetName val="Emp"/>
      <sheetName val="Model Pricing"/>
      <sheetName val="Pricing Notes"/>
      <sheetName val="Input"/>
      <sheetName val="Preside"/>
      <sheetName val="Empmstr"/>
      <sheetName val="Vat Return"/>
      <sheetName val="Vat_Return"/>
      <sheetName val="DELHI_OUTGOING_MAPA_-_JUN'031"/>
      <sheetName val="4_DAYS_DATA1"/>
      <sheetName val="Pulse_Analysis1"/>
      <sheetName val="Mou_analysis1"/>
      <sheetName val="Revenue_analysis1"/>
      <sheetName val="Realised_rate_per_mt1"/>
      <sheetName val="Access_Charges1"/>
      <sheetName val="Access_charge_per_mt1"/>
      <sheetName val="Net_revenue1"/>
      <sheetName val="Net_rev_per_mt1"/>
      <sheetName val="Switch_costs_lookup1"/>
      <sheetName val="SGL_IN1"/>
      <sheetName val="PROJECT_LIFE_CYCLE1"/>
      <sheetName val="General_Info1"/>
      <sheetName val="Site_wise_NADs1"/>
      <sheetName val="Eqpmnt_Plng1"/>
      <sheetName val="Model_Pricing"/>
      <sheetName val="Pricing_Notes"/>
      <sheetName val="DLC_sites1"/>
      <sheetName val="SDH_COST1"/>
      <sheetName val="Other assumptions"/>
      <sheetName val="RSU lookups"/>
      <sheetName val="RSU sites"/>
      <sheetName val="Variables"/>
      <sheetName val="Exp."/>
      <sheetName val="INNOVATION"/>
      <sheetName val="Factors"/>
      <sheetName val="factor sheet"/>
      <sheetName val="Green details"/>
      <sheetName val="IRR"/>
      <sheetName val="MODEL"/>
      <sheetName val="CRITERIA1"/>
      <sheetName val="CON PROD STOCK RM"/>
      <sheetName val="Cash Flow"/>
      <sheetName val="Control Sheet"/>
      <sheetName val="Adj TB 2003"/>
      <sheetName val="Act vs. Bu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erface"/>
      <sheetName val="ParameterChanges"/>
      <sheetName val="Updates"/>
      <sheetName val="Candi"/>
      <sheetName val="Input"/>
      <sheetName val="Memory"/>
      <sheetName val="MGW_low"/>
      <sheetName val="GSN_low"/>
      <sheetName val="MSC_low"/>
      <sheetName val="MSC_stat"/>
      <sheetName val="TSC_low"/>
      <sheetName val="TSC_stat"/>
      <sheetName val="HLR_low"/>
      <sheetName val="HLR_stat"/>
      <sheetName val="SSF_low"/>
      <sheetName val="SSF_stat"/>
      <sheetName val="SCF_low"/>
      <sheetName val="SCF_stat"/>
      <sheetName val="AUC_low"/>
      <sheetName val="AUC_stat"/>
      <sheetName val="FNR_low"/>
      <sheetName val="FNR_stat"/>
      <sheetName val="STP_low"/>
      <sheetName val="STP_stat"/>
      <sheetName val="Signalling_Link"/>
      <sheetName val="IOG_low"/>
      <sheetName val="HW"/>
      <sheetName val="DefaultTraffic"/>
      <sheetName val="HL_Profile"/>
      <sheetName val="TCDialog1900"/>
      <sheetName val="TCDialog900"/>
      <sheetName val="CN20Dialog"/>
      <sheetName val="UMTS_GPRS_Dialog"/>
      <sheetName val="ClearStatisticsDialog"/>
      <sheetName val="Outgoing"/>
      <sheetName val="Incoming"/>
      <sheetName val="Factor_sheet"/>
    </sheetNames>
    <sheetDataSet>
      <sheetData sheetId="0" refreshError="1"/>
      <sheetData sheetId="1" refreshError="1"/>
      <sheetData sheetId="2" refreshError="1"/>
      <sheetData sheetId="3" refreshError="1"/>
      <sheetData sheetId="4" refreshError="1">
        <row r="61">
          <cell r="AB61">
            <v>8</v>
          </cell>
        </row>
        <row r="62">
          <cell r="AB62" t="b">
            <v>1</v>
          </cell>
        </row>
        <row r="63">
          <cell r="AB63" t="b">
            <v>0</v>
          </cell>
        </row>
        <row r="289">
          <cell r="D289" t="str">
            <v/>
          </cell>
        </row>
        <row r="468">
          <cell r="K468" t="str">
            <v xml:space="preserve">MAP v1 </v>
          </cell>
        </row>
        <row r="469">
          <cell r="K469" t="str">
            <v xml:space="preserve">MAP v2 </v>
          </cell>
        </row>
        <row r="470">
          <cell r="K470" t="str">
            <v xml:space="preserve">MAP v3 </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erface"/>
      <sheetName val="ParameterChanges"/>
      <sheetName val="Updates"/>
      <sheetName val="Candi"/>
      <sheetName val="Input"/>
      <sheetName val="Memory"/>
      <sheetName val="MGW_low"/>
      <sheetName val="GSN_low"/>
      <sheetName val="MSC_low"/>
      <sheetName val="MSC_stat"/>
      <sheetName val="TSC_low"/>
      <sheetName val="TSC_stat"/>
      <sheetName val="HLR_low"/>
      <sheetName val="HLR_stat"/>
      <sheetName val="SSF_low"/>
      <sheetName val="SSF_stat"/>
      <sheetName val="SCF_low"/>
      <sheetName val="SCF_stat"/>
      <sheetName val="AUC_low"/>
      <sheetName val="AUC_stat"/>
      <sheetName val="FNR_low"/>
      <sheetName val="FNR_stat"/>
      <sheetName val="STP_low"/>
      <sheetName val="STP_stat"/>
      <sheetName val="Signalling_Link"/>
      <sheetName val="IOG_low"/>
      <sheetName val="HW"/>
      <sheetName val="DefaultTraffic"/>
      <sheetName val="HL_Profile"/>
      <sheetName val="TCDialog1900"/>
      <sheetName val="TCDialog900"/>
      <sheetName val="CN20Dialog"/>
      <sheetName val="UMTS_GPRS_Dialog"/>
      <sheetName val="ClearStatisticsDialog"/>
      <sheetName val="Outgoing"/>
      <sheetName val="Incoming"/>
    </sheetNames>
    <sheetDataSet>
      <sheetData sheetId="0" refreshError="1"/>
      <sheetData sheetId="1" refreshError="1"/>
      <sheetData sheetId="2" refreshError="1"/>
      <sheetData sheetId="3" refreshError="1"/>
      <sheetData sheetId="4" refreshError="1"/>
      <sheetData sheetId="5" refreshError="1">
        <row r="63">
          <cell r="E63">
            <v>0</v>
          </cell>
        </row>
      </sheetData>
      <sheetData sheetId="6" refreshError="1"/>
      <sheetData sheetId="7" refreshError="1"/>
      <sheetData sheetId="8" refreshError="1"/>
      <sheetData sheetId="9" refreshError="1">
        <row r="8">
          <cell r="C8">
            <v>0</v>
          </cell>
        </row>
        <row r="9">
          <cell r="C9">
            <v>0</v>
          </cell>
        </row>
        <row r="90">
          <cell r="C90">
            <v>0</v>
          </cell>
        </row>
        <row r="93">
          <cell r="C93">
            <v>0</v>
          </cell>
        </row>
        <row r="97">
          <cell r="K97">
            <v>0</v>
          </cell>
          <cell r="L97">
            <v>0</v>
          </cell>
        </row>
        <row r="103">
          <cell r="G103">
            <v>0</v>
          </cell>
          <cell r="H103">
            <v>0</v>
          </cell>
          <cell r="I103">
            <v>0</v>
          </cell>
          <cell r="J103">
            <v>0</v>
          </cell>
          <cell r="K103">
            <v>0</v>
          </cell>
          <cell r="L103">
            <v>0</v>
          </cell>
        </row>
        <row r="106">
          <cell r="C106">
            <v>0</v>
          </cell>
          <cell r="E106">
            <v>0</v>
          </cell>
          <cell r="F106">
            <v>0</v>
          </cell>
        </row>
        <row r="111">
          <cell r="C111">
            <v>0</v>
          </cell>
          <cell r="D111">
            <v>0</v>
          </cell>
          <cell r="H111">
            <v>0</v>
          </cell>
          <cell r="I111">
            <v>0</v>
          </cell>
        </row>
        <row r="146">
          <cell r="C146">
            <v>0</v>
          </cell>
        </row>
        <row r="147">
          <cell r="C147">
            <v>0</v>
          </cell>
        </row>
        <row r="148">
          <cell r="C148">
            <v>0</v>
          </cell>
        </row>
        <row r="149">
          <cell r="C149">
            <v>0</v>
          </cell>
        </row>
        <row r="150">
          <cell r="C150">
            <v>0</v>
          </cell>
        </row>
        <row r="152">
          <cell r="C152">
            <v>0</v>
          </cell>
        </row>
        <row r="153">
          <cell r="C153">
            <v>0</v>
          </cell>
        </row>
        <row r="154">
          <cell r="C154">
            <v>0</v>
          </cell>
        </row>
        <row r="155">
          <cell r="C155">
            <v>0</v>
          </cell>
        </row>
        <row r="156">
          <cell r="C156">
            <v>0</v>
          </cell>
        </row>
        <row r="157">
          <cell r="C157">
            <v>0</v>
          </cell>
        </row>
        <row r="158">
          <cell r="C158">
            <v>0</v>
          </cell>
        </row>
        <row r="161">
          <cell r="C161">
            <v>0</v>
          </cell>
        </row>
      </sheetData>
      <sheetData sheetId="10" refreshError="1"/>
      <sheetData sheetId="11" refreshError="1"/>
      <sheetData sheetId="12" refreshError="1">
        <row r="9">
          <cell r="I9">
            <v>8</v>
          </cell>
        </row>
        <row r="10">
          <cell r="I10" t="str">
            <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rmation"/>
      <sheetName val="Phase1"/>
      <sheetName val="Phase2"/>
      <sheetName val="Phase3"/>
      <sheetName val="Phase4"/>
      <sheetName val="Phase5"/>
      <sheetName val="Calc"/>
      <sheetName val="HLR_low"/>
      <sheetName val="Memory"/>
      <sheetName val="MSC_stat"/>
      <sheetName val="Input"/>
    </sheetNames>
    <sheetDataSet>
      <sheetData sheetId="0" refreshError="1"/>
      <sheetData sheetId="1" refreshError="1"/>
      <sheetData sheetId="2" refreshError="1"/>
      <sheetData sheetId="3" refreshError="1"/>
      <sheetData sheetId="4" refreshError="1"/>
      <sheetData sheetId="5" refreshError="1"/>
      <sheetData sheetId="6" refreshError="1">
        <row r="30">
          <cell r="B30" t="str">
            <v/>
          </cell>
        </row>
        <row r="31">
          <cell r="B31" t="str">
            <v>Small, APZ 212 25, 4k GS, 32 C7</v>
          </cell>
        </row>
        <row r="32">
          <cell r="B32" t="str">
            <v>Small, APZ 212 25, 4k GS, 160 C7</v>
          </cell>
        </row>
        <row r="33">
          <cell r="B33" t="str">
            <v>Medium, APZ 212 20, 4k GS, 64 C7</v>
          </cell>
        </row>
        <row r="34">
          <cell r="B34" t="str">
            <v>Medium, APZ 212 20, 4k GS, 192 C7</v>
          </cell>
        </row>
        <row r="35">
          <cell r="B35" t="str">
            <v>Large, APZ 212 20, 16k GS, 192 C7</v>
          </cell>
        </row>
        <row r="36">
          <cell r="B36" t="str">
            <v>Large, APZ 212 20, 16k GS, 320 C7</v>
          </cell>
        </row>
        <row r="37">
          <cell r="B37" t="str">
            <v>Large, APZ 212 20, 16k GS, 448 C7</v>
          </cell>
        </row>
        <row r="38">
          <cell r="B38" t="str">
            <v>Large, APZ 212 20, 16k GS, 512 C7</v>
          </cell>
        </row>
        <row r="39">
          <cell r="B39" t="str">
            <v>Large, APZ 212 20, 16k GS, 640 C7</v>
          </cell>
        </row>
        <row r="40">
          <cell r="B40" t="str">
            <v>Small1 GSP, APZ 212 25 4K GS, 8 RPG2/16 ETC5, PP V2.1</v>
          </cell>
        </row>
        <row r="41">
          <cell r="B41" t="str">
            <v>Small2 GSP, APZ 212 25  4K GS, 40 RPG2/16 ETC5, PP V2.1</v>
          </cell>
        </row>
        <row r="42">
          <cell r="B42" t="str">
            <v>Medium1 GSP, APZ 212 30  4K GS, 16 RPG2/32 ETC5, PP V2.1</v>
          </cell>
        </row>
        <row r="43">
          <cell r="B43" t="str">
            <v>Medium2 GSP, APZ 212 30  4K GS, 48 RPG2/32 ETC5, PP V2.1</v>
          </cell>
        </row>
        <row r="44">
          <cell r="B44" t="str">
            <v xml:space="preserve">Large1 GSP, APZ 212 30  16K GS, 48 RPG2/32 ETC5, PP V2.1 </v>
          </cell>
        </row>
        <row r="45">
          <cell r="B45" t="str">
            <v xml:space="preserve">Large2 GSP, APZ 212 30  16K GS, 80 RPG2/32 ETC5, PP V2.1 </v>
          </cell>
        </row>
        <row r="46">
          <cell r="B46" t="str">
            <v xml:space="preserve">Large3 GSP, APZ 212 30  16K GS, 112 RPG2/32 ETC5, PP V2.1 </v>
          </cell>
        </row>
        <row r="47">
          <cell r="B47" t="str">
            <v xml:space="preserve">Large4 GSP, APZ 212 30  16K GS, 128 RPG2/64 ETC5, PP V2.1 </v>
          </cell>
        </row>
        <row r="48">
          <cell r="B48" t="str">
            <v xml:space="preserve">Large5 GSP, APZ 212 30  16K GS, 160 RPG2/64 ETC5, PP V2.1 </v>
          </cell>
        </row>
        <row r="49">
          <cell r="B49" t="str">
            <v>Exp. Small, 32-160 C7</v>
          </cell>
        </row>
        <row r="50">
          <cell r="B50" t="str">
            <v>Exp. Medium, 64-192 C7</v>
          </cell>
        </row>
        <row r="51">
          <cell r="B51" t="str">
            <v>Exp. Large, 192-320 C7</v>
          </cell>
        </row>
        <row r="52">
          <cell r="B52" t="str">
            <v>Exp. Large, 192-448 C7</v>
          </cell>
        </row>
        <row r="53">
          <cell r="B53" t="str">
            <v>Exp. Large, 192-512 C7</v>
          </cell>
        </row>
        <row r="54">
          <cell r="B54" t="str">
            <v>Exp. Large, 192-640 C7</v>
          </cell>
        </row>
        <row r="55">
          <cell r="B55" t="str">
            <v>Exp. Large, 320-448 C7</v>
          </cell>
        </row>
        <row r="56">
          <cell r="B56" t="str">
            <v>Exp. Large, 320-512 C7</v>
          </cell>
        </row>
        <row r="57">
          <cell r="B57" t="str">
            <v>Exp. Large, 320-640 C7</v>
          </cell>
        </row>
        <row r="58">
          <cell r="B58" t="str">
            <v>Exp. Large, 448-512 C7</v>
          </cell>
        </row>
        <row r="59">
          <cell r="B59" t="str">
            <v>Exp. Large, 448-640 C7</v>
          </cell>
        </row>
        <row r="60">
          <cell r="B60" t="str">
            <v>Exp. Large, 512-640 C7</v>
          </cell>
        </row>
        <row r="65">
          <cell r="L65">
            <v>1</v>
          </cell>
          <cell r="M65">
            <v>1</v>
          </cell>
          <cell r="N65">
            <v>1</v>
          </cell>
          <cell r="O65">
            <v>1</v>
          </cell>
          <cell r="P65">
            <v>1</v>
          </cell>
          <cell r="Q65">
            <v>1</v>
          </cell>
          <cell r="R65" t="b">
            <v>0</v>
          </cell>
        </row>
        <row r="67">
          <cell r="R67" t="b">
            <v>0</v>
          </cell>
        </row>
        <row r="69">
          <cell r="M69">
            <v>1</v>
          </cell>
          <cell r="N69" t="str">
            <v>Phase 1</v>
          </cell>
          <cell r="R69" t="b">
            <v>0</v>
          </cell>
        </row>
        <row r="70">
          <cell r="M70">
            <v>2</v>
          </cell>
          <cell r="N70" t="str">
            <v>Phase 2</v>
          </cell>
        </row>
        <row r="71">
          <cell r="M71">
            <v>3</v>
          </cell>
          <cell r="N71" t="str">
            <v>Phase 3</v>
          </cell>
          <cell r="R71" t="b">
            <v>0</v>
          </cell>
        </row>
        <row r="72">
          <cell r="M72">
            <v>4</v>
          </cell>
          <cell r="N72" t="str">
            <v>Phase 4</v>
          </cell>
        </row>
        <row r="73">
          <cell r="M73">
            <v>5</v>
          </cell>
          <cell r="N73" t="str">
            <v>Phase 5</v>
          </cell>
          <cell r="R73" t="b">
            <v>1</v>
          </cell>
        </row>
        <row r="74">
          <cell r="M74">
            <v>6</v>
          </cell>
          <cell r="N74" t="str">
            <v>Phase 6</v>
          </cell>
        </row>
        <row r="75">
          <cell r="M75">
            <v>7</v>
          </cell>
          <cell r="N75" t="str">
            <v>Phase 7</v>
          </cell>
          <cell r="R75">
            <v>3</v>
          </cell>
        </row>
        <row r="76">
          <cell r="M76">
            <v>8</v>
          </cell>
          <cell r="N76" t="str">
            <v>Phase 8</v>
          </cell>
        </row>
        <row r="77">
          <cell r="M77">
            <v>9</v>
          </cell>
          <cell r="N77" t="str">
            <v>Phase 9</v>
          </cell>
          <cell r="R77">
            <v>1</v>
          </cell>
        </row>
        <row r="78">
          <cell r="M78">
            <v>10</v>
          </cell>
          <cell r="N78" t="str">
            <v>Phase 10</v>
          </cell>
        </row>
        <row r="79">
          <cell r="R79" t="b">
            <v>0</v>
          </cell>
        </row>
        <row r="81">
          <cell r="R81" t="b">
            <v>0</v>
          </cell>
        </row>
        <row r="83">
          <cell r="R83" t="b">
            <v>0</v>
          </cell>
        </row>
        <row r="87">
          <cell r="R87">
            <v>1</v>
          </cell>
        </row>
        <row r="89">
          <cell r="R89" t="b">
            <v>0</v>
          </cell>
        </row>
        <row r="108">
          <cell r="A108" t="str">
            <v/>
          </cell>
        </row>
        <row r="109">
          <cell r="A109" t="str">
            <v>Kiev</v>
          </cell>
        </row>
        <row r="110">
          <cell r="A110" t="str">
            <v>Odessa</v>
          </cell>
        </row>
        <row r="111">
          <cell r="A111" t="str">
            <v>Dnepro</v>
          </cell>
        </row>
        <row r="112">
          <cell r="A112" t="str">
            <v>Kharkov</v>
          </cell>
        </row>
        <row r="113">
          <cell r="A113" t="str">
            <v>Site 5</v>
          </cell>
        </row>
        <row r="114">
          <cell r="A114" t="str">
            <v>Site 6</v>
          </cell>
          <cell r="K114" t="str">
            <v>HW + SW</v>
          </cell>
        </row>
        <row r="115">
          <cell r="A115" t="str">
            <v>Site 7</v>
          </cell>
          <cell r="K115" t="str">
            <v>Audio Text + SW</v>
          </cell>
        </row>
        <row r="116">
          <cell r="A116" t="str">
            <v>Site 8</v>
          </cell>
        </row>
        <row r="117">
          <cell r="A117" t="str">
            <v>Site 9</v>
          </cell>
        </row>
        <row r="118">
          <cell r="A118" t="str">
            <v>Site 10</v>
          </cell>
        </row>
        <row r="119">
          <cell r="A119" t="str">
            <v>Site 11</v>
          </cell>
        </row>
        <row r="120">
          <cell r="A120" t="str">
            <v>Site 12</v>
          </cell>
        </row>
        <row r="121">
          <cell r="A121" t="str">
            <v>Site 13</v>
          </cell>
        </row>
        <row r="122">
          <cell r="A122" t="str">
            <v>Site 14</v>
          </cell>
        </row>
        <row r="123">
          <cell r="A123" t="str">
            <v>Site 15</v>
          </cell>
        </row>
        <row r="124">
          <cell r="A124" t="str">
            <v>Site 16</v>
          </cell>
        </row>
        <row r="125">
          <cell r="A125" t="str">
            <v>Site 17</v>
          </cell>
        </row>
        <row r="126">
          <cell r="A126" t="str">
            <v>Site 18</v>
          </cell>
        </row>
        <row r="127">
          <cell r="A127" t="str">
            <v>Site 19</v>
          </cell>
        </row>
        <row r="128">
          <cell r="A128" t="str">
            <v>Site 20</v>
          </cell>
        </row>
        <row r="129">
          <cell r="A129" t="str">
            <v>Site 21</v>
          </cell>
        </row>
        <row r="130">
          <cell r="A130" t="str">
            <v>Site 22</v>
          </cell>
        </row>
        <row r="131">
          <cell r="A131" t="str">
            <v>Site 23</v>
          </cell>
        </row>
        <row r="132">
          <cell r="A132" t="str">
            <v>Site 24</v>
          </cell>
        </row>
        <row r="133">
          <cell r="A133" t="str">
            <v>Site 25</v>
          </cell>
        </row>
        <row r="134">
          <cell r="A134" t="str">
            <v>Site 26</v>
          </cell>
        </row>
        <row r="135">
          <cell r="A135" t="str">
            <v>Site 27</v>
          </cell>
        </row>
        <row r="136">
          <cell r="A136" t="str">
            <v>Site 28</v>
          </cell>
        </row>
        <row r="137">
          <cell r="A137" t="str">
            <v>Site 29</v>
          </cell>
        </row>
        <row r="138">
          <cell r="A138" t="str">
            <v>Site 30</v>
          </cell>
        </row>
        <row r="139">
          <cell r="A139" t="str">
            <v>Site 31</v>
          </cell>
        </row>
        <row r="140">
          <cell r="A140" t="str">
            <v>Site 32</v>
          </cell>
        </row>
        <row r="141">
          <cell r="A141" t="str">
            <v>Site 33</v>
          </cell>
        </row>
        <row r="142">
          <cell r="A142" t="str">
            <v>Site 34</v>
          </cell>
        </row>
        <row r="143">
          <cell r="A143" t="str">
            <v>Site 35</v>
          </cell>
        </row>
        <row r="144">
          <cell r="A144" t="str">
            <v>Site 36</v>
          </cell>
        </row>
        <row r="145">
          <cell r="A145" t="str">
            <v>Site 37</v>
          </cell>
        </row>
        <row r="146">
          <cell r="A146" t="str">
            <v>Site 38</v>
          </cell>
        </row>
        <row r="147">
          <cell r="A147" t="str">
            <v>Site 39</v>
          </cell>
        </row>
        <row r="148">
          <cell r="A148" t="str">
            <v>Site 40</v>
          </cell>
        </row>
        <row r="149">
          <cell r="A149" t="str">
            <v>Site 41</v>
          </cell>
        </row>
        <row r="150">
          <cell r="A150" t="str">
            <v>Site 42</v>
          </cell>
        </row>
        <row r="151">
          <cell r="A151" t="str">
            <v>Site 43</v>
          </cell>
        </row>
        <row r="152">
          <cell r="A152" t="str">
            <v>Site 44</v>
          </cell>
        </row>
        <row r="153">
          <cell r="A153" t="str">
            <v>Site 45</v>
          </cell>
        </row>
        <row r="154">
          <cell r="A154" t="str">
            <v>Site 46</v>
          </cell>
        </row>
        <row r="155">
          <cell r="A155" t="str">
            <v>Site 47</v>
          </cell>
        </row>
        <row r="156">
          <cell r="A156" t="str">
            <v>Site 48</v>
          </cell>
        </row>
        <row r="157">
          <cell r="A157" t="str">
            <v>Site 49</v>
          </cell>
        </row>
        <row r="158">
          <cell r="A158" t="str">
            <v>Site 50</v>
          </cell>
        </row>
      </sheetData>
      <sheetData sheetId="7" refreshError="1"/>
      <sheetData sheetId="8" refreshError="1"/>
      <sheetData sheetId="9" refreshError="1"/>
      <sheetData sheetId="10"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 me!"/>
      <sheetName val="Log"/>
      <sheetName val="Input"/>
      <sheetName val="calc"/>
      <sheetName val="Prod ver 1&amp;2.1"/>
      <sheetName val="PPspec ver 1&amp;2.1"/>
      <sheetName val="BOQ ver 1&amp;2.1"/>
      <sheetName val="Prod ver 3"/>
      <sheetName val="PPspec ver3"/>
      <sheetName val="BoQ ver 3"/>
      <sheetName val="Block Diagram"/>
      <sheetName val="Module6"/>
      <sheetName val="Module1"/>
      <sheetName val="Module2"/>
      <sheetName val="Module3"/>
      <sheetName val="Module4"/>
      <sheetName val="Module5"/>
      <sheetName val="HLR_low"/>
      <sheetName val="Memory"/>
      <sheetName val="MSC_stat"/>
    </sheetNames>
    <sheetDataSet>
      <sheetData sheetId="0" refreshError="1"/>
      <sheetData sheetId="1" refreshError="1"/>
      <sheetData sheetId="2" refreshError="1">
        <row r="168">
          <cell r="I168">
            <v>415000</v>
          </cell>
          <cell r="M168">
            <v>0</v>
          </cell>
        </row>
      </sheetData>
      <sheetData sheetId="3" refreshError="1">
        <row r="32">
          <cell r="B32">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riables"/>
      <sheetName val="Sheet3"/>
      <sheetName val="SPS DETAIL"/>
      <sheetName val="Sheet2"/>
      <sheetName val="Outgoing"/>
      <sheetName val="Incoming"/>
      <sheetName val="TRX ADDITION"/>
      <sheetName val="factors"/>
      <sheetName val="LOM_MOD"/>
      <sheetName val="Sheet1"/>
      <sheetName val="CallRev"/>
      <sheetName val="Factor_sheet"/>
      <sheetName val="A0744339"/>
      <sheetName val="Switch costs lookup"/>
      <sheetName val="E&amp;I"/>
      <sheetName val="Summary_Local"/>
      <sheetName val="Total Haryana POs AMC Sheet 3%"/>
      <sheetName val="delhi 03-04AMC @ 3%"/>
      <sheetName val="itemsdetails"/>
      <sheetName val="NOIDA"/>
      <sheetName val="MODEL"/>
      <sheetName val="Indirect expenses"/>
      <sheetName val="Eqpmnt Plng"/>
      <sheetName val="entitlements"/>
      <sheetName val="AN 2000"/>
      <sheetName val="Ref"/>
      <sheetName val="Utilization"/>
      <sheetName val="SPS_DETAIL"/>
      <sheetName val="TRX_ADDITION"/>
      <sheetName val="AN_2000"/>
      <sheetName val="SGL IN"/>
      <sheetName val="#REF"/>
      <sheetName val="Form"/>
      <sheetName val="Challan"/>
      <sheetName val="MSU"/>
      <sheetName val="Input"/>
      <sheetName val="calc"/>
      <sheetName val="North Pricing mtrl"/>
      <sheetName val="Amortization Table"/>
      <sheetName val="Profile"/>
      <sheetName val="Dictionary"/>
      <sheetName val="SPS_DETAIL1"/>
      <sheetName val="TRX_ADDITION1"/>
      <sheetName val="Switch_costs_lookup"/>
      <sheetName val="Total_Haryana_POs_AMC_Sheet_3%"/>
      <sheetName val="delhi_03-04AMC_@_3%"/>
      <sheetName val="Indirect_expenses"/>
      <sheetName val="Eqpmnt_Plng"/>
      <sheetName val="SGL_IN"/>
      <sheetName val="AN_20001"/>
      <sheetName val="North_Pricing_mtrl"/>
      <sheetName val="Assmpns"/>
      <sheetName val="U1 P&amp;L"/>
      <sheetName val="COC-plan"/>
      <sheetName val="HLR_low"/>
      <sheetName val="Memory"/>
      <sheetName val="MSC_stat"/>
      <sheetName val="PTE COST "/>
      <sheetName val="Dels"/>
      <sheetName val="Cover "/>
      <sheetName val="Form 16"/>
      <sheetName val="A_TS AMT in (6HK)"/>
      <sheetName val="Other assumptions"/>
      <sheetName val="RSU lookups"/>
      <sheetName val="INR Price Cal Formula"/>
    </sheetNames>
    <sheetDataSet>
      <sheetData sheetId="0" refreshError="1">
        <row r="3">
          <cell r="B3">
            <v>10</v>
          </cell>
        </row>
        <row r="4">
          <cell r="B4">
            <v>10</v>
          </cell>
        </row>
        <row r="5">
          <cell r="B5">
            <v>200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s (2)"/>
      <sheetName val="Sheet3"/>
      <sheetName val="Summary"/>
      <sheetName val="Inputs"/>
      <sheetName val="Capital Costs"/>
      <sheetName val="ROE"/>
      <sheetName val="Detailed Costs"/>
      <sheetName val="Tax"/>
      <sheetName val="IDC"/>
      <sheetName val="Debt"/>
      <sheetName val="Debt Schedule"/>
      <sheetName val="Tariff"/>
      <sheetName val="Depn"/>
      <sheetName val="WCap"/>
      <sheetName val="P&amp;L"/>
      <sheetName val="BS"/>
      <sheetName val="CF"/>
      <sheetName val="PerUnitCost"/>
      <sheetName val="Power Generation"/>
      <sheetName val="840KW Yield SunEnergy"/>
      <sheetName val="Sheet1"/>
    </sheetNames>
    <sheetDataSet>
      <sheetData sheetId="0" refreshError="1"/>
      <sheetData sheetId="1" refreshError="1"/>
      <sheetData sheetId="2" refreshError="1">
        <row r="20">
          <cell r="I20">
            <v>42.722147180071921</v>
          </cell>
        </row>
        <row r="23">
          <cell r="I23">
            <v>99.685010086834495</v>
          </cell>
        </row>
      </sheetData>
      <sheetData sheetId="3" refreshError="1"/>
      <sheetData sheetId="4" refreshError="1"/>
      <sheetData sheetId="5" refreshError="1"/>
      <sheetData sheetId="6" refreshError="1"/>
      <sheetData sheetId="7" refreshError="1"/>
      <sheetData sheetId="8" refreshError="1">
        <row r="16">
          <cell r="C16">
            <v>5.4172572669064119</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xz"/>
      <sheetName val="Checks"/>
      <sheetName val="INPUT"/>
      <sheetName val="Highlights"/>
      <sheetName val="Hyp"/>
      <sheetName val="TRIALS"/>
      <sheetName val="Tax Prov (2)"/>
      <sheetName val="NLCS"/>
      <sheetName val="COC-plan"/>
      <sheetName val="COC-LM"/>
      <sheetName val="CstComp"/>
      <sheetName val="CashFlow"/>
      <sheetName val="Curvings"/>
      <sheetName val="CONS"/>
      <sheetName val="CF working"/>
      <sheetName val="BS_ABRIDGED"/>
      <sheetName val="ADJWKG"/>
      <sheetName val="NOTES"/>
      <sheetName val="NOTESMTD"/>
      <sheetName val="Frt"/>
      <sheetName val="Hyp-mstr"/>
      <sheetName val="QE-1 "/>
      <sheetName val="Variables"/>
      <sheetName val="cal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M_MOD"/>
      <sheetName val="1'69PPBAT"/>
      <sheetName val="PACKAGES"/>
      <sheetName val="Macro_Qty_1.69M"/>
      <sheetName val="Variables"/>
      <sheetName val="Other assumptions"/>
      <sheetName val="RSU lookups"/>
      <sheetName val="RSU sites"/>
      <sheetName val="DLC sites"/>
      <sheetName val="SDH COST"/>
      <sheetName val="Capex - Hry"/>
      <sheetName val="SPS DETAIL"/>
      <sheetName val="Sheet2"/>
      <sheetName val="Summary_Local"/>
      <sheetName val="Dels"/>
      <sheetName val="discounts_XP140"/>
      <sheetName val="Input"/>
      <sheetName val="Sheet1"/>
      <sheetName val="COC-plan"/>
      <sheetName val="factor sheet"/>
      <sheetName val="factors"/>
      <sheetName val="Incremental calc"/>
      <sheetName val="Outgoing"/>
      <sheetName val="Incoming"/>
      <sheetName val="Factor_sheet"/>
      <sheetName val="INFO"/>
      <sheetName val="NOTES "/>
      <sheetName val="Macro_Qty_1_69M"/>
      <sheetName val="Other_assumptions"/>
      <sheetName val="RSU_lookups"/>
      <sheetName val="RSU_sites"/>
      <sheetName val="DLC_sites"/>
      <sheetName val="SDH_COST"/>
      <sheetName val="Capex_-_Hry"/>
      <sheetName val="SPS_DETAIL"/>
      <sheetName val="NOTES_"/>
      <sheetName val="Europe Consolidated"/>
      <sheetName val="entitlements"/>
      <sheetName val="Amortization Table"/>
      <sheetName val="Citrix"/>
      <sheetName val="Macro_Qty_1_69M1"/>
      <sheetName val="Other_assumptions1"/>
      <sheetName val="RSU_lookups1"/>
      <sheetName val="RSU_sites1"/>
      <sheetName val="DLC_sites1"/>
      <sheetName val="SDH_COST1"/>
      <sheetName val="Capex_-_Hry1"/>
      <sheetName val="SPS_DETAIL1"/>
      <sheetName val="Incremental_calc"/>
      <sheetName val="NOTES_1"/>
      <sheetName val="Europe_Consolidated"/>
      <sheetName val="P&amp;L (annual scenario)"/>
      <sheetName val="P&amp;L (Scenario)"/>
      <sheetName val="JobDetails"/>
      <sheetName val="Exp"/>
      <sheetName val="Period Cost Bridge"/>
      <sheetName val="CallRev"/>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Input"/>
      <sheetName val="Assumptions"/>
      <sheetName val="Project Cost"/>
      <sheetName val="Phasing of Exp."/>
      <sheetName val="Drawdown"/>
      <sheetName val="Repayment"/>
      <sheetName val="Depreciation"/>
      <sheetName val="Energy"/>
      <sheetName val="Fuel"/>
      <sheetName val="TariffChart"/>
      <sheetName val="CERC Tariff"/>
      <sheetName val="WCL"/>
      <sheetName val="WCL for CERC Tariff"/>
      <sheetName val="Taxation"/>
      <sheetName val="Tax for CERC Tariff"/>
      <sheetName val="BSheet"/>
      <sheetName val="P&amp;L"/>
      <sheetName val="CFlow"/>
      <sheetName val="Ratios"/>
      <sheetName val="Tables (Mn)"/>
      <sheetName val="Tables (Cr.)"/>
      <sheetName val="Sheet2"/>
      <sheetName val="a-4"/>
      <sheetName val="UGPIPING"/>
    </sheetNames>
    <sheetDataSet>
      <sheetData sheetId="0"/>
      <sheetData sheetId="1" refreshError="1">
        <row r="81">
          <cell r="H81">
            <v>2.2999999999999998</v>
          </cell>
        </row>
        <row r="82">
          <cell r="H82">
            <v>2.5</v>
          </cell>
        </row>
        <row r="94">
          <cell r="H94">
            <v>0.03</v>
          </cell>
        </row>
        <row r="95">
          <cell r="H95">
            <v>0.04</v>
          </cell>
        </row>
        <row r="96">
          <cell r="H96">
            <v>2.5000000000000001E-3</v>
          </cell>
        </row>
        <row r="97">
          <cell r="H97">
            <v>0.04</v>
          </cell>
        </row>
      </sheetData>
      <sheetData sheetId="2"/>
      <sheetData sheetId="3"/>
      <sheetData sheetId="4"/>
      <sheetData sheetId="5"/>
      <sheetData sheetId="6"/>
      <sheetData sheetId="7"/>
      <sheetData sheetId="8"/>
      <sheetData sheetId="9"/>
      <sheetData sheetId="10" refreshError="1"/>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eta Definitions"/>
      <sheetName val="Beta"/>
      <sheetName val="Beta DATA SHEET"/>
      <sheetName val="+Historical Beta Calculation"/>
    </sheetNames>
    <sheetDataSet>
      <sheetData sheetId="0" refreshError="1"/>
      <sheetData sheetId="1"/>
      <sheetData sheetId="2">
        <row r="18">
          <cell r="B18">
            <v>41361</v>
          </cell>
        </row>
        <row r="19">
          <cell r="B19">
            <v>41355</v>
          </cell>
        </row>
        <row r="20">
          <cell r="B20">
            <v>41348</v>
          </cell>
        </row>
        <row r="21">
          <cell r="B21">
            <v>41341</v>
          </cell>
        </row>
        <row r="22">
          <cell r="B22">
            <v>41334</v>
          </cell>
        </row>
        <row r="23">
          <cell r="B23">
            <v>41327</v>
          </cell>
        </row>
        <row r="24">
          <cell r="B24">
            <v>41320</v>
          </cell>
        </row>
        <row r="25">
          <cell r="B25">
            <v>41313</v>
          </cell>
        </row>
        <row r="26">
          <cell r="B26">
            <v>41306</v>
          </cell>
        </row>
        <row r="27">
          <cell r="B27">
            <v>41299</v>
          </cell>
        </row>
        <row r="28">
          <cell r="B28">
            <v>41292</v>
          </cell>
        </row>
        <row r="29">
          <cell r="B29">
            <v>41285</v>
          </cell>
        </row>
        <row r="30">
          <cell r="B30">
            <v>41278</v>
          </cell>
        </row>
        <row r="31">
          <cell r="B31">
            <v>41271</v>
          </cell>
        </row>
        <row r="32">
          <cell r="B32">
            <v>41264</v>
          </cell>
        </row>
        <row r="33">
          <cell r="B33">
            <v>41257</v>
          </cell>
        </row>
        <row r="34">
          <cell r="B34">
            <v>41250</v>
          </cell>
        </row>
        <row r="35">
          <cell r="B35">
            <v>41243</v>
          </cell>
        </row>
        <row r="36">
          <cell r="B36">
            <v>41236</v>
          </cell>
        </row>
        <row r="37">
          <cell r="B37">
            <v>41229</v>
          </cell>
        </row>
        <row r="38">
          <cell r="B38">
            <v>41222</v>
          </cell>
        </row>
        <row r="39">
          <cell r="B39">
            <v>41215</v>
          </cell>
        </row>
        <row r="40">
          <cell r="B40">
            <v>41208</v>
          </cell>
        </row>
        <row r="41">
          <cell r="B41">
            <v>41201</v>
          </cell>
        </row>
        <row r="42">
          <cell r="B42">
            <v>41194</v>
          </cell>
        </row>
        <row r="43">
          <cell r="B43">
            <v>41187</v>
          </cell>
        </row>
        <row r="44">
          <cell r="B44">
            <v>41180</v>
          </cell>
        </row>
        <row r="45">
          <cell r="B45">
            <v>41173</v>
          </cell>
        </row>
        <row r="46">
          <cell r="B46">
            <v>41166</v>
          </cell>
        </row>
        <row r="47">
          <cell r="B47">
            <v>41159</v>
          </cell>
        </row>
        <row r="48">
          <cell r="B48">
            <v>41152</v>
          </cell>
        </row>
        <row r="49">
          <cell r="B49">
            <v>41145</v>
          </cell>
        </row>
        <row r="50">
          <cell r="B50">
            <v>41138</v>
          </cell>
        </row>
        <row r="51">
          <cell r="B51">
            <v>41131</v>
          </cell>
        </row>
        <row r="52">
          <cell r="B52">
            <v>41124</v>
          </cell>
        </row>
        <row r="53">
          <cell r="B53">
            <v>41117</v>
          </cell>
        </row>
        <row r="54">
          <cell r="B54">
            <v>41110</v>
          </cell>
        </row>
        <row r="55">
          <cell r="B55">
            <v>41103</v>
          </cell>
        </row>
        <row r="56">
          <cell r="B56">
            <v>41096</v>
          </cell>
        </row>
        <row r="57">
          <cell r="B57">
            <v>41089</v>
          </cell>
        </row>
        <row r="58">
          <cell r="B58">
            <v>41082</v>
          </cell>
        </row>
        <row r="59">
          <cell r="B59">
            <v>41075</v>
          </cell>
        </row>
        <row r="60">
          <cell r="B60">
            <v>41068</v>
          </cell>
        </row>
        <row r="61">
          <cell r="B61">
            <v>41061</v>
          </cell>
        </row>
        <row r="62">
          <cell r="B62">
            <v>41054</v>
          </cell>
        </row>
        <row r="63">
          <cell r="B63">
            <v>41047</v>
          </cell>
        </row>
        <row r="64">
          <cell r="B64">
            <v>41040</v>
          </cell>
        </row>
        <row r="65">
          <cell r="B65">
            <v>41033</v>
          </cell>
        </row>
        <row r="66">
          <cell r="B66">
            <v>41026</v>
          </cell>
        </row>
        <row r="67">
          <cell r="B67">
            <v>41019</v>
          </cell>
        </row>
        <row r="68">
          <cell r="B68">
            <v>41012</v>
          </cell>
        </row>
        <row r="69">
          <cell r="B69">
            <v>41004</v>
          </cell>
        </row>
        <row r="70">
          <cell r="B70">
            <v>40998</v>
          </cell>
        </row>
        <row r="71">
          <cell r="B71">
            <v>40991</v>
          </cell>
        </row>
        <row r="72">
          <cell r="B72">
            <v>40984</v>
          </cell>
        </row>
        <row r="73">
          <cell r="B73">
            <v>40977</v>
          </cell>
        </row>
        <row r="74">
          <cell r="B74">
            <v>40970</v>
          </cell>
        </row>
        <row r="75">
          <cell r="B75">
            <v>40963</v>
          </cell>
        </row>
        <row r="76">
          <cell r="B76">
            <v>40956</v>
          </cell>
        </row>
        <row r="77">
          <cell r="B77">
            <v>40949</v>
          </cell>
        </row>
        <row r="78">
          <cell r="B78">
            <v>40942</v>
          </cell>
        </row>
        <row r="79">
          <cell r="B79">
            <v>40935</v>
          </cell>
        </row>
        <row r="80">
          <cell r="B80">
            <v>40928</v>
          </cell>
        </row>
        <row r="81">
          <cell r="B81">
            <v>40921</v>
          </cell>
        </row>
        <row r="82">
          <cell r="B82">
            <v>40914</v>
          </cell>
        </row>
        <row r="83">
          <cell r="B83">
            <v>40907</v>
          </cell>
        </row>
        <row r="84">
          <cell r="B84">
            <v>40900</v>
          </cell>
        </row>
        <row r="85">
          <cell r="B85">
            <v>40893</v>
          </cell>
        </row>
        <row r="86">
          <cell r="B86">
            <v>40886</v>
          </cell>
        </row>
        <row r="87">
          <cell r="B87">
            <v>40879</v>
          </cell>
        </row>
        <row r="88">
          <cell r="B88">
            <v>40872</v>
          </cell>
        </row>
        <row r="89">
          <cell r="B89">
            <v>40865</v>
          </cell>
        </row>
        <row r="90">
          <cell r="B90">
            <v>40858</v>
          </cell>
        </row>
        <row r="91">
          <cell r="B91">
            <v>40851</v>
          </cell>
        </row>
        <row r="92">
          <cell r="B92">
            <v>40844</v>
          </cell>
        </row>
        <row r="93">
          <cell r="B93">
            <v>40837</v>
          </cell>
        </row>
        <row r="94">
          <cell r="B94">
            <v>40830</v>
          </cell>
        </row>
        <row r="95">
          <cell r="B95">
            <v>40823</v>
          </cell>
        </row>
        <row r="96">
          <cell r="B96">
            <v>40816</v>
          </cell>
        </row>
        <row r="97">
          <cell r="B97">
            <v>40809</v>
          </cell>
        </row>
        <row r="98">
          <cell r="B98">
            <v>40802</v>
          </cell>
        </row>
        <row r="99">
          <cell r="B99">
            <v>40795</v>
          </cell>
        </row>
        <row r="100">
          <cell r="B100">
            <v>40788</v>
          </cell>
        </row>
        <row r="101">
          <cell r="B101">
            <v>40781</v>
          </cell>
        </row>
        <row r="102">
          <cell r="B102">
            <v>40774</v>
          </cell>
        </row>
        <row r="103">
          <cell r="B103">
            <v>40767</v>
          </cell>
        </row>
        <row r="104">
          <cell r="B104">
            <v>40760</v>
          </cell>
        </row>
        <row r="105">
          <cell r="B105">
            <v>40753</v>
          </cell>
        </row>
        <row r="106">
          <cell r="B106">
            <v>40746</v>
          </cell>
        </row>
        <row r="107">
          <cell r="B107">
            <v>40739</v>
          </cell>
        </row>
        <row r="108">
          <cell r="B108">
            <v>40732</v>
          </cell>
        </row>
        <row r="109">
          <cell r="B109">
            <v>40725</v>
          </cell>
        </row>
        <row r="110">
          <cell r="B110">
            <v>40718</v>
          </cell>
        </row>
        <row r="111">
          <cell r="B111">
            <v>40711</v>
          </cell>
        </row>
        <row r="112">
          <cell r="B112">
            <v>40704</v>
          </cell>
        </row>
        <row r="113">
          <cell r="B113">
            <v>40697</v>
          </cell>
        </row>
        <row r="114">
          <cell r="B114">
            <v>40690</v>
          </cell>
        </row>
        <row r="115">
          <cell r="B115">
            <v>40683</v>
          </cell>
        </row>
        <row r="116">
          <cell r="B116">
            <v>40676</v>
          </cell>
        </row>
        <row r="117">
          <cell r="B117">
            <v>40669</v>
          </cell>
        </row>
        <row r="118">
          <cell r="B118">
            <v>40662</v>
          </cell>
        </row>
        <row r="119">
          <cell r="B119">
            <v>40654</v>
          </cell>
        </row>
        <row r="120">
          <cell r="B120">
            <v>40648</v>
          </cell>
        </row>
        <row r="121">
          <cell r="B121">
            <v>40641</v>
          </cell>
        </row>
        <row r="122">
          <cell r="B122">
            <v>40634</v>
          </cell>
        </row>
        <row r="123">
          <cell r="B123">
            <v>40627</v>
          </cell>
        </row>
        <row r="124">
          <cell r="B124">
            <v>40620</v>
          </cell>
        </row>
        <row r="125">
          <cell r="B125">
            <v>40613</v>
          </cell>
        </row>
        <row r="126">
          <cell r="B126">
            <v>40606</v>
          </cell>
        </row>
        <row r="127">
          <cell r="B127">
            <v>40599</v>
          </cell>
        </row>
        <row r="128">
          <cell r="B128">
            <v>40592</v>
          </cell>
        </row>
        <row r="129">
          <cell r="B129">
            <v>40585</v>
          </cell>
        </row>
        <row r="130">
          <cell r="B130">
            <v>40578</v>
          </cell>
        </row>
        <row r="131">
          <cell r="B131">
            <v>40571</v>
          </cell>
        </row>
        <row r="132">
          <cell r="B132">
            <v>40564</v>
          </cell>
        </row>
        <row r="133">
          <cell r="B133">
            <v>40557</v>
          </cell>
        </row>
        <row r="134">
          <cell r="B134">
            <v>40550</v>
          </cell>
        </row>
        <row r="135">
          <cell r="B135">
            <v>40543</v>
          </cell>
        </row>
        <row r="136">
          <cell r="B136">
            <v>40536</v>
          </cell>
        </row>
        <row r="137">
          <cell r="B137">
            <v>40529</v>
          </cell>
        </row>
        <row r="138">
          <cell r="B138">
            <v>40522</v>
          </cell>
        </row>
        <row r="139">
          <cell r="B139">
            <v>40515</v>
          </cell>
        </row>
        <row r="140">
          <cell r="B140">
            <v>40508</v>
          </cell>
        </row>
        <row r="141">
          <cell r="B141">
            <v>40501</v>
          </cell>
        </row>
        <row r="142">
          <cell r="B142">
            <v>40494</v>
          </cell>
        </row>
        <row r="143">
          <cell r="B143">
            <v>40487</v>
          </cell>
        </row>
        <row r="144">
          <cell r="B144">
            <v>40480</v>
          </cell>
        </row>
        <row r="145">
          <cell r="B145">
            <v>40473</v>
          </cell>
        </row>
        <row r="146">
          <cell r="B146">
            <v>40466</v>
          </cell>
        </row>
        <row r="147">
          <cell r="B147">
            <v>40459</v>
          </cell>
        </row>
        <row r="148">
          <cell r="B148">
            <v>40452</v>
          </cell>
        </row>
        <row r="149">
          <cell r="B149">
            <v>40445</v>
          </cell>
        </row>
        <row r="150">
          <cell r="B150">
            <v>40438</v>
          </cell>
        </row>
        <row r="151">
          <cell r="B151">
            <v>40431</v>
          </cell>
        </row>
        <row r="152">
          <cell r="B152">
            <v>40424</v>
          </cell>
        </row>
        <row r="153">
          <cell r="B153">
            <v>40417</v>
          </cell>
        </row>
        <row r="154">
          <cell r="B154">
            <v>40410</v>
          </cell>
        </row>
        <row r="155">
          <cell r="B155">
            <v>40403</v>
          </cell>
        </row>
        <row r="156">
          <cell r="B156">
            <v>40396</v>
          </cell>
        </row>
        <row r="157">
          <cell r="B157">
            <v>40389</v>
          </cell>
        </row>
        <row r="158">
          <cell r="B158">
            <v>40382</v>
          </cell>
        </row>
        <row r="159">
          <cell r="B159">
            <v>40375</v>
          </cell>
        </row>
        <row r="160">
          <cell r="B160">
            <v>40368</v>
          </cell>
        </row>
        <row r="161">
          <cell r="B161">
            <v>40361</v>
          </cell>
        </row>
        <row r="162">
          <cell r="B162">
            <v>40354</v>
          </cell>
        </row>
        <row r="163">
          <cell r="B163">
            <v>40347</v>
          </cell>
        </row>
        <row r="164">
          <cell r="B164">
            <v>40340</v>
          </cell>
        </row>
        <row r="165">
          <cell r="B165">
            <v>40333</v>
          </cell>
        </row>
        <row r="166">
          <cell r="B166">
            <v>40326</v>
          </cell>
        </row>
        <row r="167">
          <cell r="B167">
            <v>40319</v>
          </cell>
        </row>
        <row r="168">
          <cell r="B168">
            <v>40312</v>
          </cell>
        </row>
        <row r="169">
          <cell r="B169">
            <v>40305</v>
          </cell>
        </row>
        <row r="170">
          <cell r="B170">
            <v>40298</v>
          </cell>
        </row>
        <row r="171">
          <cell r="B171">
            <v>40291</v>
          </cell>
        </row>
        <row r="172">
          <cell r="B172">
            <v>40284</v>
          </cell>
        </row>
        <row r="173">
          <cell r="B173">
            <v>40277</v>
          </cell>
        </row>
        <row r="174">
          <cell r="B174">
            <v>40269</v>
          </cell>
        </row>
        <row r="175">
          <cell r="B175">
            <v>40263</v>
          </cell>
        </row>
      </sheetData>
      <sheetData sheetId="3"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Math check"/>
      <sheetName val="Some points"/>
      <sheetName val="Lead Sheet"/>
      <sheetName val="Sum 1"/>
      <sheetName val="FCFF New 2"/>
      <sheetName val="WACC New 3"/>
      <sheetName val="NAV 4"/>
      <sheetName val="MM 5"/>
      <sheetName val="MM 6"/>
      <sheetName val="Multiples-Lead"/>
      <sheetName val="FCFF "/>
      <sheetName val="FCFF."/>
      <sheetName val="WACC"/>
      <sheetName val="DCF Input"/>
      <sheetName val="Beta"/>
      <sheetName val="Multiples - Comparables "/>
      <sheetName val="FSA"/>
      <sheetName val="Revenue"/>
      <sheetName val="P&amp;L"/>
      <sheetName val="BS"/>
      <sheetName val="DCF"/>
      <sheetName val="Assumptions"/>
      <sheetName val="Tax Working"/>
      <sheetName val="Rf"/>
      <sheetName val="FCFF"/>
      <sheetName val="Math Check Comments"/>
      <sheetName val="Multiples"/>
      <sheetName val="Client Data"/>
      <sheetName val="SHP"/>
      <sheetName val="P&amp;L Projections"/>
      <sheetName val="Historical Data"/>
      <sheetName val="Brought For. Losses"/>
      <sheetName val="Sheet 1"/>
      <sheetName val="Related Party Transactions"/>
      <sheetName val="Litigation and Disputes"/>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xz"/>
      <sheetName val="Res-prov"/>
      <sheetName val="COC-LM rev"/>
      <sheetName val="COC-LM"/>
      <sheetName val="Tax Prov (2)"/>
      <sheetName val="CstComp"/>
      <sheetName val="Curvings"/>
      <sheetName val="INPUT"/>
      <sheetName val="NLCS"/>
      <sheetName val="CONS"/>
      <sheetName val="Hyp"/>
      <sheetName val="TRIALS"/>
      <sheetName val="CashFlow"/>
      <sheetName val="fcast wk"/>
      <sheetName val="CF working"/>
      <sheetName val="BS_ABRIDGED"/>
      <sheetName val="NOTES"/>
      <sheetName val="COC-plan"/>
      <sheetName val="Hyp-mstr"/>
      <sheetName val="NOTESMTD"/>
      <sheetName val="Checks"/>
      <sheetName val="ADJWKG"/>
      <sheetName val="Variables"/>
    </sheetNames>
    <sheetDataSet>
      <sheetData sheetId="0"/>
      <sheetData sheetId="1"/>
      <sheetData sheetId="2"/>
      <sheetData sheetId="3"/>
      <sheetData sheetId="4"/>
      <sheetData sheetId="5"/>
      <sheetData sheetId="6"/>
      <sheetData sheetId="7" refreshError="1">
        <row r="23">
          <cell r="D23">
            <v>37742</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RY"/>
      <sheetName val="Sheet1"/>
      <sheetName val="LEASED LINE DETAILS"/>
      <sheetName val="PORT DETAILS"/>
      <sheetName val="DEL"/>
      <sheetName val="POI-PREPAID "/>
      <sheetName val="L.L Rates"/>
      <sheetName val="L_L Rates"/>
      <sheetName val="LOM_MOD"/>
      <sheetName val="Parameters"/>
      <sheetName val="Delhi"/>
      <sheetName val="Total Sales Data"/>
      <sheetName val="Ticket Size"/>
      <sheetName val="AN 2000"/>
      <sheetName val="Utilization"/>
      <sheetName val="DLC sites"/>
      <sheetName val="SDH COST"/>
      <sheetName val="Other assumptions"/>
      <sheetName val="RSU lookups"/>
      <sheetName val="RSU sites"/>
      <sheetName val="Input Fields-Bonus"/>
      <sheetName val="Masters"/>
      <sheetName val="Variables"/>
      <sheetName val="ISSUES LOG"/>
      <sheetName val="Cost Assp"/>
      <sheetName val="Long Distance qtd"/>
      <sheetName val="Capex - summary"/>
      <sheetName val="CRITERIA4"/>
      <sheetName val="Sheet2"/>
      <sheetName val="Cover"/>
      <sheetName val="Form 16"/>
      <sheetName val="Ledger"/>
      <sheetName val="AUS&amp;PNG"/>
      <sheetName val="Outgoing"/>
      <sheetName val="Incoming"/>
      <sheetName val="Query Results ALL"/>
      <sheetName val="Dels"/>
      <sheetName val="Factor_sheet"/>
      <sheetName val="LEASED_LINE_DETAILS"/>
      <sheetName val="PORT_DETAILS"/>
      <sheetName val="POI-PREPAID_"/>
      <sheetName val="L_L_Rates"/>
      <sheetName val="L_L_Rates1"/>
      <sheetName val="Total_Sales_Data"/>
      <sheetName val="Ticket_Size"/>
      <sheetName val="AN_2000"/>
      <sheetName val="DLC_sites"/>
      <sheetName val="SDH_COST"/>
      <sheetName val="Other_assumptions"/>
      <sheetName val="RSU_lookups"/>
      <sheetName val="RSU_sites"/>
      <sheetName val="Input_Fields-Bonus"/>
      <sheetName val="Form_16"/>
      <sheetName val="ISSUES_LOG"/>
      <sheetName val="Cost_Assp"/>
      <sheetName val="Capex_-_summary"/>
      <sheetName val="Long_Distance_qtd"/>
      <sheetName val="BS"/>
      <sheetName val="Assumptions"/>
      <sheetName val="Coef"/>
      <sheetName val="ACCTS- FIN"/>
      <sheetName val="Links"/>
      <sheetName val="Page 1A - Proposal Strategy "/>
      <sheetName val="fa"/>
      <sheetName val="Input"/>
      <sheetName val="FORM-16"/>
      <sheetName val="Module list"/>
      <sheetName val="currency"/>
      <sheetName val="Lead"/>
      <sheetName val="#REF"/>
      <sheetName val="Marges internes"/>
      <sheetName val="Amortization Table"/>
      <sheetName val="LEASED_LINE_DETAILS1"/>
      <sheetName val="PORT_DETAILS1"/>
      <sheetName val="POI-PREPAID_1"/>
      <sheetName val="L_L_Rates2"/>
      <sheetName val="L_L_Rates3"/>
      <sheetName val="Total_Sales_Data1"/>
      <sheetName val="Ticket_Size1"/>
      <sheetName val="AN_20001"/>
      <sheetName val="DLC_sites1"/>
      <sheetName val="SDH_COST1"/>
      <sheetName val="Other_assumptions1"/>
      <sheetName val="RSU_lookups1"/>
      <sheetName val="RSU_sites1"/>
      <sheetName val="Input_Fields-Bonus1"/>
      <sheetName val="ISSUES_LOG1"/>
      <sheetName val="Cost_Assp1"/>
      <sheetName val="Capex_-_summary1"/>
      <sheetName val="Long_Distance_qtd1"/>
      <sheetName val="Form_161"/>
      <sheetName val="Query_Results_ALL"/>
      <sheetName val="Page_1A_-_Proposal_Strategy_"/>
      <sheetName val="ACCTS-_FIN"/>
      <sheetName val="Module_list"/>
      <sheetName val="Amortization_Table"/>
      <sheetName val="p&amp;l factors"/>
      <sheetName val="Exceptions"/>
      <sheetName val="Economy &amp; Market Data"/>
      <sheetName val="BANK TRANSFER"/>
      <sheetName val="FX"/>
      <sheetName val="Sheet2 (2)"/>
      <sheetName val="CONTROL"/>
      <sheetName val="LedMast"/>
      <sheetName val="Incremental calc"/>
      <sheetName val="COEFF"/>
      <sheetName val="Intaccrual"/>
      <sheetName val="sch 5-8"/>
    </sheetNames>
    <sheetDataSet>
      <sheetData sheetId="0" refreshError="1"/>
      <sheetData sheetId="1" refreshError="1"/>
      <sheetData sheetId="2" refreshError="1"/>
      <sheetData sheetId="3" refreshError="1"/>
      <sheetData sheetId="4" refreshError="1"/>
      <sheetData sheetId="5" refreshError="1"/>
      <sheetData sheetId="6" refreshError="1">
        <row r="2">
          <cell r="B2" t="str">
            <v>Distance</v>
          </cell>
          <cell r="C2" t="str">
            <v>2 Mbps</v>
          </cell>
        </row>
        <row r="3">
          <cell r="C3" t="str">
            <v>E1</v>
          </cell>
        </row>
        <row r="4">
          <cell r="B4" t="str">
            <v>(kms)</v>
          </cell>
          <cell r="C4" t="str">
            <v>TRAI PRICE</v>
          </cell>
          <cell r="D4" t="str">
            <v>NET PRICE AFTER BTSOL'S</v>
          </cell>
        </row>
        <row r="5">
          <cell r="C5" t="str">
            <v>Rs</v>
          </cell>
          <cell r="D5" t="str">
            <v>DISCOUNT PER E1@73%</v>
          </cell>
        </row>
        <row r="6">
          <cell r="B6">
            <v>5</v>
          </cell>
          <cell r="C6">
            <v>55820</v>
          </cell>
          <cell r="D6">
            <v>15071.400000000001</v>
          </cell>
        </row>
        <row r="7">
          <cell r="B7">
            <v>10</v>
          </cell>
          <cell r="C7">
            <v>88056</v>
          </cell>
          <cell r="D7">
            <v>23775.120000000003</v>
          </cell>
        </row>
        <row r="8">
          <cell r="B8">
            <v>15</v>
          </cell>
          <cell r="C8">
            <v>120291</v>
          </cell>
          <cell r="D8">
            <v>32478.570000000003</v>
          </cell>
        </row>
        <row r="9">
          <cell r="B9">
            <v>20</v>
          </cell>
          <cell r="C9">
            <v>152527</v>
          </cell>
          <cell r="D9">
            <v>41182.29</v>
          </cell>
        </row>
        <row r="10">
          <cell r="B10">
            <v>25</v>
          </cell>
          <cell r="C10">
            <v>184763</v>
          </cell>
          <cell r="D10">
            <v>49886.01</v>
          </cell>
        </row>
        <row r="11">
          <cell r="B11">
            <v>30</v>
          </cell>
          <cell r="C11">
            <v>216999</v>
          </cell>
          <cell r="D11">
            <v>58589.73</v>
          </cell>
        </row>
        <row r="12">
          <cell r="B12">
            <v>35</v>
          </cell>
          <cell r="C12">
            <v>249235</v>
          </cell>
          <cell r="D12">
            <v>67293.450000000012</v>
          </cell>
        </row>
        <row r="13">
          <cell r="B13">
            <v>40</v>
          </cell>
          <cell r="C13">
            <v>281471</v>
          </cell>
          <cell r="D13">
            <v>75997.17</v>
          </cell>
        </row>
        <row r="14">
          <cell r="B14">
            <v>45</v>
          </cell>
          <cell r="C14">
            <v>313706</v>
          </cell>
          <cell r="D14">
            <v>84700.62000000001</v>
          </cell>
        </row>
        <row r="15">
          <cell r="B15">
            <v>50</v>
          </cell>
          <cell r="C15">
            <v>348642</v>
          </cell>
          <cell r="D15">
            <v>94133.340000000011</v>
          </cell>
        </row>
        <row r="16">
          <cell r="B16">
            <v>55</v>
          </cell>
          <cell r="C16">
            <v>352345</v>
          </cell>
          <cell r="D16">
            <v>95133.150000000009</v>
          </cell>
        </row>
        <row r="17">
          <cell r="B17">
            <v>60</v>
          </cell>
          <cell r="C17">
            <v>372724</v>
          </cell>
          <cell r="D17">
            <v>100635.48000000001</v>
          </cell>
        </row>
        <row r="18">
          <cell r="B18">
            <v>65</v>
          </cell>
          <cell r="C18">
            <v>393103</v>
          </cell>
          <cell r="D18">
            <v>106137.81000000001</v>
          </cell>
        </row>
        <row r="19">
          <cell r="B19">
            <v>70</v>
          </cell>
          <cell r="C19">
            <v>413482</v>
          </cell>
          <cell r="D19">
            <v>111640.14000000001</v>
          </cell>
        </row>
        <row r="20">
          <cell r="B20">
            <v>75</v>
          </cell>
          <cell r="C20">
            <v>433860</v>
          </cell>
          <cell r="D20">
            <v>117142.20000000001</v>
          </cell>
        </row>
        <row r="21">
          <cell r="B21">
            <v>80</v>
          </cell>
          <cell r="C21">
            <v>454239</v>
          </cell>
          <cell r="D21">
            <v>122644.53000000001</v>
          </cell>
        </row>
        <row r="22">
          <cell r="B22">
            <v>85</v>
          </cell>
          <cell r="C22">
            <v>474618</v>
          </cell>
          <cell r="D22">
            <v>128146.86000000002</v>
          </cell>
        </row>
        <row r="23">
          <cell r="B23">
            <v>90</v>
          </cell>
          <cell r="C23">
            <v>494997</v>
          </cell>
          <cell r="D23">
            <v>133649.19</v>
          </cell>
        </row>
        <row r="24">
          <cell r="B24">
            <v>95</v>
          </cell>
          <cell r="C24">
            <v>515376</v>
          </cell>
          <cell r="D24">
            <v>139151.52000000002</v>
          </cell>
        </row>
        <row r="25">
          <cell r="B25">
            <v>100</v>
          </cell>
          <cell r="C25">
            <v>538454</v>
          </cell>
          <cell r="D25">
            <v>145382.58000000002</v>
          </cell>
        </row>
        <row r="26">
          <cell r="B26">
            <v>105</v>
          </cell>
          <cell r="C26">
            <v>558833</v>
          </cell>
          <cell r="D26">
            <v>150884.91</v>
          </cell>
        </row>
        <row r="27">
          <cell r="B27">
            <v>110</v>
          </cell>
          <cell r="C27">
            <v>579212</v>
          </cell>
          <cell r="D27">
            <v>156387.24000000002</v>
          </cell>
        </row>
        <row r="28">
          <cell r="B28">
            <v>115</v>
          </cell>
          <cell r="C28">
            <v>599591</v>
          </cell>
          <cell r="D28">
            <v>161889.57</v>
          </cell>
        </row>
        <row r="29">
          <cell r="B29">
            <v>120</v>
          </cell>
          <cell r="C29">
            <v>619970</v>
          </cell>
          <cell r="D29">
            <v>167391.90000000002</v>
          </cell>
        </row>
        <row r="30">
          <cell r="B30">
            <v>125</v>
          </cell>
          <cell r="C30">
            <v>640349</v>
          </cell>
          <cell r="D30">
            <v>172894.23</v>
          </cell>
        </row>
        <row r="31">
          <cell r="B31">
            <v>130</v>
          </cell>
          <cell r="C31">
            <v>660727</v>
          </cell>
          <cell r="D31">
            <v>178396.29</v>
          </cell>
        </row>
        <row r="32">
          <cell r="B32">
            <v>135</v>
          </cell>
          <cell r="C32">
            <v>681106</v>
          </cell>
          <cell r="D32">
            <v>183898.62000000002</v>
          </cell>
        </row>
        <row r="33">
          <cell r="B33">
            <v>140</v>
          </cell>
          <cell r="C33">
            <v>701485</v>
          </cell>
          <cell r="D33">
            <v>189400.95</v>
          </cell>
        </row>
        <row r="34">
          <cell r="B34">
            <v>145</v>
          </cell>
          <cell r="C34">
            <v>721864</v>
          </cell>
          <cell r="D34">
            <v>194903.28</v>
          </cell>
        </row>
        <row r="35">
          <cell r="B35">
            <v>150</v>
          </cell>
          <cell r="C35">
            <v>744943</v>
          </cell>
          <cell r="D35">
            <v>201134.61000000002</v>
          </cell>
        </row>
        <row r="36">
          <cell r="B36">
            <v>155</v>
          </cell>
          <cell r="C36">
            <v>765321</v>
          </cell>
          <cell r="D36">
            <v>206636.67</v>
          </cell>
        </row>
        <row r="37">
          <cell r="B37">
            <v>160</v>
          </cell>
          <cell r="C37">
            <v>785700</v>
          </cell>
          <cell r="D37">
            <v>212139</v>
          </cell>
        </row>
        <row r="38">
          <cell r="B38">
            <v>165</v>
          </cell>
          <cell r="C38">
            <v>806079</v>
          </cell>
          <cell r="D38">
            <v>217641.33000000002</v>
          </cell>
        </row>
        <row r="39">
          <cell r="B39">
            <v>170</v>
          </cell>
          <cell r="C39">
            <v>826458</v>
          </cell>
          <cell r="D39">
            <v>223143.66</v>
          </cell>
        </row>
        <row r="40">
          <cell r="B40">
            <v>175</v>
          </cell>
          <cell r="C40">
            <v>846837</v>
          </cell>
          <cell r="D40">
            <v>228645.99000000002</v>
          </cell>
        </row>
        <row r="41">
          <cell r="B41">
            <v>180</v>
          </cell>
          <cell r="C41">
            <v>867216</v>
          </cell>
          <cell r="D41">
            <v>234148.32</v>
          </cell>
        </row>
        <row r="42">
          <cell r="B42">
            <v>185</v>
          </cell>
          <cell r="C42">
            <v>887594</v>
          </cell>
          <cell r="D42">
            <v>239650.38</v>
          </cell>
        </row>
        <row r="43">
          <cell r="B43">
            <v>190</v>
          </cell>
          <cell r="C43">
            <v>907973</v>
          </cell>
          <cell r="D43">
            <v>245152.71000000002</v>
          </cell>
        </row>
        <row r="44">
          <cell r="B44">
            <v>195</v>
          </cell>
          <cell r="C44">
            <v>928352</v>
          </cell>
          <cell r="D44">
            <v>250655.04</v>
          </cell>
        </row>
        <row r="45">
          <cell r="B45">
            <v>200</v>
          </cell>
          <cell r="C45">
            <v>951431</v>
          </cell>
          <cell r="D45">
            <v>256886.37000000002</v>
          </cell>
        </row>
        <row r="46">
          <cell r="B46">
            <v>205</v>
          </cell>
          <cell r="C46">
            <v>971810</v>
          </cell>
          <cell r="D46">
            <v>262388.7</v>
          </cell>
        </row>
        <row r="47">
          <cell r="B47">
            <v>210</v>
          </cell>
          <cell r="C47">
            <v>992189</v>
          </cell>
          <cell r="D47">
            <v>267891.03000000003</v>
          </cell>
        </row>
        <row r="48">
          <cell r="B48">
            <v>215</v>
          </cell>
          <cell r="C48">
            <v>1012567</v>
          </cell>
          <cell r="D48">
            <v>273393.09000000003</v>
          </cell>
        </row>
        <row r="49">
          <cell r="B49">
            <v>220</v>
          </cell>
          <cell r="C49">
            <v>1032946</v>
          </cell>
          <cell r="D49">
            <v>278895.42000000004</v>
          </cell>
        </row>
        <row r="50">
          <cell r="B50">
            <v>225</v>
          </cell>
          <cell r="C50">
            <v>1053325</v>
          </cell>
          <cell r="D50">
            <v>284397.75</v>
          </cell>
        </row>
        <row r="51">
          <cell r="B51">
            <v>230</v>
          </cell>
          <cell r="C51">
            <v>1073704</v>
          </cell>
          <cell r="D51">
            <v>289900.08</v>
          </cell>
        </row>
        <row r="52">
          <cell r="B52">
            <v>235</v>
          </cell>
          <cell r="C52">
            <v>1094083</v>
          </cell>
          <cell r="D52">
            <v>295402.41000000003</v>
          </cell>
        </row>
        <row r="53">
          <cell r="B53">
            <v>240</v>
          </cell>
          <cell r="C53">
            <v>1114461</v>
          </cell>
          <cell r="D53">
            <v>300904.47000000003</v>
          </cell>
        </row>
        <row r="54">
          <cell r="B54">
            <v>245</v>
          </cell>
          <cell r="C54">
            <v>1134840</v>
          </cell>
          <cell r="D54">
            <v>306406.80000000005</v>
          </cell>
        </row>
        <row r="55">
          <cell r="B55">
            <v>250</v>
          </cell>
          <cell r="C55">
            <v>1157919</v>
          </cell>
          <cell r="D55">
            <v>312638.13</v>
          </cell>
        </row>
        <row r="56">
          <cell r="B56">
            <v>255</v>
          </cell>
          <cell r="C56">
            <v>1178298</v>
          </cell>
          <cell r="D56">
            <v>318140.46000000002</v>
          </cell>
        </row>
        <row r="57">
          <cell r="B57">
            <v>260</v>
          </cell>
          <cell r="C57">
            <v>1198677</v>
          </cell>
          <cell r="D57">
            <v>323642.79000000004</v>
          </cell>
        </row>
        <row r="58">
          <cell r="B58">
            <v>265</v>
          </cell>
          <cell r="C58">
            <v>1219056</v>
          </cell>
          <cell r="D58">
            <v>329145.12</v>
          </cell>
        </row>
        <row r="59">
          <cell r="B59">
            <v>270</v>
          </cell>
          <cell r="C59">
            <v>1239434</v>
          </cell>
          <cell r="D59">
            <v>334647.18</v>
          </cell>
        </row>
        <row r="60">
          <cell r="B60">
            <v>275</v>
          </cell>
          <cell r="C60">
            <v>1259813</v>
          </cell>
          <cell r="D60">
            <v>340149.51</v>
          </cell>
        </row>
        <row r="61">
          <cell r="B61">
            <v>280</v>
          </cell>
          <cell r="C61">
            <v>1280192</v>
          </cell>
          <cell r="D61">
            <v>345651.84</v>
          </cell>
        </row>
        <row r="62">
          <cell r="B62">
            <v>285</v>
          </cell>
          <cell r="C62">
            <v>1300571</v>
          </cell>
          <cell r="D62">
            <v>351154.17000000004</v>
          </cell>
        </row>
        <row r="63">
          <cell r="B63">
            <v>290</v>
          </cell>
          <cell r="C63">
            <v>1320950</v>
          </cell>
          <cell r="D63">
            <v>356656.5</v>
          </cell>
        </row>
        <row r="64">
          <cell r="B64">
            <v>295</v>
          </cell>
          <cell r="C64">
            <v>1341328</v>
          </cell>
          <cell r="D64">
            <v>362158.56</v>
          </cell>
        </row>
        <row r="65">
          <cell r="B65">
            <v>300</v>
          </cell>
          <cell r="C65">
            <v>1364407</v>
          </cell>
          <cell r="D65">
            <v>368389.89</v>
          </cell>
        </row>
        <row r="66">
          <cell r="B66">
            <v>305</v>
          </cell>
          <cell r="C66">
            <v>1384786</v>
          </cell>
          <cell r="D66">
            <v>373892.22000000003</v>
          </cell>
        </row>
        <row r="67">
          <cell r="B67">
            <v>310</v>
          </cell>
          <cell r="C67">
            <v>1405165</v>
          </cell>
          <cell r="D67">
            <v>379394.55000000005</v>
          </cell>
        </row>
        <row r="68">
          <cell r="B68">
            <v>315</v>
          </cell>
          <cell r="C68">
            <v>1425544</v>
          </cell>
          <cell r="D68">
            <v>384896.88</v>
          </cell>
        </row>
        <row r="69">
          <cell r="B69">
            <v>320</v>
          </cell>
          <cell r="C69">
            <v>1445923</v>
          </cell>
          <cell r="D69">
            <v>390399.21</v>
          </cell>
        </row>
        <row r="70">
          <cell r="B70">
            <v>325</v>
          </cell>
          <cell r="C70">
            <v>1466301</v>
          </cell>
          <cell r="D70">
            <v>395901.27</v>
          </cell>
        </row>
        <row r="71">
          <cell r="B71">
            <v>330</v>
          </cell>
          <cell r="C71">
            <v>1486680</v>
          </cell>
          <cell r="D71">
            <v>401403.60000000003</v>
          </cell>
        </row>
        <row r="72">
          <cell r="B72">
            <v>335</v>
          </cell>
          <cell r="C72">
            <v>1507059</v>
          </cell>
          <cell r="D72">
            <v>406905.93000000005</v>
          </cell>
        </row>
        <row r="73">
          <cell r="B73">
            <v>340</v>
          </cell>
          <cell r="C73">
            <v>1527438</v>
          </cell>
          <cell r="D73">
            <v>412408.26</v>
          </cell>
        </row>
        <row r="74">
          <cell r="B74">
            <v>345</v>
          </cell>
          <cell r="C74">
            <v>1547817</v>
          </cell>
          <cell r="D74">
            <v>417910.59</v>
          </cell>
        </row>
        <row r="75">
          <cell r="B75">
            <v>350</v>
          </cell>
          <cell r="C75">
            <v>1557895</v>
          </cell>
          <cell r="D75">
            <v>420631.65</v>
          </cell>
        </row>
        <row r="76">
          <cell r="B76">
            <v>355</v>
          </cell>
          <cell r="C76">
            <v>1591274</v>
          </cell>
          <cell r="D76">
            <v>429643.98000000004</v>
          </cell>
        </row>
        <row r="77">
          <cell r="B77">
            <v>360</v>
          </cell>
          <cell r="C77">
            <v>1611653</v>
          </cell>
          <cell r="D77">
            <v>435146.31000000006</v>
          </cell>
        </row>
        <row r="78">
          <cell r="B78">
            <v>365</v>
          </cell>
          <cell r="C78">
            <v>1632032</v>
          </cell>
          <cell r="D78">
            <v>440648.64</v>
          </cell>
        </row>
        <row r="79">
          <cell r="B79">
            <v>370</v>
          </cell>
          <cell r="C79">
            <v>1652411</v>
          </cell>
          <cell r="D79">
            <v>446150.97000000003</v>
          </cell>
        </row>
        <row r="80">
          <cell r="B80">
            <v>375</v>
          </cell>
          <cell r="C80">
            <v>1672790</v>
          </cell>
          <cell r="D80">
            <v>451653.30000000005</v>
          </cell>
        </row>
        <row r="81">
          <cell r="B81">
            <v>380</v>
          </cell>
          <cell r="C81">
            <v>1693168</v>
          </cell>
          <cell r="D81">
            <v>457155.36000000004</v>
          </cell>
        </row>
        <row r="82">
          <cell r="B82">
            <v>385</v>
          </cell>
          <cell r="C82">
            <v>1713547</v>
          </cell>
          <cell r="D82">
            <v>462657.69</v>
          </cell>
        </row>
        <row r="83">
          <cell r="B83">
            <v>390</v>
          </cell>
          <cell r="C83">
            <v>1733926</v>
          </cell>
          <cell r="D83">
            <v>468160.02</v>
          </cell>
        </row>
        <row r="84">
          <cell r="B84">
            <v>395</v>
          </cell>
          <cell r="C84">
            <v>1754305</v>
          </cell>
          <cell r="D84">
            <v>473662.35000000003</v>
          </cell>
        </row>
        <row r="85">
          <cell r="B85">
            <v>400</v>
          </cell>
          <cell r="C85">
            <v>1777384</v>
          </cell>
          <cell r="D85">
            <v>479893.68000000005</v>
          </cell>
        </row>
        <row r="86">
          <cell r="B86">
            <v>405</v>
          </cell>
          <cell r="C86">
            <v>1797763</v>
          </cell>
          <cell r="D86">
            <v>485396.01</v>
          </cell>
        </row>
        <row r="87">
          <cell r="B87">
            <v>410</v>
          </cell>
          <cell r="C87">
            <v>1818141</v>
          </cell>
          <cell r="D87">
            <v>490898.07</v>
          </cell>
        </row>
        <row r="88">
          <cell r="B88">
            <v>415</v>
          </cell>
          <cell r="C88">
            <v>1838520</v>
          </cell>
          <cell r="D88">
            <v>496400.4</v>
          </cell>
        </row>
        <row r="89">
          <cell r="B89">
            <v>420</v>
          </cell>
          <cell r="C89">
            <v>1858899</v>
          </cell>
          <cell r="D89">
            <v>501902.73000000004</v>
          </cell>
        </row>
        <row r="90">
          <cell r="B90">
            <v>425</v>
          </cell>
          <cell r="C90">
            <v>1879278</v>
          </cell>
          <cell r="D90">
            <v>507405.06000000006</v>
          </cell>
        </row>
        <row r="91">
          <cell r="B91">
            <v>430</v>
          </cell>
          <cell r="C91">
            <v>1899657</v>
          </cell>
          <cell r="D91">
            <v>512907.39</v>
          </cell>
        </row>
        <row r="92">
          <cell r="B92">
            <v>435</v>
          </cell>
          <cell r="C92">
            <v>1920035</v>
          </cell>
          <cell r="D92">
            <v>518409.45</v>
          </cell>
        </row>
        <row r="93">
          <cell r="B93">
            <v>440</v>
          </cell>
          <cell r="C93">
            <v>1940414</v>
          </cell>
          <cell r="D93">
            <v>523911.78</v>
          </cell>
        </row>
        <row r="94">
          <cell r="B94">
            <v>445</v>
          </cell>
          <cell r="C94">
            <v>1960793</v>
          </cell>
          <cell r="D94">
            <v>529414.11</v>
          </cell>
        </row>
        <row r="95">
          <cell r="B95">
            <v>450</v>
          </cell>
          <cell r="C95">
            <v>1983872</v>
          </cell>
          <cell r="D95">
            <v>535645.44000000006</v>
          </cell>
        </row>
        <row r="96">
          <cell r="B96">
            <v>455</v>
          </cell>
          <cell r="C96">
            <v>2004251</v>
          </cell>
          <cell r="D96">
            <v>541147.77</v>
          </cell>
        </row>
        <row r="97">
          <cell r="B97">
            <v>460</v>
          </cell>
          <cell r="C97">
            <v>2024630</v>
          </cell>
          <cell r="D97">
            <v>546650.10000000009</v>
          </cell>
        </row>
        <row r="98">
          <cell r="B98">
            <v>465</v>
          </cell>
          <cell r="C98">
            <v>2045008</v>
          </cell>
          <cell r="D98">
            <v>552152.16</v>
          </cell>
        </row>
        <row r="99">
          <cell r="B99">
            <v>470</v>
          </cell>
          <cell r="C99">
            <v>2065387</v>
          </cell>
          <cell r="D99">
            <v>557654.49</v>
          </cell>
        </row>
        <row r="100">
          <cell r="B100">
            <v>475</v>
          </cell>
          <cell r="C100">
            <v>2085766</v>
          </cell>
          <cell r="D100">
            <v>563156.82000000007</v>
          </cell>
        </row>
        <row r="101">
          <cell r="B101">
            <v>480</v>
          </cell>
          <cell r="C101">
            <v>2106145</v>
          </cell>
          <cell r="D101">
            <v>568659.15</v>
          </cell>
        </row>
        <row r="102">
          <cell r="B102">
            <v>485</v>
          </cell>
          <cell r="C102">
            <v>2126524</v>
          </cell>
          <cell r="D102">
            <v>574161.48</v>
          </cell>
        </row>
        <row r="103">
          <cell r="B103">
            <v>490</v>
          </cell>
          <cell r="C103">
            <v>2146902</v>
          </cell>
          <cell r="D103">
            <v>579663.54</v>
          </cell>
        </row>
        <row r="104">
          <cell r="B104">
            <v>495</v>
          </cell>
          <cell r="C104">
            <v>2167281</v>
          </cell>
          <cell r="D104">
            <v>585165.87</v>
          </cell>
        </row>
        <row r="105">
          <cell r="B105">
            <v>500</v>
          </cell>
          <cell r="C105">
            <v>2190360</v>
          </cell>
          <cell r="D105">
            <v>591397.20000000007</v>
          </cell>
        </row>
        <row r="106">
          <cell r="B106" t="str">
            <v>Beyond</v>
          </cell>
          <cell r="C106">
            <v>2200000</v>
          </cell>
          <cell r="D106">
            <v>594000</v>
          </cell>
        </row>
        <row r="107">
          <cell r="B107">
            <v>500</v>
          </cell>
          <cell r="C107" t="str">
            <v>(Fixed)</v>
          </cell>
        </row>
        <row r="120">
          <cell r="D120" t="str">
            <v>Rs Million</v>
          </cell>
        </row>
        <row r="121">
          <cell r="B121" t="str">
            <v>TRAI PRICE</v>
          </cell>
          <cell r="C121" t="str">
            <v xml:space="preserve">CUMULATIVE DISCOUNT </v>
          </cell>
          <cell r="D121" t="str">
            <v xml:space="preserve">DISCOUNTED2 PRICE </v>
          </cell>
        </row>
        <row r="122">
          <cell r="C122" t="str">
            <v>ON E1 PRICE</v>
          </cell>
          <cell r="D122" t="str">
            <v>PER E1</v>
          </cell>
        </row>
        <row r="123">
          <cell r="B123">
            <v>2.2000000000000002</v>
          </cell>
          <cell r="C123">
            <v>0.1</v>
          </cell>
          <cell r="D123">
            <v>1.98</v>
          </cell>
        </row>
        <row r="125">
          <cell r="B125">
            <v>35.200000000000003</v>
          </cell>
          <cell r="C125">
            <v>0.25</v>
          </cell>
          <cell r="D125">
            <v>1.65</v>
          </cell>
        </row>
        <row r="127">
          <cell r="B127">
            <v>140.80000000000001</v>
          </cell>
          <cell r="C127">
            <v>0.4</v>
          </cell>
          <cell r="D127">
            <v>1.32</v>
          </cell>
        </row>
        <row r="133">
          <cell r="C133" t="str">
            <v>DISCOUNT</v>
          </cell>
        </row>
        <row r="135">
          <cell r="C135">
            <v>0.1</v>
          </cell>
        </row>
        <row r="137">
          <cell r="C137">
            <v>0.25</v>
          </cell>
        </row>
        <row r="139">
          <cell r="C139">
            <v>0.4</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2)"/>
      <sheetName val="Pub Rts 1.5 Standalone"/>
    </sheetNames>
    <sheetDataSet>
      <sheetData sheetId="0" refreshError="1">
        <row r="1">
          <cell r="A1" t="str">
            <v>DEPT. WISE   -   MANPOWER  STRENGTH  STATEMENT</v>
          </cell>
        </row>
        <row r="2">
          <cell r="A2" t="str">
            <v>AS  ON  01/05/96</v>
          </cell>
        </row>
        <row r="3">
          <cell r="A3" t="str">
            <v>S.</v>
          </cell>
          <cell r="C3" t="str">
            <v>Department</v>
          </cell>
          <cell r="D3" t="str">
            <v>CEO/</v>
          </cell>
          <cell r="E3" t="str">
            <v>GM</v>
          </cell>
          <cell r="F3" t="str">
            <v>DGM</v>
          </cell>
          <cell r="G3" t="str">
            <v>Mgrs.</v>
          </cell>
          <cell r="H3" t="str">
            <v>Dy.</v>
          </cell>
          <cell r="I3" t="str">
            <v>Astt. Mgr./</v>
          </cell>
          <cell r="J3" t="str">
            <v>Exec./</v>
          </cell>
          <cell r="K3" t="str">
            <v>Officers</v>
          </cell>
          <cell r="L3" t="str">
            <v>Asstt.</v>
          </cell>
          <cell r="M3" t="str">
            <v>Tech.</v>
          </cell>
          <cell r="N3" t="str">
            <v>MTs</v>
          </cell>
        </row>
        <row r="4">
          <cell r="A4" t="str">
            <v>No.</v>
          </cell>
          <cell r="B4" t="str">
            <v>Department</v>
          </cell>
          <cell r="C4" t="str">
            <v>GM</v>
          </cell>
          <cell r="D4" t="str">
            <v>COO</v>
          </cell>
          <cell r="E4" t="str">
            <v>Mgrs.</v>
          </cell>
          <cell r="F4" t="str">
            <v>Dy.</v>
          </cell>
          <cell r="G4" t="str">
            <v>Astt. Mgr./</v>
          </cell>
          <cell r="H4" t="str">
            <v>Mgrs.</v>
          </cell>
          <cell r="I4" t="str">
            <v>Sr. Engg.</v>
          </cell>
          <cell r="J4" t="str">
            <v>Engg.</v>
          </cell>
          <cell r="K4" t="str">
            <v>Tech.</v>
          </cell>
          <cell r="L4" t="str">
            <v>MTs</v>
          </cell>
          <cell r="M4" t="str">
            <v>GETs</v>
          </cell>
          <cell r="N4" t="str">
            <v>Total</v>
          </cell>
        </row>
        <row r="5">
          <cell r="A5" t="str">
            <v>No.</v>
          </cell>
          <cell r="E5">
            <v>10</v>
          </cell>
          <cell r="F5">
            <v>9</v>
          </cell>
          <cell r="G5">
            <v>8</v>
          </cell>
          <cell r="H5">
            <v>7</v>
          </cell>
          <cell r="I5">
            <v>6</v>
          </cell>
          <cell r="J5">
            <v>5</v>
          </cell>
          <cell r="K5">
            <v>4</v>
          </cell>
          <cell r="L5">
            <v>3</v>
          </cell>
          <cell r="M5">
            <v>2</v>
          </cell>
          <cell r="N5" t="str">
            <v>--</v>
          </cell>
        </row>
        <row r="6">
          <cell r="A6">
            <v>1</v>
          </cell>
          <cell r="B6" t="str">
            <v>General</v>
          </cell>
          <cell r="C6">
            <v>10</v>
          </cell>
          <cell r="D6">
            <v>2</v>
          </cell>
          <cell r="E6">
            <v>8</v>
          </cell>
          <cell r="F6">
            <v>7</v>
          </cell>
          <cell r="G6">
            <v>6</v>
          </cell>
          <cell r="H6">
            <v>5</v>
          </cell>
          <cell r="I6">
            <v>4</v>
          </cell>
          <cell r="J6">
            <v>3</v>
          </cell>
          <cell r="K6">
            <v>2</v>
          </cell>
          <cell r="L6" t="str">
            <v>--</v>
          </cell>
          <cell r="M6" t="str">
            <v>--</v>
          </cell>
        </row>
        <row r="7">
          <cell r="A7">
            <v>2</v>
          </cell>
          <cell r="B7" t="str">
            <v>Radio</v>
          </cell>
          <cell r="C7">
            <v>1</v>
          </cell>
          <cell r="E7">
            <v>1</v>
          </cell>
          <cell r="I7">
            <v>1</v>
          </cell>
          <cell r="J7">
            <v>1</v>
          </cell>
          <cell r="L7">
            <v>1</v>
          </cell>
          <cell r="N7">
            <v>3</v>
          </cell>
        </row>
        <row r="8">
          <cell r="A8">
            <v>2</v>
          </cell>
          <cell r="B8" t="str">
            <v>Consultant *</v>
          </cell>
          <cell r="D8">
            <v>1</v>
          </cell>
          <cell r="E8" t="str">
            <v xml:space="preserve"> *1</v>
          </cell>
          <cell r="H8">
            <v>2</v>
          </cell>
          <cell r="N8">
            <v>3</v>
          </cell>
        </row>
        <row r="9">
          <cell r="A9">
            <v>3</v>
          </cell>
          <cell r="B9" t="str">
            <v>Network Planning</v>
          </cell>
          <cell r="E9">
            <v>1</v>
          </cell>
          <cell r="G9">
            <v>1</v>
          </cell>
          <cell r="H9">
            <v>1</v>
          </cell>
          <cell r="J9">
            <v>2</v>
          </cell>
          <cell r="M9">
            <v>1</v>
          </cell>
          <cell r="N9">
            <v>6</v>
          </cell>
        </row>
        <row r="10">
          <cell r="A10">
            <v>4</v>
          </cell>
          <cell r="B10" t="str">
            <v>Network Development</v>
          </cell>
          <cell r="E10">
            <v>1</v>
          </cell>
          <cell r="F10">
            <v>2</v>
          </cell>
          <cell r="G10">
            <v>1</v>
          </cell>
          <cell r="H10">
            <v>4</v>
          </cell>
          <cell r="I10">
            <v>1</v>
          </cell>
          <cell r="J10">
            <v>3</v>
          </cell>
          <cell r="M10">
            <v>7</v>
          </cell>
          <cell r="N10">
            <v>15</v>
          </cell>
        </row>
        <row r="11">
          <cell r="A11">
            <v>5</v>
          </cell>
          <cell r="B11" t="str">
            <v>Operation/Maintenance</v>
          </cell>
          <cell r="E11">
            <v>1</v>
          </cell>
          <cell r="G11">
            <v>1</v>
          </cell>
          <cell r="H11">
            <v>2</v>
          </cell>
          <cell r="I11">
            <v>2</v>
          </cell>
          <cell r="J11">
            <v>5</v>
          </cell>
          <cell r="M11">
            <v>19</v>
          </cell>
          <cell r="N11">
            <v>9</v>
          </cell>
        </row>
        <row r="12">
          <cell r="A12">
            <v>6</v>
          </cell>
          <cell r="B12" t="str">
            <v>Switch</v>
          </cell>
          <cell r="F12">
            <v>1</v>
          </cell>
          <cell r="G12">
            <v>1</v>
          </cell>
          <cell r="H12">
            <v>1</v>
          </cell>
          <cell r="I12">
            <v>2</v>
          </cell>
          <cell r="J12">
            <v>3</v>
          </cell>
          <cell r="K12">
            <v>9</v>
          </cell>
          <cell r="N12">
            <v>13</v>
          </cell>
        </row>
        <row r="13">
          <cell r="A13">
            <v>7</v>
          </cell>
          <cell r="B13" t="str">
            <v>Estate / Engg. Services</v>
          </cell>
          <cell r="D13">
            <v>1</v>
          </cell>
          <cell r="H13">
            <v>1</v>
          </cell>
          <cell r="K13">
            <v>1</v>
          </cell>
          <cell r="N13">
            <v>1</v>
          </cell>
        </row>
        <row r="14">
          <cell r="A14">
            <v>8</v>
          </cell>
          <cell r="B14" t="str">
            <v>Human Resource</v>
          </cell>
          <cell r="F14">
            <v>1</v>
          </cell>
          <cell r="G14">
            <v>1</v>
          </cell>
          <cell r="H14">
            <v>2</v>
          </cell>
          <cell r="J14">
            <v>1</v>
          </cell>
          <cell r="L14">
            <v>1</v>
          </cell>
          <cell r="N14">
            <v>4</v>
          </cell>
        </row>
        <row r="15">
          <cell r="A15">
            <v>9</v>
          </cell>
          <cell r="B15" t="str">
            <v>Personnel</v>
          </cell>
          <cell r="F15">
            <v>1</v>
          </cell>
          <cell r="I15">
            <v>1</v>
          </cell>
          <cell r="J15">
            <v>2</v>
          </cell>
          <cell r="L15">
            <v>1</v>
          </cell>
          <cell r="N15">
            <v>1</v>
          </cell>
        </row>
        <row r="16">
          <cell r="A16">
            <v>10</v>
          </cell>
          <cell r="B16" t="str">
            <v>Training</v>
          </cell>
          <cell r="F16">
            <v>1</v>
          </cell>
          <cell r="H16">
            <v>1</v>
          </cell>
          <cell r="I16">
            <v>6</v>
          </cell>
          <cell r="J16">
            <v>4</v>
          </cell>
          <cell r="N16">
            <v>13</v>
          </cell>
        </row>
        <row r="17">
          <cell r="A17">
            <v>11</v>
          </cell>
          <cell r="B17" t="str">
            <v>Administration</v>
          </cell>
          <cell r="C17">
            <v>1</v>
          </cell>
          <cell r="E17">
            <v>1</v>
          </cell>
          <cell r="H17">
            <v>1</v>
          </cell>
          <cell r="I17">
            <v>7</v>
          </cell>
          <cell r="J17">
            <v>5</v>
          </cell>
          <cell r="K17">
            <v>11</v>
          </cell>
          <cell r="L17">
            <v>2</v>
          </cell>
          <cell r="N17">
            <v>17</v>
          </cell>
        </row>
        <row r="18">
          <cell r="A18">
            <v>12</v>
          </cell>
          <cell r="B18" t="str">
            <v>Finance &amp; Accounts</v>
          </cell>
          <cell r="E18">
            <v>1</v>
          </cell>
          <cell r="F18">
            <v>1</v>
          </cell>
          <cell r="G18">
            <v>1</v>
          </cell>
          <cell r="H18">
            <v>1</v>
          </cell>
          <cell r="I18">
            <v>1</v>
          </cell>
          <cell r="J18">
            <v>2</v>
          </cell>
          <cell r="K18">
            <v>6</v>
          </cell>
          <cell r="L18">
            <v>3</v>
          </cell>
          <cell r="N18">
            <v>7</v>
          </cell>
        </row>
        <row r="19">
          <cell r="A19">
            <v>13</v>
          </cell>
          <cell r="B19" t="str">
            <v>Billing</v>
          </cell>
          <cell r="G19">
            <v>1</v>
          </cell>
          <cell r="H19">
            <v>1</v>
          </cell>
          <cell r="I19">
            <v>12</v>
          </cell>
          <cell r="J19">
            <v>1</v>
          </cell>
          <cell r="K19">
            <v>1</v>
          </cell>
          <cell r="L19">
            <v>4</v>
          </cell>
          <cell r="N19">
            <v>15</v>
          </cell>
        </row>
        <row r="20">
          <cell r="A20">
            <v>14</v>
          </cell>
          <cell r="B20" t="str">
            <v>Collection</v>
          </cell>
          <cell r="G20">
            <v>2</v>
          </cell>
          <cell r="I20">
            <v>1</v>
          </cell>
          <cell r="J20">
            <v>3</v>
          </cell>
          <cell r="K20">
            <v>10</v>
          </cell>
          <cell r="N20">
            <v>2</v>
          </cell>
        </row>
        <row r="21">
          <cell r="A21">
            <v>15</v>
          </cell>
          <cell r="B21" t="str">
            <v>Company Secretary</v>
          </cell>
          <cell r="C21">
            <v>1</v>
          </cell>
          <cell r="E21">
            <v>2</v>
          </cell>
          <cell r="H21">
            <v>1</v>
          </cell>
          <cell r="I21">
            <v>1</v>
          </cell>
          <cell r="L21">
            <v>1</v>
          </cell>
          <cell r="N21">
            <v>5</v>
          </cell>
        </row>
        <row r="22">
          <cell r="A22">
            <v>16</v>
          </cell>
          <cell r="B22" t="str">
            <v>Legal</v>
          </cell>
          <cell r="E22">
            <v>1</v>
          </cell>
          <cell r="G22">
            <v>5</v>
          </cell>
          <cell r="H22">
            <v>20</v>
          </cell>
          <cell r="I22">
            <v>1</v>
          </cell>
          <cell r="N22">
            <v>29</v>
          </cell>
        </row>
        <row r="23">
          <cell r="A23">
            <v>17</v>
          </cell>
          <cell r="B23" t="str">
            <v>Marketing</v>
          </cell>
          <cell r="E23">
            <v>1</v>
          </cell>
          <cell r="F23">
            <v>1</v>
          </cell>
          <cell r="G23">
            <v>2</v>
          </cell>
          <cell r="H23">
            <v>8</v>
          </cell>
          <cell r="I23">
            <v>1</v>
          </cell>
          <cell r="J23">
            <v>1</v>
          </cell>
          <cell r="N23">
            <v>1</v>
          </cell>
        </row>
        <row r="24">
          <cell r="A24">
            <v>18</v>
          </cell>
          <cell r="B24" t="str">
            <v>Sales</v>
          </cell>
          <cell r="D24">
            <v>1</v>
          </cell>
          <cell r="F24">
            <v>1</v>
          </cell>
          <cell r="H24">
            <v>1</v>
          </cell>
          <cell r="I24">
            <v>1</v>
          </cell>
          <cell r="N24">
            <v>3</v>
          </cell>
        </row>
        <row r="25">
          <cell r="A25">
            <v>19</v>
          </cell>
          <cell r="B25" t="str">
            <v>Sales Admn.</v>
          </cell>
          <cell r="C25" t="str">
            <v>(i)    Key / Maj. A/cs</v>
          </cell>
          <cell r="G25">
            <v>1</v>
          </cell>
          <cell r="H25">
            <v>2</v>
          </cell>
          <cell r="I25">
            <v>3</v>
          </cell>
          <cell r="J25">
            <v>11</v>
          </cell>
          <cell r="K25">
            <v>3</v>
          </cell>
          <cell r="N25">
            <v>6</v>
          </cell>
        </row>
        <row r="26">
          <cell r="A26">
            <v>20</v>
          </cell>
          <cell r="B26" t="str">
            <v>Customer Care</v>
          </cell>
          <cell r="C26" t="str">
            <v>(ii)   Channel Dev.</v>
          </cell>
          <cell r="E26">
            <v>1</v>
          </cell>
          <cell r="G26">
            <v>1</v>
          </cell>
          <cell r="H26">
            <v>2</v>
          </cell>
          <cell r="I26">
            <v>3</v>
          </cell>
          <cell r="J26">
            <v>10</v>
          </cell>
          <cell r="N26">
            <v>3</v>
          </cell>
        </row>
        <row r="27">
          <cell r="A27">
            <v>21</v>
          </cell>
          <cell r="B27" t="str">
            <v>Customer Relation</v>
          </cell>
          <cell r="C27" t="str">
            <v>(iii)   Telemarketing</v>
          </cell>
          <cell r="H27">
            <v>2</v>
          </cell>
          <cell r="I27">
            <v>1</v>
          </cell>
          <cell r="L27">
            <v>1</v>
          </cell>
          <cell r="N27">
            <v>3</v>
          </cell>
        </row>
        <row r="28">
          <cell r="A28">
            <v>22</v>
          </cell>
          <cell r="B28" t="str">
            <v>Customer Hotline</v>
          </cell>
          <cell r="C28" t="str">
            <v>(iv)   Rentals</v>
          </cell>
          <cell r="H28">
            <v>9</v>
          </cell>
          <cell r="I28">
            <v>1</v>
          </cell>
          <cell r="J28">
            <v>2</v>
          </cell>
          <cell r="L28">
            <v>1</v>
          </cell>
          <cell r="N28">
            <v>25</v>
          </cell>
        </row>
        <row r="29">
          <cell r="A29">
            <v>23</v>
          </cell>
          <cell r="B29" t="str">
            <v>Customer Activation</v>
          </cell>
          <cell r="C29" t="str">
            <v>(v)    Franchise</v>
          </cell>
          <cell r="G29">
            <v>1</v>
          </cell>
          <cell r="H29">
            <v>1</v>
          </cell>
          <cell r="I29">
            <v>1</v>
          </cell>
          <cell r="J29">
            <v>3</v>
          </cell>
          <cell r="N29">
            <v>7</v>
          </cell>
        </row>
        <row r="30">
          <cell r="A30">
            <v>24</v>
          </cell>
          <cell r="B30" t="str">
            <v>Customer Support</v>
          </cell>
          <cell r="C30" t="str">
            <v>(vi)   Sales Admin.</v>
          </cell>
          <cell r="H30">
            <v>1</v>
          </cell>
          <cell r="J30">
            <v>2</v>
          </cell>
          <cell r="K30">
            <v>2</v>
          </cell>
          <cell r="L30">
            <v>3</v>
          </cell>
          <cell r="N30">
            <v>2</v>
          </cell>
        </row>
        <row r="31">
          <cell r="A31">
            <v>19</v>
          </cell>
          <cell r="B31" t="str">
            <v>Business Development</v>
          </cell>
          <cell r="E31">
            <v>1</v>
          </cell>
          <cell r="F31">
            <v>1</v>
          </cell>
          <cell r="H31">
            <v>3</v>
          </cell>
          <cell r="J31">
            <v>1</v>
          </cell>
          <cell r="K31">
            <v>1</v>
          </cell>
          <cell r="M31">
            <v>2</v>
          </cell>
          <cell r="N31">
            <v>8</v>
          </cell>
        </row>
        <row r="32">
          <cell r="A32">
            <v>20</v>
          </cell>
          <cell r="B32" t="str">
            <v>Customer Care</v>
          </cell>
          <cell r="E32">
            <v>1</v>
          </cell>
          <cell r="G32">
            <v>1</v>
          </cell>
          <cell r="I32">
            <v>1</v>
          </cell>
          <cell r="J32">
            <v>1</v>
          </cell>
          <cell r="N32">
            <v>5</v>
          </cell>
        </row>
        <row r="33">
          <cell r="A33">
            <v>21</v>
          </cell>
          <cell r="B33" t="str">
            <v>Customer Relation</v>
          </cell>
          <cell r="C33">
            <v>3</v>
          </cell>
          <cell r="D33">
            <v>3</v>
          </cell>
          <cell r="E33">
            <v>11</v>
          </cell>
          <cell r="F33">
            <v>7</v>
          </cell>
          <cell r="G33">
            <v>18</v>
          </cell>
          <cell r="H33">
            <v>75</v>
          </cell>
          <cell r="I33">
            <v>47</v>
          </cell>
          <cell r="J33">
            <v>3</v>
          </cell>
          <cell r="K33">
            <v>9</v>
          </cell>
          <cell r="L33">
            <v>3</v>
          </cell>
          <cell r="M33">
            <v>11</v>
          </cell>
          <cell r="N33">
            <v>1</v>
          </cell>
        </row>
        <row r="34">
          <cell r="A34">
            <v>22</v>
          </cell>
          <cell r="B34" t="str">
            <v>Customer Hotline</v>
          </cell>
          <cell r="J34">
            <v>12</v>
          </cell>
          <cell r="K34">
            <v>16</v>
          </cell>
        </row>
      </sheetData>
      <sheetData sheetId="1"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s"/>
      <sheetName val="Memory Map and Stats"/>
      <sheetName val="Memory Calculator Inputs"/>
      <sheetName val="Sheet2 (2)"/>
    </sheetNames>
    <sheetDataSet>
      <sheetData sheetId="0" refreshError="1"/>
      <sheetData sheetId="1" refreshError="1"/>
      <sheetData sheetId="2" refreshError="1"/>
      <sheetData sheetId="3"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xz"/>
      <sheetName val="CstComp"/>
      <sheetName val="NOTES"/>
      <sheetName val="INPUT"/>
      <sheetName val="TRIALS"/>
      <sheetName val="ADJWKG"/>
      <sheetName val="CONS"/>
      <sheetName val="NLCS"/>
      <sheetName val="Hyp"/>
      <sheetName val="Tax Prov (2)"/>
      <sheetName val="NOTESMTD"/>
      <sheetName val="COC-LM"/>
      <sheetName val="CF working"/>
      <sheetName val="CashFlow"/>
      <sheetName val="Curvings"/>
      <sheetName val="BS_ABRIDGED"/>
      <sheetName val="Hyp-mstr"/>
      <sheetName val="Checks"/>
      <sheetName val="Sheet2 (2)"/>
    </sheetNames>
    <sheetDataSet>
      <sheetData sheetId="0"/>
      <sheetData sheetId="1"/>
      <sheetData sheetId="2"/>
      <sheetData sheetId="3" refreshError="1">
        <row r="23">
          <cell r="D23">
            <v>37803</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TM"/>
      <sheetName val="YTD"/>
      <sheetName val="Update"/>
      <sheetName val="Sheet1"/>
      <sheetName val="LANGUAGE"/>
      <sheetName val="ALL-IBANK-BRS"/>
      <sheetName val="Indirect expenses"/>
      <sheetName val="Licences"/>
      <sheetName val="L.L Rates"/>
      <sheetName val="Switch costs lookup"/>
      <sheetName val="Ref"/>
      <sheetName val="#REF"/>
      <sheetName val="Parameters"/>
      <sheetName val="SUMMARY-1"/>
      <sheetName val="INPUT"/>
      <sheetName val="Delhi"/>
      <sheetName val="AN_EL(16.0)"/>
      <sheetName val="Indirect_expenses"/>
      <sheetName val="L_L_Rates"/>
      <sheetName val="Switch_costs_lookup"/>
      <sheetName val="1A.Results Post"/>
      <sheetName val="Calcs"/>
      <sheetName val="ConsPostpaid"/>
    </sheetNames>
    <sheetDataSet>
      <sheetData sheetId="0" refreshError="1"/>
      <sheetData sheetId="1" refreshError="1"/>
      <sheetData sheetId="2" refreshError="1">
        <row r="1">
          <cell r="B1">
            <v>7</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 me!"/>
      <sheetName val="Input"/>
      <sheetName val="Calculation"/>
      <sheetName val="PP R9.1"/>
      <sheetName val="PP spec R9.1"/>
      <sheetName val="blockdiagram R9.1"/>
      <sheetName val="Module8"/>
      <sheetName val="Formulae"/>
      <sheetName val="Upda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s Summary"/>
      <sheetName val="Synopsis"/>
      <sheetName val="Financial Synopsis"/>
      <sheetName val="Annual"/>
      <sheetName val="Assumptions"/>
      <sheetName val="Bed_Matrix"/>
      <sheetName val="Capex"/>
      <sheetName val="CORE"/>
      <sheetName val="COE"/>
      <sheetName val="Manpower"/>
      <sheetName val="Rev_Ex"/>
      <sheetName val="PL"/>
      <sheetName val="BS"/>
      <sheetName val="CF"/>
      <sheetName val="DE Schedule"/>
      <sheetName val="Int cost"/>
      <sheetName val="Tax &amp; Receivables"/>
      <sheetName val="Capex &amp; Depr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2nd SW &amp; NMS"/>
      <sheetName val="DLC sites"/>
      <sheetName val="RSU sites"/>
      <sheetName val="DSL"/>
      <sheetName val="Other NE"/>
      <sheetName val="test equip."/>
      <sheetName val="SDH COST"/>
      <sheetName val="GIS"/>
      <sheetName val="Aug-sites"/>
      <sheetName val="RSU lookups"/>
      <sheetName val="Other assumptions"/>
      <sheetName val="DLC lookups"/>
      <sheetName val="Sheet2"/>
      <sheetName val="Sheet1"/>
      <sheetName val="DLC sites (2)"/>
      <sheetName val="SITES"/>
      <sheetName val="BP_1.1"/>
      <sheetName val="Factors"/>
      <sheetName val="NW RTU"/>
      <sheetName val="Update"/>
      <sheetName val="LA - Budget 2003-04"/>
      <sheetName val="Formulae"/>
      <sheetName val="Ticket Size"/>
      <sheetName val="Licences"/>
      <sheetName val="Performance Report"/>
      <sheetName val="Annexure IA"/>
      <sheetName val="Indices"/>
      <sheetName val="NWC - Units"/>
      <sheetName val="Ref"/>
      <sheetName val="Sheet3"/>
      <sheetName val="Indirect expenses"/>
      <sheetName val="B'Sheet"/>
      <sheetName val="L.L Rates"/>
      <sheetName val="Switch costs lookup"/>
      <sheetName val="Component Pricing, Costs"/>
      <sheetName val="HSSA-LOG"/>
      <sheetName val="factor_sheet"/>
      <sheetName val="CMA Calculations"/>
      <sheetName val="2nd_SW_&amp;_NMS"/>
      <sheetName val="DLC_sites"/>
      <sheetName val="RSU_sites"/>
      <sheetName val="Other_NE"/>
      <sheetName val="test_equip_"/>
      <sheetName val="SDH_COST"/>
      <sheetName val="RSU_lookups"/>
      <sheetName val="Other_assumptions"/>
      <sheetName val="DLC_lookups"/>
      <sheetName val="DLC_sites_(2)"/>
      <sheetName val="BP_1_1"/>
      <sheetName val="NW_RTU"/>
      <sheetName val="LA_-_Budget_2003-04"/>
      <sheetName val="Ticket_Size"/>
      <sheetName val="Performance_Report"/>
      <sheetName val="Annexure_IA"/>
      <sheetName val="NWC_-_Units"/>
      <sheetName val="Indirect_expenses"/>
      <sheetName val="L_L_Rates"/>
      <sheetName val="Switch_costs_lookup"/>
      <sheetName val="Component_Pricing,_Costs"/>
      <sheetName val="CMA_Calculations"/>
      <sheetName val="6340 configuration inputs"/>
      <sheetName val="Variables"/>
      <sheetName val="currency (2)"/>
      <sheetName val="Calculation"/>
      <sheetName val="Input"/>
      <sheetName val="O1 - Lead"/>
      <sheetName val="Swap Accruals"/>
      <sheetName val="ROI"/>
      <sheetName val="InputVariables"/>
      <sheetName val="POLY"/>
      <sheetName val="Page 1A - Proposal Strategy "/>
      <sheetName val="#REF"/>
      <sheetName val="Masters"/>
      <sheetName val="Employee Master"/>
      <sheetName val="Approva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1">
          <cell r="B11">
            <v>6</v>
          </cell>
        </row>
        <row r="12">
          <cell r="B12">
            <v>1350000</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g Tool"/>
      <sheetName val="Report"/>
      <sheetName val="Sliding Report"/>
      <sheetName val="Special Sliding Report"/>
      <sheetName val="Read Me"/>
      <sheetName val="Component Pricing, Costs"/>
      <sheetName val="Component Groups"/>
      <sheetName val="Pricing Knobs"/>
      <sheetName val="Component Pricing_ Costs"/>
      <sheetName val="Other assumptions"/>
      <sheetName val="Page 1A - Proposal Strategy "/>
      <sheetName val="Performance Report"/>
      <sheetName val="discounts_XP140"/>
      <sheetName val="syndicate codes"/>
      <sheetName val="Cost assmpts"/>
      <sheetName val="CRITERIA1"/>
      <sheetName val="SPS DETAIL"/>
      <sheetName val="Delhi"/>
      <sheetName val="Formulae"/>
      <sheetName val="Sheet1"/>
      <sheetName val="B'Sheet"/>
      <sheetName val="BAC Internal Config Tool v3dot1"/>
      <sheetName val="Factors"/>
      <sheetName val="Licences"/>
      <sheetName val="Config_Tool"/>
      <sheetName val="Sliding_Report"/>
      <sheetName val="Special_Sliding_Report"/>
      <sheetName val="Read_Me"/>
      <sheetName val="Component_Pricing,_Costs"/>
      <sheetName val="Component_Groups"/>
      <sheetName val="Pricing_Knobs"/>
      <sheetName val="Component_Pricing__Costs"/>
      <sheetName val="Performance_Report"/>
      <sheetName val="Page_1A_-_Proposal_Strategy_"/>
      <sheetName val="Other_assumptions"/>
      <sheetName val="syndicate_codes"/>
      <sheetName val="Cost_assmpts"/>
      <sheetName val="SPS_DETAIL"/>
      <sheetName val="POI_MASTER_1"/>
      <sheetName val="Calcs"/>
      <sheetName val="ConsPostpaid"/>
      <sheetName val="DLC lookups"/>
      <sheetName val="P&amp;L"/>
      <sheetName val="cover page"/>
      <sheetName val="Config_Tool1"/>
      <sheetName val="Sliding_Report1"/>
      <sheetName val="Special_Sliding_Report1"/>
      <sheetName val="Read_Me1"/>
      <sheetName val="Component_Pricing,_Costs1"/>
      <sheetName val="Component_Groups1"/>
      <sheetName val="Pricing_Knobs1"/>
      <sheetName val="Component_Pricing__Costs1"/>
      <sheetName val="Other_assumptions1"/>
      <sheetName val="Page_1A_-_Proposal_Strategy_1"/>
      <sheetName val="Performance_Report1"/>
      <sheetName val="Cost_assmpts1"/>
      <sheetName val="syndicate_codes1"/>
      <sheetName val="SPS_DETAIL1"/>
      <sheetName val="BAC_Internal_Config_Tool_v3dot1"/>
      <sheetName val="L.L Rates"/>
      <sheetName val="OKS Data"/>
      <sheetName val="BALANCE SHEET"/>
      <sheetName val="BSNL RAJ"/>
      <sheetName val="Inc.St.-Link"/>
      <sheetName val="Opdata (2)"/>
      <sheetName val="BS"/>
      <sheetName val="Notes 2"/>
      <sheetName val="Sh Equity"/>
      <sheetName val="Income Statement"/>
      <sheetName val="Sheet2 (2)"/>
      <sheetName val="NW RTU"/>
      <sheetName val="CRITERIA4"/>
      <sheetName val="Swap Accruals"/>
      <sheetName val="6340 configuration inputs"/>
      <sheetName val="Variables"/>
      <sheetName val="Sheet2"/>
      <sheetName val="Multiplying_Factor"/>
      <sheetName val="FinMajestic"/>
      <sheetName val="Masters"/>
    </sheetNames>
    <sheetDataSet>
      <sheetData sheetId="0" refreshError="1"/>
      <sheetData sheetId="1" refreshError="1"/>
      <sheetData sheetId="2" refreshError="1"/>
      <sheetData sheetId="3" refreshError="1"/>
      <sheetData sheetId="4" refreshError="1"/>
      <sheetData sheetId="5" refreshError="1">
        <row r="1">
          <cell r="A1" t="str">
            <v>Order_#</v>
          </cell>
          <cell r="B1" t="str">
            <v>Card_Type</v>
          </cell>
          <cell r="C1" t="str">
            <v>Description</v>
          </cell>
          <cell r="D1" t="str">
            <v>Std_Cost</v>
          </cell>
          <cell r="E1" t="str">
            <v>Group_Discount</v>
          </cell>
          <cell r="F1" t="str">
            <v>List_Price</v>
          </cell>
        </row>
        <row r="2">
          <cell r="A2" t="str">
            <v>DP0002002</v>
          </cell>
          <cell r="B2" t="str">
            <v>Chassis</v>
          </cell>
          <cell r="C2" t="str">
            <v>V15K-12, 12-Slot, Single AC PWR  (22.75" H)</v>
          </cell>
        </row>
        <row r="3">
          <cell r="A3" t="str">
            <v>DP0002001</v>
          </cell>
          <cell r="B3" t="str">
            <v>Chassis</v>
          </cell>
          <cell r="C3" t="str">
            <v>V15K-12, 12-Slot, Single AC PWR</v>
          </cell>
          <cell r="D3">
            <v>5827.39</v>
          </cell>
          <cell r="E3" t="str">
            <v>C</v>
          </cell>
          <cell r="F3">
            <v>20995</v>
          </cell>
        </row>
        <row r="4">
          <cell r="A4" t="str">
            <v>DP0002003</v>
          </cell>
          <cell r="B4" t="str">
            <v>Chassis</v>
          </cell>
          <cell r="C4" t="str">
            <v xml:space="preserve">V15K-12, 12-Slot, Single DC PWR </v>
          </cell>
          <cell r="D4">
            <v>5783.04</v>
          </cell>
          <cell r="E4" t="str">
            <v>C</v>
          </cell>
          <cell r="F4">
            <v>19995</v>
          </cell>
        </row>
        <row r="5">
          <cell r="A5" t="str">
            <v>DP0002004</v>
          </cell>
          <cell r="B5" t="str">
            <v>Chassis</v>
          </cell>
          <cell r="C5" t="str">
            <v>V15K-12, 12-Slot, Single DC PWR  (22.75" H)</v>
          </cell>
          <cell r="D5">
            <v>4415</v>
          </cell>
          <cell r="E5" t="str">
            <v>C</v>
          </cell>
          <cell r="F5">
            <v>19995</v>
          </cell>
        </row>
        <row r="6">
          <cell r="A6" t="str">
            <v>DP0008001</v>
          </cell>
          <cell r="B6" t="str">
            <v>SW</v>
          </cell>
          <cell r="C6" t="str">
            <v>Nortel Networks Carrier Routing Services v. 1.0.0.0</v>
          </cell>
          <cell r="D6">
            <v>133.94999999999999</v>
          </cell>
          <cell r="F6">
            <v>7500</v>
          </cell>
        </row>
        <row r="7">
          <cell r="A7" t="str">
            <v>DP0008002</v>
          </cell>
          <cell r="B7" t="str">
            <v>SW</v>
          </cell>
          <cell r="C7" t="str">
            <v>Nortel Networks Carrier Routing Services v. 1.1.0.0</v>
          </cell>
          <cell r="D7">
            <v>134</v>
          </cell>
          <cell r="F7">
            <v>7500</v>
          </cell>
        </row>
        <row r="8">
          <cell r="A8" t="str">
            <v>DP0011001</v>
          </cell>
          <cell r="B8" t="str">
            <v>AP</v>
          </cell>
          <cell r="C8" t="str">
            <v>Channelized Access Processor (CAP) for FT1, T1, T3</v>
          </cell>
          <cell r="D8">
            <v>9502.15</v>
          </cell>
          <cell r="E8" t="str">
            <v>C</v>
          </cell>
          <cell r="F8">
            <v>85000</v>
          </cell>
        </row>
        <row r="9">
          <cell r="A9" t="str">
            <v>DP0011002</v>
          </cell>
          <cell r="B9" t="str">
            <v>TP</v>
          </cell>
          <cell r="C9" t="str">
            <v>ATM Trunk Processor OC-12c (ATP-OC12)</v>
          </cell>
          <cell r="D9">
            <v>3053.38</v>
          </cell>
          <cell r="E9" t="str">
            <v>C</v>
          </cell>
          <cell r="F9">
            <v>22000</v>
          </cell>
        </row>
        <row r="10">
          <cell r="A10" t="str">
            <v>DP0011003</v>
          </cell>
          <cell r="B10" t="str">
            <v>SSP</v>
          </cell>
          <cell r="C10" t="str">
            <v>System Services Processor (SSP) with 128 MB memory</v>
          </cell>
          <cell r="D10">
            <v>2706.95</v>
          </cell>
          <cell r="E10" t="str">
            <v>C</v>
          </cell>
          <cell r="F10">
            <v>30000</v>
          </cell>
        </row>
        <row r="11">
          <cell r="A11" t="str">
            <v>DP0011004</v>
          </cell>
          <cell r="B11" t="str">
            <v>SSP</v>
          </cell>
          <cell r="C11" t="str">
            <v>System Services Processor (SSP) with 256 MB memory</v>
          </cell>
          <cell r="D11">
            <v>3033.53</v>
          </cell>
          <cell r="E11" t="str">
            <v>C</v>
          </cell>
          <cell r="F11">
            <v>34000</v>
          </cell>
        </row>
        <row r="12">
          <cell r="A12" t="str">
            <v>DP0011005</v>
          </cell>
          <cell r="B12" t="str">
            <v>IFP</v>
          </cell>
          <cell r="C12" t="str">
            <v>Internet Forwarding Processor (IFP) with RSP</v>
          </cell>
          <cell r="D12">
            <v>3851.27</v>
          </cell>
          <cell r="E12" t="str">
            <v>C</v>
          </cell>
          <cell r="F12">
            <v>34000</v>
          </cell>
        </row>
        <row r="13">
          <cell r="A13" t="str">
            <v>DP0011006</v>
          </cell>
          <cell r="C13" t="str">
            <v>System Services Processor 128 to 256 MB Upgrade</v>
          </cell>
          <cell r="D13">
            <v>531.49</v>
          </cell>
          <cell r="F13">
            <v>6000</v>
          </cell>
        </row>
        <row r="14">
          <cell r="A14" t="str">
            <v>DP0011007</v>
          </cell>
          <cell r="B14" t="str">
            <v>AI</v>
          </cell>
          <cell r="C14" t="str">
            <v>2 x OC-3/STM-1 APS Access Interface (SM-IR)</v>
          </cell>
          <cell r="D14">
            <v>2214.08</v>
          </cell>
          <cell r="E14" t="str">
            <v>C</v>
          </cell>
          <cell r="F14">
            <v>9000</v>
          </cell>
        </row>
        <row r="15">
          <cell r="A15" t="str">
            <v>DP0011008</v>
          </cell>
          <cell r="B15" t="str">
            <v>AI</v>
          </cell>
          <cell r="C15" t="str">
            <v>2 x OC-3/STM-1 APS Access Interface (MM)</v>
          </cell>
          <cell r="D15">
            <v>1554.47</v>
          </cell>
          <cell r="E15" t="str">
            <v>C</v>
          </cell>
          <cell r="F15">
            <v>7000</v>
          </cell>
        </row>
        <row r="16">
          <cell r="A16" t="str">
            <v>DP0011009</v>
          </cell>
          <cell r="B16" t="str">
            <v>SSPI</v>
          </cell>
          <cell r="C16" t="str">
            <v>SSP-E (Ethernet) Interface Card</v>
          </cell>
          <cell r="D16">
            <v>259</v>
          </cell>
          <cell r="E16" t="str">
            <v>C</v>
          </cell>
          <cell r="F16">
            <v>2500</v>
          </cell>
        </row>
        <row r="17">
          <cell r="A17" t="str">
            <v>DP0011010</v>
          </cell>
          <cell r="B17" t="str">
            <v>SSPI</v>
          </cell>
          <cell r="C17" t="str">
            <v>SSP-C (Console) Interface Card</v>
          </cell>
          <cell r="D17">
            <v>249</v>
          </cell>
          <cell r="E17" t="str">
            <v>C</v>
          </cell>
          <cell r="F17">
            <v>1500</v>
          </cell>
        </row>
        <row r="18">
          <cell r="A18" t="str">
            <v>DP0011011</v>
          </cell>
          <cell r="B18" t="str">
            <v>SSPI</v>
          </cell>
          <cell r="C18" t="str">
            <v>SSP-C (Console) Interface Card w/ on-board Stratum 3</v>
          </cell>
          <cell r="D18">
            <v>879.46</v>
          </cell>
          <cell r="E18" t="str">
            <v>C</v>
          </cell>
          <cell r="F18">
            <v>1800</v>
          </cell>
        </row>
        <row r="19">
          <cell r="A19" t="str">
            <v>DP0011012</v>
          </cell>
          <cell r="B19" t="str">
            <v>SSPI</v>
          </cell>
          <cell r="C19" t="str">
            <v>SSP-E (Ethernet) Interface Card w/ on-board Stratum 3</v>
          </cell>
          <cell r="D19">
            <v>892.84</v>
          </cell>
          <cell r="E19" t="str">
            <v>C</v>
          </cell>
          <cell r="F19">
            <v>3000</v>
          </cell>
        </row>
        <row r="20">
          <cell r="A20" t="str">
            <v>DP0011013</v>
          </cell>
          <cell r="B20" t="str">
            <v>TI</v>
          </cell>
          <cell r="C20" t="str">
            <v>1xOC-12c/STM-4 Trunk Interface (SM-IR)</v>
          </cell>
          <cell r="D20">
            <v>836.76</v>
          </cell>
          <cell r="E20" t="str">
            <v>C</v>
          </cell>
          <cell r="F20">
            <v>11000</v>
          </cell>
        </row>
        <row r="21">
          <cell r="A21" t="str">
            <v>DP0011014</v>
          </cell>
          <cell r="B21" t="str">
            <v>TI</v>
          </cell>
          <cell r="C21" t="str">
            <v>1xOC-12c/STM-4 Trunk Interface (MM)</v>
          </cell>
          <cell r="D21">
            <v>697.54</v>
          </cell>
          <cell r="E21" t="str">
            <v>C</v>
          </cell>
          <cell r="F21">
            <v>9000</v>
          </cell>
        </row>
        <row r="22">
          <cell r="A22" t="str">
            <v>DP0011015</v>
          </cell>
          <cell r="C22" t="str">
            <v>AC Power Supply (Original Chassis)</v>
          </cell>
          <cell r="D22">
            <v>846.73</v>
          </cell>
          <cell r="E22" t="str">
            <v>C</v>
          </cell>
          <cell r="F22">
            <v>2000</v>
          </cell>
        </row>
        <row r="23">
          <cell r="A23" t="str">
            <v>DP0011016</v>
          </cell>
          <cell r="B23" t="str">
            <v>AI</v>
          </cell>
          <cell r="C23" t="str">
            <v>6xT3 (Hex T3) Channelized Access Interface</v>
          </cell>
          <cell r="D23">
            <v>754</v>
          </cell>
          <cell r="E23" t="str">
            <v>C</v>
          </cell>
          <cell r="F23">
            <v>7000</v>
          </cell>
        </row>
        <row r="24">
          <cell r="A24" t="str">
            <v>DP0011017</v>
          </cell>
          <cell r="C24" t="str">
            <v>Versalar 15000 12 Slot Spare Chassis with mid-plane/fan board</v>
          </cell>
          <cell r="D24">
            <v>4108.53</v>
          </cell>
          <cell r="F24">
            <v>14000</v>
          </cell>
        </row>
        <row r="25">
          <cell r="A25" t="str">
            <v>DP0011018</v>
          </cell>
          <cell r="C25" t="str">
            <v>DC Power Supply (Original Chassis)</v>
          </cell>
          <cell r="D25">
            <v>728.23</v>
          </cell>
          <cell r="E25" t="str">
            <v>C</v>
          </cell>
          <cell r="F25">
            <v>1000</v>
          </cell>
        </row>
        <row r="26">
          <cell r="A26" t="str">
            <v>DP0011019</v>
          </cell>
          <cell r="C26" t="str">
            <v>Versalar 15000 Cooling Module Spare</v>
          </cell>
          <cell r="D26">
            <v>419.45</v>
          </cell>
          <cell r="E26" t="str">
            <v>E</v>
          </cell>
          <cell r="F26">
            <v>1000</v>
          </cell>
        </row>
        <row r="27">
          <cell r="A27" t="str">
            <v>DP0011020</v>
          </cell>
          <cell r="C27" t="str">
            <v>Versalar 15000 Air Flow Module for Processor Slot</v>
          </cell>
          <cell r="D27">
            <v>0</v>
          </cell>
          <cell r="E27" t="str">
            <v>E</v>
          </cell>
          <cell r="F27">
            <v>0</v>
          </cell>
        </row>
        <row r="28">
          <cell r="A28" t="str">
            <v>DP0011021</v>
          </cell>
          <cell r="C28" t="str">
            <v>Versalar 15000 Air Flow Module for Interface Slot</v>
          </cell>
          <cell r="D28">
            <v>0</v>
          </cell>
          <cell r="E28" t="str">
            <v>E</v>
          </cell>
          <cell r="F28">
            <v>0</v>
          </cell>
        </row>
        <row r="29">
          <cell r="A29" t="str">
            <v>DP0011022</v>
          </cell>
          <cell r="C29" t="str">
            <v>Versalre 15000 23" Rack Mount Kit</v>
          </cell>
          <cell r="D29">
            <v>51</v>
          </cell>
          <cell r="E29" t="str">
            <v>E</v>
          </cell>
          <cell r="F29">
            <v>75</v>
          </cell>
        </row>
        <row r="30">
          <cell r="A30" t="str">
            <v>DP0011023</v>
          </cell>
          <cell r="C30" t="str">
            <v>Versalar 15000 Bezel Kit</v>
          </cell>
          <cell r="D30">
            <v>158.94999999999999</v>
          </cell>
          <cell r="E30" t="str">
            <v>E</v>
          </cell>
          <cell r="F30">
            <v>300</v>
          </cell>
        </row>
        <row r="31">
          <cell r="A31" t="str">
            <v>DP0011024</v>
          </cell>
          <cell r="C31" t="str">
            <v>Versalar 15000 AC Input Module</v>
          </cell>
          <cell r="D31">
            <v>166.1</v>
          </cell>
          <cell r="E31" t="str">
            <v>E</v>
          </cell>
          <cell r="F31">
            <v>200</v>
          </cell>
        </row>
        <row r="32">
          <cell r="A32" t="str">
            <v>DP0011025</v>
          </cell>
          <cell r="C32" t="str">
            <v>Versalar 15000 Power Supply Blank Converter</v>
          </cell>
          <cell r="D32">
            <v>0</v>
          </cell>
          <cell r="E32" t="str">
            <v>E</v>
          </cell>
          <cell r="F32">
            <v>0</v>
          </cell>
        </row>
        <row r="33">
          <cell r="A33" t="str">
            <v>DP0011026</v>
          </cell>
          <cell r="C33" t="str">
            <v>Versalar 15000 DC Input Module</v>
          </cell>
          <cell r="D33">
            <v>340.25</v>
          </cell>
          <cell r="E33" t="str">
            <v>E</v>
          </cell>
          <cell r="F33">
            <v>400</v>
          </cell>
        </row>
        <row r="34">
          <cell r="A34" t="str">
            <v>DP0011027</v>
          </cell>
        </row>
        <row r="35">
          <cell r="A35" t="str">
            <v>DP0011028</v>
          </cell>
          <cell r="B35" t="str">
            <v>AI</v>
          </cell>
          <cell r="C35" t="str">
            <v>Verslar 15000 Access Redundancy Module (ARM)</v>
          </cell>
          <cell r="D35">
            <v>394</v>
          </cell>
          <cell r="E35" t="str">
            <v>C</v>
          </cell>
          <cell r="F35">
            <v>500</v>
          </cell>
        </row>
        <row r="36">
          <cell r="A36" t="str">
            <v>DP0011029</v>
          </cell>
          <cell r="C36" t="str">
            <v>Versalar 15000 Cable Management Bracket</v>
          </cell>
          <cell r="D36">
            <v>15</v>
          </cell>
          <cell r="E36" t="str">
            <v>E</v>
          </cell>
          <cell r="F36">
            <v>50</v>
          </cell>
        </row>
        <row r="37">
          <cell r="A37" t="str">
            <v>DP0011030</v>
          </cell>
          <cell r="B37" t="str">
            <v>AP</v>
          </cell>
          <cell r="C37" t="str">
            <v>Clear DS3 Access Processor (CAP-DS3)</v>
          </cell>
          <cell r="D37">
            <v>7559</v>
          </cell>
          <cell r="E37" t="str">
            <v>C</v>
          </cell>
          <cell r="F37">
            <v>55000</v>
          </cell>
        </row>
        <row r="38">
          <cell r="A38" t="str">
            <v>DP0011031</v>
          </cell>
          <cell r="B38" t="str">
            <v>AP</v>
          </cell>
          <cell r="C38" t="str">
            <v>M13 / Clear DS3 Access Processor (CAP-M13/DS3)</v>
          </cell>
          <cell r="D38">
            <v>10072</v>
          </cell>
          <cell r="E38" t="str">
            <v>C</v>
          </cell>
          <cell r="F38">
            <v>98995</v>
          </cell>
        </row>
        <row r="39">
          <cell r="A39" t="str">
            <v>DP0011032</v>
          </cell>
          <cell r="B39" t="str">
            <v>AP</v>
          </cell>
          <cell r="C39" t="str">
            <v>ATM Access Processor (AAP)</v>
          </cell>
          <cell r="D39">
            <v>3345</v>
          </cell>
          <cell r="E39" t="str">
            <v>C</v>
          </cell>
          <cell r="F39">
            <v>22000</v>
          </cell>
        </row>
        <row r="40">
          <cell r="A40" t="str">
            <v>DP0011033</v>
          </cell>
          <cell r="B40" t="str">
            <v>TI</v>
          </cell>
          <cell r="C40" t="str">
            <v>4xOC-3/STM-1 Trunk Interface (SM-IR)</v>
          </cell>
          <cell r="D40">
            <v>1732</v>
          </cell>
          <cell r="E40" t="str">
            <v>C</v>
          </cell>
          <cell r="F40">
            <v>11000</v>
          </cell>
        </row>
        <row r="41">
          <cell r="A41" t="str">
            <v>DP0011034</v>
          </cell>
          <cell r="B41" t="str">
            <v>TI</v>
          </cell>
          <cell r="C41" t="str">
            <v>4xOC-3/STM-1 Trunk Interface (MM)</v>
          </cell>
          <cell r="D41">
            <v>854</v>
          </cell>
          <cell r="E41" t="str">
            <v>C</v>
          </cell>
          <cell r="F41">
            <v>9000</v>
          </cell>
        </row>
        <row r="42">
          <cell r="A42" t="str">
            <v>DP0011035</v>
          </cell>
          <cell r="B42" t="str">
            <v>TP</v>
          </cell>
          <cell r="C42" t="str">
            <v>Ehternet Trunk Processor (ETP)</v>
          </cell>
          <cell r="D42">
            <v>2019</v>
          </cell>
          <cell r="E42" t="str">
            <v>C</v>
          </cell>
          <cell r="F42">
            <v>11000</v>
          </cell>
        </row>
        <row r="43">
          <cell r="A43" t="str">
            <v>DP0011036</v>
          </cell>
          <cell r="B43" t="str">
            <v>TI</v>
          </cell>
          <cell r="C43" t="str">
            <v>4x100 Base-TX Ethernet Interface (100MB-TX)</v>
          </cell>
          <cell r="D43">
            <v>970</v>
          </cell>
          <cell r="E43" t="str">
            <v>C</v>
          </cell>
          <cell r="F43">
            <v>5000</v>
          </cell>
        </row>
        <row r="44">
          <cell r="A44" t="str">
            <v>DP0011037</v>
          </cell>
          <cell r="B44" t="str">
            <v>TI</v>
          </cell>
          <cell r="C44" t="str">
            <v>4x100 Base-FX Ethernet Interface (100MB-FX)</v>
          </cell>
          <cell r="D44">
            <v>1115</v>
          </cell>
          <cell r="E44" t="str">
            <v>C</v>
          </cell>
          <cell r="F44">
            <v>7000</v>
          </cell>
        </row>
        <row r="45">
          <cell r="A45" t="str">
            <v>DP0011038</v>
          </cell>
          <cell r="B45" t="str">
            <v>TI</v>
          </cell>
          <cell r="C45" t="str">
            <v xml:space="preserve">1x1000 Base-SX Ethernet Interface </v>
          </cell>
          <cell r="D45">
            <v>556</v>
          </cell>
          <cell r="E45" t="str">
            <v>C</v>
          </cell>
          <cell r="F45">
            <v>10000</v>
          </cell>
        </row>
        <row r="46">
          <cell r="A46" t="str">
            <v>DP0011039</v>
          </cell>
          <cell r="B46" t="str">
            <v>TI</v>
          </cell>
          <cell r="C46" t="str">
            <v xml:space="preserve">1x1000 Base-LX Ethernet Interface </v>
          </cell>
          <cell r="D46">
            <v>681</v>
          </cell>
          <cell r="E46" t="str">
            <v>C</v>
          </cell>
          <cell r="F46">
            <v>13000</v>
          </cell>
        </row>
        <row r="47">
          <cell r="A47" t="str">
            <v>DP0011040</v>
          </cell>
          <cell r="B47" t="str">
            <v>TP</v>
          </cell>
          <cell r="C47" t="str">
            <v>Packet over SONET Trunk Processor</v>
          </cell>
          <cell r="D47">
            <v>4255</v>
          </cell>
          <cell r="E47" t="str">
            <v>C</v>
          </cell>
          <cell r="F47">
            <v>22000</v>
          </cell>
        </row>
        <row r="48">
          <cell r="A48" t="str">
            <v>DP0011041</v>
          </cell>
        </row>
        <row r="49">
          <cell r="A49" t="str">
            <v>DP0011042</v>
          </cell>
        </row>
        <row r="50">
          <cell r="A50" t="str">
            <v>DP0011043</v>
          </cell>
        </row>
        <row r="51">
          <cell r="A51" t="str">
            <v>DP0011044</v>
          </cell>
          <cell r="B51" t="str">
            <v>TI</v>
          </cell>
          <cell r="C51" t="str">
            <v>1xOC-12/STM-4 PTP Trunk Interface (SM-IR)</v>
          </cell>
          <cell r="D51">
            <v>828</v>
          </cell>
          <cell r="E51" t="str">
            <v>C</v>
          </cell>
          <cell r="F51">
            <v>11000</v>
          </cell>
        </row>
        <row r="52">
          <cell r="A52" t="str">
            <v>DP0011045</v>
          </cell>
          <cell r="B52" t="str">
            <v>AI</v>
          </cell>
          <cell r="C52" t="str">
            <v>2xOC3/SDH AAP Access Interface w/ APS (SM-IR)</v>
          </cell>
          <cell r="D52">
            <v>784</v>
          </cell>
          <cell r="E52" t="str">
            <v>C</v>
          </cell>
          <cell r="F52">
            <v>9000</v>
          </cell>
        </row>
        <row r="53">
          <cell r="A53" t="str">
            <v>DP0011046</v>
          </cell>
          <cell r="B53" t="str">
            <v>AI</v>
          </cell>
          <cell r="C53" t="str">
            <v>2xOC3/SDH AAP Access Interface w/ APS (MM)</v>
          </cell>
          <cell r="D53">
            <v>745</v>
          </cell>
          <cell r="E53" t="str">
            <v>C</v>
          </cell>
          <cell r="F53">
            <v>7000</v>
          </cell>
        </row>
        <row r="54">
          <cell r="A54" t="str">
            <v>DP0011047</v>
          </cell>
          <cell r="B54" t="str">
            <v>AP</v>
          </cell>
          <cell r="C54" t="str">
            <v>Channelized Access Processor (E1, DS0) For Intl (ECAP)</v>
          </cell>
          <cell r="D54">
            <v>7620</v>
          </cell>
          <cell r="E54" t="str">
            <v>C</v>
          </cell>
          <cell r="F54">
            <v>50000</v>
          </cell>
        </row>
        <row r="55">
          <cell r="A55" t="str">
            <v>DP0011048</v>
          </cell>
          <cell r="B55" t="str">
            <v>AP</v>
          </cell>
          <cell r="C55" t="str">
            <v>Sub-rate DS3 Access Processor</v>
          </cell>
          <cell r="D55">
            <v>8854</v>
          </cell>
          <cell r="E55" t="str">
            <v>C</v>
          </cell>
          <cell r="F55">
            <v>40000</v>
          </cell>
        </row>
        <row r="56">
          <cell r="A56" t="str">
            <v>DP0011049</v>
          </cell>
          <cell r="B56" t="str">
            <v>AI</v>
          </cell>
          <cell r="C56" t="str">
            <v>1xOC-12 SDS3 Access Interface W/ APS (SM-IR)</v>
          </cell>
          <cell r="D56">
            <v>1091</v>
          </cell>
          <cell r="E56" t="str">
            <v>C</v>
          </cell>
          <cell r="F56">
            <v>15000</v>
          </cell>
        </row>
        <row r="57">
          <cell r="A57" t="str">
            <v>DP0011050</v>
          </cell>
          <cell r="B57" t="str">
            <v>AI</v>
          </cell>
          <cell r="C57" t="str">
            <v>1xSTM-1 ECAP Access Interface W/ MSP (SM-IR)</v>
          </cell>
          <cell r="D57">
            <v>1008</v>
          </cell>
          <cell r="E57" t="str">
            <v>C</v>
          </cell>
          <cell r="F57">
            <v>7000</v>
          </cell>
        </row>
        <row r="58">
          <cell r="A58" t="str">
            <v>DP0011051</v>
          </cell>
          <cell r="B58" t="str">
            <v>AI</v>
          </cell>
          <cell r="C58" t="str">
            <v>1xSTM-1 ECAP Access Interface W/ MSP (MM)</v>
          </cell>
          <cell r="D58">
            <v>751</v>
          </cell>
          <cell r="E58" t="str">
            <v>C</v>
          </cell>
          <cell r="F58">
            <v>5000</v>
          </cell>
        </row>
        <row r="59">
          <cell r="A59" t="str">
            <v>DP0011052</v>
          </cell>
          <cell r="B59" t="str">
            <v>AI</v>
          </cell>
          <cell r="C59" t="str">
            <v>1xOC-12 SDS3 Access Interface W/ APS (MM)</v>
          </cell>
          <cell r="D59">
            <v>1186</v>
          </cell>
          <cell r="E59" t="str">
            <v>C</v>
          </cell>
          <cell r="F59">
            <v>13000</v>
          </cell>
        </row>
        <row r="60">
          <cell r="A60" t="str">
            <v>DP0011053</v>
          </cell>
          <cell r="C60" t="str">
            <v>V15K AC Power Rack w/ one AC power supply</v>
          </cell>
          <cell r="D60">
            <v>1200</v>
          </cell>
          <cell r="F60">
            <v>19995</v>
          </cell>
        </row>
        <row r="61">
          <cell r="A61" t="str">
            <v>DP0011054</v>
          </cell>
          <cell r="C61" t="str">
            <v>DC Power Supply</v>
          </cell>
          <cell r="F61">
            <v>1000</v>
          </cell>
        </row>
        <row r="62">
          <cell r="A62" t="str">
            <v>DP0011055</v>
          </cell>
          <cell r="C62" t="str">
            <v>AC Power Supply</v>
          </cell>
          <cell r="F62">
            <v>2000</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Trunk Matrix-DL"/>
      <sheetName val="Outgoing"/>
      <sheetName val="Incoming"/>
      <sheetName val="Delhi-PM"/>
      <sheetName val="Other Codes"/>
      <sheetName val="POI_MASTER_1"/>
      <sheetName val="Component Pricing, Costs"/>
      <sheetName val="Sheet2"/>
      <sheetName val="Page 1A - Proposal Strategy "/>
      <sheetName val="Masters"/>
      <sheetName val="Performance Report"/>
      <sheetName val="database-NO"/>
      <sheetName val="Edge_Multiservice"/>
      <sheetName val="Other assumptions"/>
      <sheetName val="p&amp;l1298"/>
      <sheetName val="Factor_Sheet"/>
      <sheetName val="Eqpmnt Plng"/>
      <sheetName val="Cost assmpts"/>
      <sheetName val="Trunk_Matrix-DL"/>
      <sheetName val="Other_Codes"/>
      <sheetName val="Component_Pricing,_Costs"/>
      <sheetName val="Page_1A_-_Proposal_Strategy_"/>
      <sheetName val="Performance_Report"/>
      <sheetName val="Other_assumptions"/>
      <sheetName val="Assumptions"/>
      <sheetName val="discounts"/>
      <sheetName val="Formulae"/>
      <sheetName val="Trunk_Matrix-DL1"/>
      <sheetName val="Other_Codes1"/>
      <sheetName val="Component_Pricing,_Costs1"/>
      <sheetName val="Page_1A_-_Proposal_Strategy_1"/>
      <sheetName val="Performance_Report1"/>
      <sheetName val="Other_assumptions1"/>
      <sheetName val="Eqpmnt_Plng"/>
      <sheetName val="Cost_assmpts"/>
      <sheetName val="Sheet3"/>
      <sheetName val="IUC North Delhi"/>
      <sheetName val="DLC lookups"/>
      <sheetName val="HAWAII REGION"/>
      <sheetName val="ADP"/>
      <sheetName val="WAIFAC"/>
      <sheetName val="KAHULUI"/>
      <sheetName val="WDF(EXCLUDINGHERMES)"/>
      <sheetName val="WhseGP"/>
      <sheetName val="TOTAL WAIKOLOA"/>
      <sheetName val="HIA FAC"/>
      <sheetName val="WAIKIKI GALLERIA"/>
      <sheetName val="TOTAL HHV"/>
      <sheetName val="HERMES"/>
      <sheetName val="TOTAL HIA"/>
      <sheetName val="KONA"/>
      <sheetName val="PRADA"/>
      <sheetName val="TOTAL WHALERS"/>
      <sheetName val="WDP"/>
      <sheetName val="ADF"/>
      <sheetName val="Working"/>
      <sheetName val="MIS"/>
    </sheetNames>
    <sheetDataSet>
      <sheetData sheetId="0" refreshError="1"/>
      <sheetData sheetId="1" refreshError="1"/>
      <sheetData sheetId="2" refreshError="1"/>
      <sheetData sheetId="3" refreshError="1"/>
      <sheetData sheetId="4" refreshError="1"/>
      <sheetData sheetId="5" refreshError="1"/>
      <sheetData sheetId="6" refreshError="1">
        <row r="57">
          <cell r="A57">
            <v>0.15</v>
          </cell>
          <cell r="B57">
            <v>40</v>
          </cell>
          <cell r="C57">
            <v>0.1</v>
          </cell>
          <cell r="D57">
            <v>0.15</v>
          </cell>
        </row>
        <row r="58">
          <cell r="A58">
            <v>0.2</v>
          </cell>
          <cell r="B58">
            <v>30</v>
          </cell>
          <cell r="C58">
            <v>0.1</v>
          </cell>
          <cell r="D58">
            <v>0.2</v>
          </cell>
        </row>
        <row r="59">
          <cell r="A59">
            <v>0.25</v>
          </cell>
          <cell r="B59">
            <v>24</v>
          </cell>
          <cell r="C59">
            <v>0.1</v>
          </cell>
          <cell r="D59">
            <v>0.25</v>
          </cell>
        </row>
        <row r="60">
          <cell r="A60">
            <v>0.3</v>
          </cell>
          <cell r="B60">
            <v>20</v>
          </cell>
          <cell r="C60">
            <v>0.1</v>
          </cell>
          <cell r="D60">
            <v>0.3</v>
          </cell>
        </row>
        <row r="61">
          <cell r="A61">
            <v>0.35</v>
          </cell>
          <cell r="B61">
            <v>17.100000000000001</v>
          </cell>
          <cell r="C61">
            <v>0.1</v>
          </cell>
          <cell r="D61">
            <v>0.35087719298245612</v>
          </cell>
        </row>
        <row r="62">
          <cell r="A62">
            <v>0.4</v>
          </cell>
          <cell r="B62">
            <v>15</v>
          </cell>
          <cell r="C62">
            <v>0.1</v>
          </cell>
          <cell r="D62">
            <v>0.4</v>
          </cell>
        </row>
        <row r="63">
          <cell r="A63">
            <v>0.45</v>
          </cell>
          <cell r="B63">
            <v>13.3</v>
          </cell>
          <cell r="C63">
            <v>0.1</v>
          </cell>
          <cell r="D63">
            <v>0.45112781954887216</v>
          </cell>
        </row>
        <row r="64">
          <cell r="A64">
            <v>0.5</v>
          </cell>
          <cell r="B64">
            <v>12</v>
          </cell>
          <cell r="C64">
            <v>0.1</v>
          </cell>
          <cell r="D64">
            <v>0.5</v>
          </cell>
        </row>
        <row r="65">
          <cell r="A65">
            <v>0.6</v>
          </cell>
          <cell r="B65">
            <v>10</v>
          </cell>
          <cell r="C65">
            <v>0.1</v>
          </cell>
          <cell r="D65">
            <v>0.6</v>
          </cell>
        </row>
        <row r="66">
          <cell r="A66">
            <v>0.7</v>
          </cell>
          <cell r="B66">
            <v>8.5</v>
          </cell>
          <cell r="C66">
            <v>0.1</v>
          </cell>
          <cell r="D66">
            <v>0.70588235294117652</v>
          </cell>
        </row>
        <row r="67">
          <cell r="A67">
            <v>0.75</v>
          </cell>
          <cell r="B67">
            <v>8</v>
          </cell>
          <cell r="C67">
            <v>0.1</v>
          </cell>
          <cell r="D67">
            <v>0.75</v>
          </cell>
        </row>
        <row r="68">
          <cell r="A68">
            <v>0.85</v>
          </cell>
          <cell r="B68">
            <v>7</v>
          </cell>
          <cell r="C68">
            <v>0.1</v>
          </cell>
          <cell r="D68">
            <v>0.8571428571428571</v>
          </cell>
        </row>
        <row r="69">
          <cell r="A69">
            <v>0.95</v>
          </cell>
          <cell r="B69">
            <v>6.3</v>
          </cell>
          <cell r="C69">
            <v>0.1</v>
          </cell>
          <cell r="D69">
            <v>0.95238095238095244</v>
          </cell>
        </row>
        <row r="70">
          <cell r="A70">
            <v>1</v>
          </cell>
          <cell r="B70">
            <v>6</v>
          </cell>
          <cell r="C70">
            <v>0.1</v>
          </cell>
          <cell r="D70">
            <v>1</v>
          </cell>
        </row>
        <row r="71">
          <cell r="A71">
            <v>1.05</v>
          </cell>
          <cell r="B71">
            <v>5.7</v>
          </cell>
          <cell r="C71">
            <v>0.1</v>
          </cell>
          <cell r="D71">
            <v>1.0526315789473684</v>
          </cell>
        </row>
        <row r="72">
          <cell r="A72">
            <v>1.1499999999999999</v>
          </cell>
          <cell r="B72">
            <v>5.2</v>
          </cell>
          <cell r="C72">
            <v>0.1</v>
          </cell>
          <cell r="D72">
            <v>1.1538461538461537</v>
          </cell>
        </row>
        <row r="73">
          <cell r="A73">
            <v>1.2</v>
          </cell>
          <cell r="B73">
            <v>5</v>
          </cell>
          <cell r="C73">
            <v>0.1</v>
          </cell>
          <cell r="D73">
            <v>1.2</v>
          </cell>
        </row>
        <row r="74">
          <cell r="A74">
            <v>1.25</v>
          </cell>
          <cell r="B74">
            <v>4.8</v>
          </cell>
          <cell r="C74">
            <v>0.1</v>
          </cell>
          <cell r="D74">
            <v>1.25</v>
          </cell>
        </row>
        <row r="75">
          <cell r="A75">
            <v>1.4</v>
          </cell>
          <cell r="B75">
            <v>4.2</v>
          </cell>
          <cell r="C75">
            <v>0.1</v>
          </cell>
          <cell r="D75">
            <v>1.4285714285714286</v>
          </cell>
        </row>
        <row r="76">
          <cell r="A76">
            <v>1.45</v>
          </cell>
          <cell r="B76">
            <v>4.0999999999999996</v>
          </cell>
          <cell r="C76">
            <v>0.1</v>
          </cell>
          <cell r="D76">
            <v>1.4634146341463417</v>
          </cell>
        </row>
        <row r="77">
          <cell r="A77">
            <v>1.5</v>
          </cell>
          <cell r="B77">
            <v>4</v>
          </cell>
          <cell r="C77">
            <v>0.1</v>
          </cell>
          <cell r="D77">
            <v>1.5</v>
          </cell>
        </row>
        <row r="78">
          <cell r="A78">
            <v>1.6</v>
          </cell>
          <cell r="B78">
            <v>3.7</v>
          </cell>
          <cell r="C78">
            <v>0.1</v>
          </cell>
          <cell r="D78">
            <v>1.6216216216216215</v>
          </cell>
        </row>
        <row r="79">
          <cell r="A79">
            <v>1.75</v>
          </cell>
          <cell r="B79">
            <v>3.4</v>
          </cell>
          <cell r="C79">
            <v>0.1</v>
          </cell>
          <cell r="D79">
            <v>1.7647058823529411</v>
          </cell>
        </row>
        <row r="80">
          <cell r="A80">
            <v>2</v>
          </cell>
          <cell r="B80">
            <v>3</v>
          </cell>
          <cell r="C80">
            <v>0.1</v>
          </cell>
          <cell r="D80">
            <v>2</v>
          </cell>
        </row>
        <row r="81">
          <cell r="A81">
            <v>2.4500000000000002</v>
          </cell>
          <cell r="B81">
            <v>2.4</v>
          </cell>
          <cell r="C81">
            <v>0.1</v>
          </cell>
          <cell r="D81">
            <v>2.5</v>
          </cell>
        </row>
        <row r="82">
          <cell r="A82">
            <v>2.5</v>
          </cell>
          <cell r="B82">
            <v>2.4</v>
          </cell>
          <cell r="C82">
            <v>0.1</v>
          </cell>
          <cell r="D82">
            <v>2.5</v>
          </cell>
        </row>
        <row r="83">
          <cell r="A83">
            <v>2.75</v>
          </cell>
          <cell r="B83">
            <v>2.1</v>
          </cell>
          <cell r="C83">
            <v>0.1</v>
          </cell>
          <cell r="D83">
            <v>2.8571428571428572</v>
          </cell>
        </row>
        <row r="84">
          <cell r="A84">
            <v>2.85</v>
          </cell>
          <cell r="B84">
            <v>2</v>
          </cell>
          <cell r="C84">
            <v>0.1</v>
          </cell>
          <cell r="D84">
            <v>3</v>
          </cell>
        </row>
        <row r="85">
          <cell r="A85">
            <v>3.1</v>
          </cell>
          <cell r="B85">
            <v>1.9</v>
          </cell>
          <cell r="C85">
            <v>0.1</v>
          </cell>
          <cell r="D85">
            <v>3.1578947368421053</v>
          </cell>
        </row>
        <row r="86">
          <cell r="A86">
            <v>3.6</v>
          </cell>
          <cell r="B86">
            <v>1.65</v>
          </cell>
          <cell r="C86">
            <v>0.1</v>
          </cell>
          <cell r="D86">
            <v>3.6363636363636367</v>
          </cell>
        </row>
        <row r="87">
          <cell r="A87">
            <v>6</v>
          </cell>
          <cell r="B87">
            <v>60</v>
          </cell>
          <cell r="C87">
            <v>6</v>
          </cell>
          <cell r="D87">
            <v>6</v>
          </cell>
        </row>
        <row r="88">
          <cell r="A88">
            <v>9</v>
          </cell>
          <cell r="B88">
            <v>60</v>
          </cell>
          <cell r="C88">
            <v>9</v>
          </cell>
          <cell r="D88">
            <v>9</v>
          </cell>
        </row>
        <row r="89">
          <cell r="A89">
            <v>14</v>
          </cell>
          <cell r="B89">
            <v>60</v>
          </cell>
          <cell r="C89">
            <v>14</v>
          </cell>
          <cell r="D89">
            <v>14</v>
          </cell>
        </row>
        <row r="90">
          <cell r="A90">
            <v>15.68</v>
          </cell>
          <cell r="B90">
            <v>4.5</v>
          </cell>
          <cell r="C90">
            <v>1.2</v>
          </cell>
          <cell r="D90">
            <v>16</v>
          </cell>
        </row>
        <row r="91">
          <cell r="A91">
            <v>18.5</v>
          </cell>
          <cell r="B91">
            <v>3.8</v>
          </cell>
          <cell r="C91">
            <v>1.2</v>
          </cell>
          <cell r="D91">
            <v>18.947368421052634</v>
          </cell>
        </row>
        <row r="92">
          <cell r="A92">
            <v>5.5</v>
          </cell>
          <cell r="B92">
            <v>1.0900000000000001</v>
          </cell>
          <cell r="C92">
            <v>0.1</v>
          </cell>
          <cell r="D92">
            <v>5.5045871559633026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Management Summary"/>
      <sheetName val="Capital Cost Assumptions"/>
      <sheetName val="Basic_Assumptions"/>
      <sheetName val="Assumptions_Y"/>
      <sheetName val="R_Capex &amp; Repayment"/>
      <sheetName val="A_Capex &amp; Repayment"/>
      <sheetName val="R_Cost_Elements"/>
      <sheetName val="A_Depreciation"/>
      <sheetName val="R_Generation"/>
      <sheetName val="A_Generation"/>
      <sheetName val="R_tariffs"/>
      <sheetName val="R_Tax"/>
      <sheetName val="WC"/>
      <sheetName val="Tax"/>
      <sheetName val="Revenue"/>
      <sheetName val="PL"/>
      <sheetName val="BS"/>
      <sheetName val="CF"/>
      <sheetName val="IRR"/>
      <sheetName val="Valuation"/>
    </sheetNames>
    <sheetDataSet>
      <sheetData sheetId="0" refreshError="1"/>
      <sheetData sheetId="1" refreshError="1"/>
      <sheetData sheetId="2" refreshError="1"/>
      <sheetData sheetId="3" refreshError="1">
        <row r="36">
          <cell r="C36">
            <v>41214</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ummary rev c"/>
      <sheetName val="price sheet revc"/>
      <sheetName val="10 Circles (4)"/>
      <sheetName val="Summary (4)"/>
      <sheetName val="10 Circles"/>
      <sheetName val="10 Circles- SW component"/>
      <sheetName val="Main Sheet"/>
      <sheetName val="Rev PA1 BHARTI 2004"/>
      <sheetName val="Total"/>
      <sheetName val="Verdi Summary"/>
      <sheetName val="UPW"/>
      <sheetName val="AP"/>
      <sheetName val="Punjab"/>
      <sheetName val="KK"/>
      <sheetName val="Kerela"/>
      <sheetName val="HP"/>
      <sheetName val="Haryana"/>
      <sheetName val="Delhi"/>
      <sheetName val="TN"/>
      <sheetName val="Chennai"/>
      <sheetName val="Year3"/>
      <sheetName val="10 Circles (3)"/>
      <sheetName val="POI_MASTER_1"/>
      <sheetName val="Component Pricing, Cos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su expansion"/>
      <sheetName val="msu expansion"/>
      <sheetName val="utilisation"/>
      <sheetName val="Dels"/>
      <sheetName val="POI_MASTER_1"/>
      <sheetName val="Summary_Local"/>
      <sheetName val="Europe Consolidated"/>
      <sheetName val="Projects"/>
      <sheetName val="Factor_sheet"/>
      <sheetName val="Sheet3"/>
      <sheetName val="Assumptions - 2"/>
      <sheetName val="BS"/>
      <sheetName val="Licences"/>
      <sheetName val="db_Prior"/>
      <sheetName val="factor sheet"/>
      <sheetName val="factors"/>
      <sheetName val="discounts_XP140"/>
      <sheetName val="Component Pricing, Costs"/>
      <sheetName val="Invested capital_VDF"/>
      <sheetName val="Main Sheet"/>
      <sheetName val="currency"/>
      <sheetName val="Annexure IA"/>
      <sheetName val="Total Sales"/>
      <sheetName val="Other assumptions"/>
      <sheetName val="SWITCH"/>
      <sheetName val="Sales - New"/>
      <sheetName val="Master"/>
      <sheetName val="Performance Report"/>
      <sheetName val="FORM-16"/>
      <sheetName val="rsu_expansion"/>
      <sheetName val="msu_expansion"/>
      <sheetName val="Europe_Consolidated"/>
      <sheetName val="Annexure_IA"/>
      <sheetName val="Assumptions_-_2"/>
      <sheetName val="Performance_Report"/>
      <sheetName val="Other_assumptions"/>
      <sheetName val="Component_Pricing,_Costs"/>
      <sheetName val="Invested_capital_VDF"/>
      <sheetName val="Main_Sheet"/>
      <sheetName val="Query Results ALL"/>
      <sheetName val="Apparel"/>
      <sheetName val="Bodega"/>
      <sheetName val="CCA"/>
      <sheetName val="CashNCarry"/>
      <sheetName val="Membership"/>
      <sheetName val="SoftDiscount"/>
      <sheetName val="P&amp;LSR"/>
      <sheetName val="BS SR"/>
      <sheetName val="BS Trends SR"/>
      <sheetName val="CRITERIA1"/>
      <sheetName val="Sheet2"/>
      <sheetName val="FINANCE COST "/>
      <sheetName val="HO COST"/>
      <sheetName val="INTT PROJ."/>
      <sheetName val="MKT COST"/>
      <sheetName val="PTE COST "/>
      <sheetName val="Inputs"/>
      <sheetName val="rsu_expansion1"/>
      <sheetName val="msu_expansion1"/>
      <sheetName val="Europe_Consolidated1"/>
      <sheetName val="Assumptions_-_21"/>
      <sheetName val="Component_Pricing,_Costs1"/>
      <sheetName val="Invested_capital_VDF1"/>
      <sheetName val="Main_Sheet1"/>
      <sheetName val="Annexure_IA1"/>
      <sheetName val="Total_Sales"/>
      <sheetName val="Other_assumptions1"/>
      <sheetName val="Sales_-_New"/>
      <sheetName val="Performance_Report1"/>
      <sheetName val="Query_Results_ALL"/>
      <sheetName val="BS_SR"/>
      <sheetName val="BS_Trends_SR"/>
      <sheetName val="Cover"/>
      <sheetName val="Calculations"/>
      <sheetName val="rsu_expansion2"/>
      <sheetName val="msu_expansion2"/>
      <sheetName val="Europe_Consolidated2"/>
      <sheetName val="Assumptions_-_22"/>
      <sheetName val="Component_Pricing,_Costs2"/>
      <sheetName val="Invested_capital_VDF2"/>
      <sheetName val="Main_Sheet2"/>
      <sheetName val="Annexure_IA2"/>
      <sheetName val="Total_Sales1"/>
      <sheetName val="Other_assumptions2"/>
      <sheetName val="Sales_-_New1"/>
      <sheetName val="Performance_Report2"/>
      <sheetName val="BS_SR1"/>
      <sheetName val="BS_Trends_SR1"/>
      <sheetName val="Query_Results_ALL1"/>
      <sheetName val="FINANCE_COST_"/>
      <sheetName val="HO_COST"/>
      <sheetName val="INTT_PROJ_"/>
      <sheetName val="MKT_COST"/>
      <sheetName val="PTE_COST_"/>
      <sheetName val="Query_Results_ALL2"/>
      <sheetName val="B4000 Ytd"/>
      <sheetName val="Site config"/>
      <sheetName val="Phase1"/>
      <sheetName val="p&amp;l1298"/>
      <sheetName val="Sales"/>
      <sheetName val="Salary"/>
      <sheetName val="Control"/>
      <sheetName val="Exciseprice99"/>
    </sheetNames>
    <sheetDataSet>
      <sheetData sheetId="0" refreshError="1"/>
      <sheetData sheetId="1" refreshError="1"/>
      <sheetData sheetId="2" refreshError="1"/>
      <sheetData sheetId="3" refreshError="1">
        <row r="1">
          <cell r="O1">
            <v>10.5</v>
          </cell>
          <cell r="P1">
            <v>13.531032724525245</v>
          </cell>
          <cell r="R1">
            <v>1</v>
          </cell>
          <cell r="S1">
            <v>2</v>
          </cell>
          <cell r="T1">
            <v>3</v>
          </cell>
          <cell r="U1">
            <v>4</v>
          </cell>
          <cell r="V1">
            <v>5</v>
          </cell>
          <cell r="W1">
            <v>6</v>
          </cell>
          <cell r="X1">
            <v>7</v>
          </cell>
          <cell r="Y1">
            <v>8</v>
          </cell>
          <cell r="Z1">
            <v>9</v>
          </cell>
          <cell r="AA1">
            <v>10</v>
          </cell>
          <cell r="AB1">
            <v>11</v>
          </cell>
          <cell r="AC1">
            <v>12</v>
          </cell>
          <cell r="AD1">
            <v>13</v>
          </cell>
        </row>
        <row r="2">
          <cell r="M2">
            <v>8</v>
          </cell>
          <cell r="N2">
            <v>9</v>
          </cell>
          <cell r="O2">
            <v>10</v>
          </cell>
          <cell r="P2">
            <v>11</v>
          </cell>
          <cell r="Q2">
            <v>12</v>
          </cell>
          <cell r="R2">
            <v>13</v>
          </cell>
          <cell r="S2">
            <v>14</v>
          </cell>
          <cell r="T2">
            <v>15</v>
          </cell>
          <cell r="U2">
            <v>16</v>
          </cell>
          <cell r="V2">
            <v>17</v>
          </cell>
          <cell r="W2">
            <v>18</v>
          </cell>
          <cell r="X2">
            <v>19</v>
          </cell>
          <cell r="Y2">
            <v>20</v>
          </cell>
          <cell r="Z2">
            <v>21</v>
          </cell>
          <cell r="AA2">
            <v>22</v>
          </cell>
          <cell r="AB2">
            <v>23</v>
          </cell>
          <cell r="AC2">
            <v>24</v>
          </cell>
          <cell r="AD2">
            <v>25</v>
          </cell>
        </row>
        <row r="3">
          <cell r="F3" t="str">
            <v>Area Name</v>
          </cell>
          <cell r="G3" t="str">
            <v>Month</v>
          </cell>
          <cell r="H3" t="str">
            <v>Sq.Km.</v>
          </cell>
          <cell r="I3" t="str">
            <v xml:space="preserve"> mkt DELs</v>
          </cell>
          <cell r="J3" t="str">
            <v>BTNL Tags</v>
          </cell>
          <cell r="K3" t="str">
            <v>BTNL Dels M18</v>
          </cell>
          <cell r="L3" t="str">
            <v>BTNL Dels Y3</v>
          </cell>
          <cell r="M3">
            <v>37559</v>
          </cell>
          <cell r="N3">
            <v>37590</v>
          </cell>
          <cell r="O3">
            <v>37591</v>
          </cell>
          <cell r="P3">
            <v>37623</v>
          </cell>
          <cell r="Q3">
            <v>37654</v>
          </cell>
          <cell r="R3">
            <v>37682</v>
          </cell>
          <cell r="S3">
            <v>37713</v>
          </cell>
          <cell r="T3">
            <v>37743</v>
          </cell>
          <cell r="U3">
            <v>37774</v>
          </cell>
          <cell r="V3">
            <v>37804</v>
          </cell>
          <cell r="W3">
            <v>37835</v>
          </cell>
          <cell r="X3">
            <v>37866</v>
          </cell>
          <cell r="Y3">
            <v>37896</v>
          </cell>
          <cell r="Z3">
            <v>37927</v>
          </cell>
          <cell r="AA3">
            <v>37957</v>
          </cell>
          <cell r="AB3">
            <v>37988</v>
          </cell>
          <cell r="AC3">
            <v>38019</v>
          </cell>
          <cell r="AD3">
            <v>38048</v>
          </cell>
        </row>
        <row r="4">
          <cell r="F4" t="str">
            <v>Barakhamba  Kanchanjunga</v>
          </cell>
          <cell r="G4">
            <v>1</v>
          </cell>
          <cell r="H4">
            <v>0.19017450980392153</v>
          </cell>
          <cell r="I4">
            <v>1802</v>
          </cell>
          <cell r="J4">
            <v>990</v>
          </cell>
          <cell r="N4">
            <v>123</v>
          </cell>
          <cell r="O4">
            <v>167.85714285714286</v>
          </cell>
          <cell r="P4">
            <v>212.71428571428572</v>
          </cell>
          <cell r="Q4">
            <v>257.57142857142856</v>
          </cell>
          <cell r="R4">
            <v>302.42857142857139</v>
          </cell>
          <cell r="S4">
            <v>337.23744445319306</v>
          </cell>
          <cell r="T4">
            <v>372.04631747781474</v>
          </cell>
          <cell r="U4">
            <v>406.85519050243641</v>
          </cell>
          <cell r="V4">
            <v>441.66406352705809</v>
          </cell>
          <cell r="W4">
            <v>476.47293655167977</v>
          </cell>
          <cell r="X4">
            <v>511.28180957630144</v>
          </cell>
          <cell r="Y4">
            <v>546.09068260092317</v>
          </cell>
          <cell r="Z4">
            <v>580.89955562554485</v>
          </cell>
          <cell r="AA4">
            <v>615.70842865016652</v>
          </cell>
          <cell r="AB4">
            <v>650.5173016747882</v>
          </cell>
          <cell r="AC4">
            <v>685.32617469940988</v>
          </cell>
          <cell r="AD4">
            <v>720.13504772403155</v>
          </cell>
        </row>
        <row r="5">
          <cell r="F5" t="str">
            <v>Barakhamba WTC</v>
          </cell>
          <cell r="G5">
            <v>1</v>
          </cell>
          <cell r="H5">
            <v>0.19017450980392153</v>
          </cell>
          <cell r="I5">
            <v>797</v>
          </cell>
          <cell r="J5">
            <v>640</v>
          </cell>
          <cell r="N5">
            <v>186</v>
          </cell>
          <cell r="O5">
            <v>204.85714285714286</v>
          </cell>
          <cell r="P5">
            <v>223.71428571428572</v>
          </cell>
          <cell r="Q5">
            <v>242.57142857142858</v>
          </cell>
          <cell r="R5">
            <v>261.42857142857144</v>
          </cell>
          <cell r="S5">
            <v>276.0616008529347</v>
          </cell>
          <cell r="T5">
            <v>290.69463027729796</v>
          </cell>
          <cell r="U5">
            <v>305.32765970166122</v>
          </cell>
          <cell r="V5">
            <v>319.96068912602448</v>
          </cell>
          <cell r="W5">
            <v>334.59371855038773</v>
          </cell>
          <cell r="X5">
            <v>349.22674797475099</v>
          </cell>
          <cell r="Y5">
            <v>363.85977739911425</v>
          </cell>
          <cell r="Z5">
            <v>378.49280682347751</v>
          </cell>
          <cell r="AA5">
            <v>393.12583624784077</v>
          </cell>
          <cell r="AB5">
            <v>407.75886567220402</v>
          </cell>
          <cell r="AC5">
            <v>422.39189509656728</v>
          </cell>
          <cell r="AD5">
            <v>437.02492452093054</v>
          </cell>
        </row>
        <row r="6">
          <cell r="F6" t="str">
            <v>Barakhamba  Arunachal</v>
          </cell>
          <cell r="G6">
            <v>1</v>
          </cell>
          <cell r="H6">
            <v>0.19017450980392153</v>
          </cell>
          <cell r="I6">
            <v>1037</v>
          </cell>
          <cell r="J6">
            <v>640</v>
          </cell>
          <cell r="N6">
            <v>138</v>
          </cell>
          <cell r="O6">
            <v>161.42857142857142</v>
          </cell>
          <cell r="P6">
            <v>184.85714285714283</v>
          </cell>
          <cell r="Q6">
            <v>208.28571428571425</v>
          </cell>
          <cell r="R6">
            <v>231.71428571428567</v>
          </cell>
          <cell r="S6">
            <v>249.89471621122183</v>
          </cell>
          <cell r="T6">
            <v>268.075146708158</v>
          </cell>
          <cell r="U6">
            <v>286.25557720509414</v>
          </cell>
          <cell r="V6">
            <v>304.43600770203028</v>
          </cell>
          <cell r="W6">
            <v>322.61643819896642</v>
          </cell>
          <cell r="X6">
            <v>340.79686869590256</v>
          </cell>
          <cell r="Y6">
            <v>358.9772991928387</v>
          </cell>
          <cell r="Z6">
            <v>377.15772968977484</v>
          </cell>
          <cell r="AA6">
            <v>395.33816018671098</v>
          </cell>
          <cell r="AB6">
            <v>413.51859068364712</v>
          </cell>
          <cell r="AC6">
            <v>431.69902118058326</v>
          </cell>
          <cell r="AD6">
            <v>449.8794516775194</v>
          </cell>
        </row>
        <row r="7">
          <cell r="F7" t="str">
            <v>Barakhamba  Ansal Bhawan</v>
          </cell>
          <cell r="G7">
            <v>1</v>
          </cell>
          <cell r="H7">
            <v>0.19017450980392153</v>
          </cell>
          <cell r="I7">
            <v>1619</v>
          </cell>
          <cell r="J7">
            <v>1040</v>
          </cell>
          <cell r="N7">
            <v>330</v>
          </cell>
          <cell r="O7">
            <v>358</v>
          </cell>
          <cell r="P7">
            <v>386</v>
          </cell>
          <cell r="Q7">
            <v>414</v>
          </cell>
          <cell r="R7">
            <v>442</v>
          </cell>
          <cell r="S7">
            <v>463.72783156950908</v>
          </cell>
          <cell r="T7">
            <v>485.45566313901816</v>
          </cell>
          <cell r="U7">
            <v>507.18349470852723</v>
          </cell>
          <cell r="V7">
            <v>528.91132627803631</v>
          </cell>
          <cell r="W7">
            <v>550.63915784754533</v>
          </cell>
          <cell r="X7">
            <v>572.36698941705436</v>
          </cell>
          <cell r="Y7">
            <v>594.09482098656338</v>
          </cell>
          <cell r="Z7">
            <v>615.8226525560724</v>
          </cell>
          <cell r="AA7">
            <v>637.55048412558142</v>
          </cell>
          <cell r="AB7">
            <v>659.27831569509044</v>
          </cell>
          <cell r="AC7">
            <v>681.00614726459946</v>
          </cell>
          <cell r="AD7">
            <v>702.73397883410848</v>
          </cell>
        </row>
        <row r="8">
          <cell r="F8" t="str">
            <v>Barakhamba Kailash</v>
          </cell>
          <cell r="G8">
            <v>1</v>
          </cell>
          <cell r="H8">
            <v>0.19017450980392153</v>
          </cell>
          <cell r="I8">
            <v>1661</v>
          </cell>
          <cell r="J8">
            <v>890</v>
          </cell>
          <cell r="N8">
            <v>396</v>
          </cell>
          <cell r="O8">
            <v>409.14285714285717</v>
          </cell>
          <cell r="P8">
            <v>422.28571428571433</v>
          </cell>
          <cell r="Q8">
            <v>435.4285714285715</v>
          </cell>
          <cell r="R8">
            <v>448.57142857142867</v>
          </cell>
          <cell r="S8">
            <v>458.77020665507581</v>
          </cell>
          <cell r="T8">
            <v>468.96898473872295</v>
          </cell>
          <cell r="U8">
            <v>479.16776282237009</v>
          </cell>
          <cell r="V8">
            <v>489.36654090601724</v>
          </cell>
          <cell r="W8">
            <v>499.56531898966438</v>
          </cell>
          <cell r="X8">
            <v>509.76409707331152</v>
          </cell>
          <cell r="Y8">
            <v>519.9628751569586</v>
          </cell>
          <cell r="Z8">
            <v>530.16165324060569</v>
          </cell>
          <cell r="AA8">
            <v>540.36043132425277</v>
          </cell>
          <cell r="AB8">
            <v>550.55920940789986</v>
          </cell>
          <cell r="AC8">
            <v>560.75798749154694</v>
          </cell>
          <cell r="AD8">
            <v>570.95676557519403</v>
          </cell>
        </row>
        <row r="9">
          <cell r="F9" t="str">
            <v>Barakhamba Himalaya House</v>
          </cell>
          <cell r="G9">
            <v>1</v>
          </cell>
          <cell r="H9">
            <v>0.19017450980392153</v>
          </cell>
          <cell r="I9">
            <v>3020</v>
          </cell>
          <cell r="J9">
            <v>1440</v>
          </cell>
          <cell r="N9">
            <v>354</v>
          </cell>
          <cell r="O9">
            <v>402.57142857142856</v>
          </cell>
          <cell r="P9">
            <v>451.14285714285711</v>
          </cell>
          <cell r="Q9">
            <v>499.71428571428567</v>
          </cell>
          <cell r="R9">
            <v>548.28571428571422</v>
          </cell>
          <cell r="S9">
            <v>585.97685068180135</v>
          </cell>
          <cell r="T9">
            <v>623.66798707788848</v>
          </cell>
          <cell r="U9">
            <v>661.35912347397561</v>
          </cell>
          <cell r="V9">
            <v>699.05025987006275</v>
          </cell>
          <cell r="W9">
            <v>736.74139626614988</v>
          </cell>
          <cell r="X9">
            <v>774.43253266223701</v>
          </cell>
          <cell r="Y9">
            <v>812.12366905832414</v>
          </cell>
          <cell r="Z9">
            <v>849.81480545441127</v>
          </cell>
          <cell r="AA9">
            <v>887.5059418504984</v>
          </cell>
          <cell r="AB9">
            <v>925.19707824658553</v>
          </cell>
          <cell r="AC9">
            <v>962.88821464267266</v>
          </cell>
          <cell r="AD9">
            <v>1000.5793510387598</v>
          </cell>
        </row>
        <row r="10">
          <cell r="F10" t="str">
            <v>Barakhamba Vandana Bldg</v>
          </cell>
          <cell r="G10">
            <v>1</v>
          </cell>
          <cell r="H10">
            <v>0.19017450980392153</v>
          </cell>
          <cell r="I10">
            <v>1129</v>
          </cell>
          <cell r="J10">
            <v>1110</v>
          </cell>
          <cell r="N10">
            <v>189</v>
          </cell>
          <cell r="O10">
            <v>234.42857142857144</v>
          </cell>
          <cell r="P10">
            <v>279.85714285714289</v>
          </cell>
          <cell r="Q10">
            <v>325.28571428571433</v>
          </cell>
          <cell r="R10">
            <v>370.71428571428578</v>
          </cell>
          <cell r="S10">
            <v>405.96658387297907</v>
          </cell>
          <cell r="T10">
            <v>441.21888203167236</v>
          </cell>
          <cell r="U10">
            <v>476.47118019036566</v>
          </cell>
          <cell r="V10">
            <v>511.72347834905895</v>
          </cell>
          <cell r="W10">
            <v>546.97577650775224</v>
          </cell>
          <cell r="X10">
            <v>582.22807466644554</v>
          </cell>
          <cell r="Y10">
            <v>617.48037282513883</v>
          </cell>
          <cell r="Z10">
            <v>652.73267098383212</v>
          </cell>
          <cell r="AA10">
            <v>687.98496914252542</v>
          </cell>
          <cell r="AB10">
            <v>723.23726730121871</v>
          </cell>
          <cell r="AC10">
            <v>758.489565459912</v>
          </cell>
          <cell r="AD10">
            <v>793.74186361860529</v>
          </cell>
        </row>
        <row r="11">
          <cell r="F11" t="str">
            <v>Connaught Place-N+F</v>
          </cell>
          <cell r="G11">
            <v>1</v>
          </cell>
          <cell r="H11">
            <v>0.19017450980392153</v>
          </cell>
          <cell r="I11">
            <v>1383</v>
          </cell>
          <cell r="J11">
            <v>840</v>
          </cell>
          <cell r="N11">
            <v>372</v>
          </cell>
          <cell r="O11">
            <v>384.57142857142856</v>
          </cell>
          <cell r="P11">
            <v>397.14285714285711</v>
          </cell>
          <cell r="Q11">
            <v>409.71428571428567</v>
          </cell>
          <cell r="R11">
            <v>422.28571428571422</v>
          </cell>
          <cell r="S11">
            <v>432.04106723528974</v>
          </cell>
          <cell r="T11">
            <v>441.79642018486527</v>
          </cell>
          <cell r="U11">
            <v>451.55177313444079</v>
          </cell>
          <cell r="V11">
            <v>461.30712608401632</v>
          </cell>
          <cell r="W11">
            <v>471.06247903359184</v>
          </cell>
          <cell r="X11">
            <v>480.81783198316737</v>
          </cell>
          <cell r="Y11">
            <v>490.57318493274289</v>
          </cell>
          <cell r="Z11">
            <v>500.32853788231841</v>
          </cell>
          <cell r="AA11">
            <v>510.08389083189394</v>
          </cell>
          <cell r="AB11">
            <v>519.83924378146946</v>
          </cell>
          <cell r="AC11">
            <v>529.59459673104493</v>
          </cell>
          <cell r="AD11">
            <v>539.3499496806204</v>
          </cell>
        </row>
        <row r="12">
          <cell r="F12" t="str">
            <v>Connaught Place-E+DLM</v>
          </cell>
          <cell r="G12">
            <v>1</v>
          </cell>
          <cell r="H12">
            <v>0.19017450980392153</v>
          </cell>
          <cell r="I12">
            <v>1695</v>
          </cell>
          <cell r="J12">
            <v>1240</v>
          </cell>
          <cell r="N12">
            <v>399</v>
          </cell>
          <cell r="O12">
            <v>431.85714285714283</v>
          </cell>
          <cell r="P12">
            <v>464.71428571428567</v>
          </cell>
          <cell r="Q12">
            <v>497.5714285714285</v>
          </cell>
          <cell r="R12">
            <v>530.42857142857133</v>
          </cell>
          <cell r="S12">
            <v>555.92551663768916</v>
          </cell>
          <cell r="T12">
            <v>581.42246184680698</v>
          </cell>
          <cell r="U12">
            <v>606.91940705592481</v>
          </cell>
          <cell r="V12">
            <v>632.41635226504263</v>
          </cell>
          <cell r="W12">
            <v>657.91329747416046</v>
          </cell>
          <cell r="X12">
            <v>683.41024268327828</v>
          </cell>
          <cell r="Y12">
            <v>708.90718789239611</v>
          </cell>
          <cell r="Z12">
            <v>734.40413310151393</v>
          </cell>
          <cell r="AA12">
            <v>759.90107831063176</v>
          </cell>
          <cell r="AB12">
            <v>785.39802351974959</v>
          </cell>
          <cell r="AC12">
            <v>810.89496872886741</v>
          </cell>
          <cell r="AD12">
            <v>836.39191393798524</v>
          </cell>
        </row>
        <row r="13">
          <cell r="F13" t="str">
            <v>BhikajiCama Place Somdutt 2</v>
          </cell>
          <cell r="G13">
            <v>1</v>
          </cell>
          <cell r="H13">
            <v>0.19017450980392153</v>
          </cell>
          <cell r="I13">
            <v>1278</v>
          </cell>
          <cell r="J13">
            <v>600</v>
          </cell>
          <cell r="N13">
            <v>208</v>
          </cell>
          <cell r="O13">
            <v>222.47619047619048</v>
          </cell>
          <cell r="P13">
            <v>236.95238095238096</v>
          </cell>
          <cell r="Q13">
            <v>251.42857142857144</v>
          </cell>
          <cell r="R13">
            <v>265.90476190476193</v>
          </cell>
          <cell r="S13">
            <v>277.13819863457616</v>
          </cell>
          <cell r="T13">
            <v>288.37163536439039</v>
          </cell>
          <cell r="U13">
            <v>299.60507209420462</v>
          </cell>
          <cell r="V13">
            <v>310.83850882401885</v>
          </cell>
          <cell r="W13">
            <v>322.07194555383307</v>
          </cell>
          <cell r="X13">
            <v>333.3053822836473</v>
          </cell>
          <cell r="Y13">
            <v>344.53881901346153</v>
          </cell>
          <cell r="Z13">
            <v>355.77225574327576</v>
          </cell>
          <cell r="AA13">
            <v>367.00569247308999</v>
          </cell>
          <cell r="AB13">
            <v>378.23912920290422</v>
          </cell>
          <cell r="AC13">
            <v>389.47256593271845</v>
          </cell>
          <cell r="AD13">
            <v>400.70600266253268</v>
          </cell>
        </row>
        <row r="14">
          <cell r="F14" t="str">
            <v>BhikajiCama Place Somdutt1</v>
          </cell>
          <cell r="G14">
            <v>1</v>
          </cell>
          <cell r="H14">
            <v>0.19017450980392153</v>
          </cell>
          <cell r="I14">
            <v>2375</v>
          </cell>
          <cell r="J14">
            <v>930</v>
          </cell>
          <cell r="N14">
            <v>560</v>
          </cell>
          <cell r="O14">
            <v>559.80952380952385</v>
          </cell>
          <cell r="P14">
            <v>559.61904761904771</v>
          </cell>
          <cell r="Q14">
            <v>559.42857142857156</v>
          </cell>
          <cell r="R14">
            <v>559.23809523809541</v>
          </cell>
          <cell r="S14">
            <v>559.0902868600715</v>
          </cell>
          <cell r="T14">
            <v>558.94247848204759</v>
          </cell>
          <cell r="U14">
            <v>558.79467010402368</v>
          </cell>
          <cell r="V14">
            <v>558.64686172599977</v>
          </cell>
          <cell r="W14">
            <v>558.49905334797586</v>
          </cell>
          <cell r="X14">
            <v>558.35124496995195</v>
          </cell>
          <cell r="Y14">
            <v>558.20343659192804</v>
          </cell>
          <cell r="Z14">
            <v>558.05562821390413</v>
          </cell>
          <cell r="AA14">
            <v>557.90781983588022</v>
          </cell>
          <cell r="AB14">
            <v>557.76001145785631</v>
          </cell>
          <cell r="AC14">
            <v>557.6122030798324</v>
          </cell>
          <cell r="AD14">
            <v>557.46439470180849</v>
          </cell>
        </row>
        <row r="15">
          <cell r="F15" t="str">
            <v>Bahadur Shah Zafar Marg- Pratap Bhawan</v>
          </cell>
          <cell r="G15">
            <v>1</v>
          </cell>
          <cell r="H15">
            <v>0.19017450980392153</v>
          </cell>
          <cell r="I15">
            <v>1890</v>
          </cell>
          <cell r="J15">
            <v>820</v>
          </cell>
          <cell r="N15">
            <v>159</v>
          </cell>
          <cell r="O15">
            <v>190.71428571428572</v>
          </cell>
          <cell r="P15">
            <v>222.42857142857144</v>
          </cell>
          <cell r="Q15">
            <v>254.14285714285717</v>
          </cell>
          <cell r="R15">
            <v>285.85714285714289</v>
          </cell>
          <cell r="S15">
            <v>310.46723779811748</v>
          </cell>
          <cell r="T15">
            <v>335.07733273909207</v>
          </cell>
          <cell r="U15">
            <v>359.68742768006666</v>
          </cell>
          <cell r="V15">
            <v>384.29752262104125</v>
          </cell>
          <cell r="W15">
            <v>408.90761756201584</v>
          </cell>
          <cell r="X15">
            <v>433.51771250299043</v>
          </cell>
          <cell r="Y15">
            <v>458.12780744396503</v>
          </cell>
          <cell r="Z15">
            <v>482.73790238493962</v>
          </cell>
          <cell r="AA15">
            <v>507.34799732591421</v>
          </cell>
          <cell r="AB15">
            <v>531.9580922668888</v>
          </cell>
          <cell r="AC15">
            <v>556.56818720786339</v>
          </cell>
          <cell r="AD15">
            <v>581.17828214883798</v>
          </cell>
        </row>
        <row r="16">
          <cell r="F16" t="str">
            <v>Rajendra Place Vikrant</v>
          </cell>
          <cell r="G16">
            <v>1</v>
          </cell>
          <cell r="H16">
            <v>0.19017450980392153</v>
          </cell>
          <cell r="I16">
            <v>1286</v>
          </cell>
          <cell r="J16">
            <v>800</v>
          </cell>
          <cell r="N16">
            <v>330</v>
          </cell>
          <cell r="O16">
            <v>344.28571428571428</v>
          </cell>
          <cell r="P16">
            <v>358.57142857142856</v>
          </cell>
          <cell r="Q16">
            <v>372.85714285714283</v>
          </cell>
          <cell r="R16">
            <v>387.14285714285711</v>
          </cell>
          <cell r="S16">
            <v>398.22848549464743</v>
          </cell>
          <cell r="T16">
            <v>409.31411384643775</v>
          </cell>
          <cell r="U16">
            <v>420.39974219822807</v>
          </cell>
          <cell r="V16">
            <v>431.48537055001839</v>
          </cell>
          <cell r="W16">
            <v>442.57099890180871</v>
          </cell>
          <cell r="X16">
            <v>453.65662725359903</v>
          </cell>
          <cell r="Y16">
            <v>464.74225560538935</v>
          </cell>
          <cell r="Z16">
            <v>475.82788395717967</v>
          </cell>
          <cell r="AA16">
            <v>486.91351230896998</v>
          </cell>
          <cell r="AB16">
            <v>497.9991406607603</v>
          </cell>
          <cell r="AC16">
            <v>509.08476901255062</v>
          </cell>
          <cell r="AD16">
            <v>520.17039736434094</v>
          </cell>
        </row>
        <row r="17">
          <cell r="F17" t="str">
            <v>Rajendra Place Vikram</v>
          </cell>
          <cell r="G17">
            <v>1</v>
          </cell>
          <cell r="H17">
            <v>0.19017450980392153</v>
          </cell>
          <cell r="I17">
            <v>1400</v>
          </cell>
          <cell r="J17">
            <v>700</v>
          </cell>
          <cell r="N17">
            <v>241</v>
          </cell>
          <cell r="O17">
            <v>258.04761904761904</v>
          </cell>
          <cell r="P17">
            <v>275.09523809523807</v>
          </cell>
          <cell r="Q17">
            <v>292.14285714285711</v>
          </cell>
          <cell r="R17">
            <v>309.19047619047615</v>
          </cell>
          <cell r="S17">
            <v>322.4193260236126</v>
          </cell>
          <cell r="T17">
            <v>335.64817585674905</v>
          </cell>
          <cell r="U17">
            <v>348.8770256898855</v>
          </cell>
          <cell r="V17">
            <v>362.10587552302195</v>
          </cell>
          <cell r="W17">
            <v>375.3347253561584</v>
          </cell>
          <cell r="X17">
            <v>388.56357518929485</v>
          </cell>
          <cell r="Y17">
            <v>401.7924250224313</v>
          </cell>
          <cell r="Z17">
            <v>415.02127485556775</v>
          </cell>
          <cell r="AA17">
            <v>428.2501246887042</v>
          </cell>
          <cell r="AB17">
            <v>441.47897452184066</v>
          </cell>
          <cell r="AC17">
            <v>454.70782435497711</v>
          </cell>
          <cell r="AD17">
            <v>467.93667418811356</v>
          </cell>
        </row>
        <row r="18">
          <cell r="F18" t="str">
            <v>Nehru Place Devika</v>
          </cell>
          <cell r="G18">
            <v>1</v>
          </cell>
          <cell r="H18">
            <v>0.19017450980392153</v>
          </cell>
          <cell r="I18">
            <v>1640</v>
          </cell>
          <cell r="J18">
            <v>1000</v>
          </cell>
          <cell r="N18">
            <v>218</v>
          </cell>
          <cell r="O18">
            <v>254.38095238095238</v>
          </cell>
          <cell r="P18">
            <v>290.76190476190476</v>
          </cell>
          <cell r="Q18">
            <v>327.14285714285711</v>
          </cell>
          <cell r="R18">
            <v>363.52380952380952</v>
          </cell>
          <cell r="S18">
            <v>391.75520972636895</v>
          </cell>
          <cell r="T18">
            <v>419.98660992892837</v>
          </cell>
          <cell r="U18">
            <v>448.2180101314878</v>
          </cell>
          <cell r="V18">
            <v>476.44941033404723</v>
          </cell>
          <cell r="W18">
            <v>504.68081053660666</v>
          </cell>
          <cell r="X18">
            <v>532.91221073916608</v>
          </cell>
          <cell r="Y18">
            <v>561.14361094172546</v>
          </cell>
          <cell r="Z18">
            <v>589.37501114428483</v>
          </cell>
          <cell r="AA18">
            <v>617.6064113468442</v>
          </cell>
          <cell r="AB18">
            <v>645.83781154940357</v>
          </cell>
          <cell r="AC18">
            <v>674.06921175196294</v>
          </cell>
          <cell r="AD18">
            <v>702.30061195452231</v>
          </cell>
        </row>
        <row r="19">
          <cell r="F19" t="str">
            <v>Nehru Place Hemkunt Chmbr</v>
          </cell>
          <cell r="G19">
            <v>1</v>
          </cell>
          <cell r="H19">
            <v>0.19017450980392153</v>
          </cell>
          <cell r="I19">
            <v>3759</v>
          </cell>
          <cell r="J19">
            <v>1840</v>
          </cell>
          <cell r="N19">
            <v>1042</v>
          </cell>
          <cell r="O19">
            <v>1047.9047619047619</v>
          </cell>
          <cell r="P19">
            <v>1053.8095238095239</v>
          </cell>
          <cell r="Q19">
            <v>1059.7142857142858</v>
          </cell>
          <cell r="R19">
            <v>1065.6190476190477</v>
          </cell>
          <cell r="S19">
            <v>1070.2011073377878</v>
          </cell>
          <cell r="T19">
            <v>1074.7831670565279</v>
          </cell>
          <cell r="U19">
            <v>1079.365226775268</v>
          </cell>
          <cell r="V19">
            <v>1083.947286494008</v>
          </cell>
          <cell r="W19">
            <v>1088.5293462127481</v>
          </cell>
          <cell r="X19">
            <v>1093.1114059314882</v>
          </cell>
          <cell r="Y19">
            <v>1097.6934656502283</v>
          </cell>
          <cell r="Z19">
            <v>1102.2755253689684</v>
          </cell>
          <cell r="AA19">
            <v>1106.8575850877085</v>
          </cell>
          <cell r="AB19">
            <v>1111.4396448064485</v>
          </cell>
          <cell r="AC19">
            <v>1116.0217045251886</v>
          </cell>
          <cell r="AD19">
            <v>1120.6037642439287</v>
          </cell>
        </row>
        <row r="20">
          <cell r="F20" t="str">
            <v>Nehru Place Shakuntala</v>
          </cell>
          <cell r="G20">
            <v>1</v>
          </cell>
          <cell r="H20">
            <v>0.19017450980392153</v>
          </cell>
          <cell r="I20">
            <v>2417</v>
          </cell>
          <cell r="J20">
            <v>1390</v>
          </cell>
          <cell r="N20">
            <v>617</v>
          </cell>
          <cell r="O20">
            <v>637.66666666666663</v>
          </cell>
          <cell r="P20">
            <v>658.33333333333326</v>
          </cell>
          <cell r="Q20">
            <v>678.99999999999989</v>
          </cell>
          <cell r="R20">
            <v>699.66666666666652</v>
          </cell>
          <cell r="S20">
            <v>715.70387568225658</v>
          </cell>
          <cell r="T20">
            <v>731.74108469784665</v>
          </cell>
          <cell r="U20">
            <v>747.77829371343671</v>
          </cell>
          <cell r="V20">
            <v>763.81550272902678</v>
          </cell>
          <cell r="W20">
            <v>779.85271174461684</v>
          </cell>
          <cell r="X20">
            <v>795.88992076020691</v>
          </cell>
          <cell r="Y20">
            <v>811.92712977579697</v>
          </cell>
          <cell r="Z20">
            <v>827.96433879138704</v>
          </cell>
          <cell r="AA20">
            <v>844.0015478069771</v>
          </cell>
          <cell r="AB20">
            <v>860.03875682256717</v>
          </cell>
          <cell r="AC20">
            <v>876.07596583815723</v>
          </cell>
          <cell r="AD20">
            <v>892.1131748537473</v>
          </cell>
        </row>
        <row r="21">
          <cell r="F21" t="str">
            <v>Balajee Estate</v>
          </cell>
          <cell r="G21">
            <v>1</v>
          </cell>
          <cell r="H21">
            <v>0.19017450980392153</v>
          </cell>
          <cell r="I21">
            <v>941</v>
          </cell>
          <cell r="J21">
            <v>600</v>
          </cell>
          <cell r="L21">
            <v>562</v>
          </cell>
          <cell r="N21">
            <v>71</v>
          </cell>
          <cell r="O21">
            <v>98.523809523809518</v>
          </cell>
          <cell r="P21">
            <v>126.04761904761904</v>
          </cell>
          <cell r="Q21">
            <v>153.57142857142856</v>
          </cell>
          <cell r="R21">
            <v>181.09523809523807</v>
          </cell>
          <cell r="S21">
            <v>202.45354871968746</v>
          </cell>
          <cell r="T21">
            <v>223.81185934413685</v>
          </cell>
          <cell r="U21">
            <v>245.17016996858624</v>
          </cell>
          <cell r="V21">
            <v>266.52848059303562</v>
          </cell>
          <cell r="W21">
            <v>287.88679121748504</v>
          </cell>
          <cell r="X21">
            <v>309.24510184193446</v>
          </cell>
          <cell r="Y21">
            <v>330.60341246638387</v>
          </cell>
          <cell r="Z21">
            <v>351.96172309083329</v>
          </cell>
          <cell r="AA21">
            <v>373.3200337152827</v>
          </cell>
          <cell r="AB21">
            <v>394.67834433973212</v>
          </cell>
          <cell r="AC21">
            <v>416.03665496418154</v>
          </cell>
          <cell r="AD21">
            <v>437.39496558863095</v>
          </cell>
        </row>
        <row r="22">
          <cell r="F22" t="str">
            <v>Basant Lok</v>
          </cell>
          <cell r="G22">
            <v>1</v>
          </cell>
          <cell r="H22">
            <v>0.19017450980392153</v>
          </cell>
          <cell r="I22">
            <v>1011</v>
          </cell>
          <cell r="J22">
            <v>1050</v>
          </cell>
          <cell r="N22">
            <v>170</v>
          </cell>
          <cell r="O22">
            <v>213.8095238095238</v>
          </cell>
          <cell r="P22">
            <v>257.61904761904759</v>
          </cell>
          <cell r="Q22">
            <v>301.42857142857139</v>
          </cell>
          <cell r="R22">
            <v>345.23809523809518</v>
          </cell>
          <cell r="S22">
            <v>379.23402218358558</v>
          </cell>
          <cell r="T22">
            <v>413.22994912907598</v>
          </cell>
          <cell r="U22">
            <v>447.22587607456637</v>
          </cell>
          <cell r="V22">
            <v>481.22180302005677</v>
          </cell>
          <cell r="W22">
            <v>515.21772996554716</v>
          </cell>
          <cell r="X22">
            <v>549.21365691103756</v>
          </cell>
          <cell r="Y22">
            <v>583.20958385652796</v>
          </cell>
          <cell r="Z22">
            <v>617.20551080201835</v>
          </cell>
          <cell r="AA22">
            <v>651.20143774750875</v>
          </cell>
          <cell r="AB22">
            <v>685.19736469299914</v>
          </cell>
          <cell r="AC22">
            <v>719.19329163848954</v>
          </cell>
          <cell r="AD22">
            <v>753.18921858397994</v>
          </cell>
        </row>
        <row r="23">
          <cell r="F23" t="str">
            <v>Barakhamba  Indraprakash</v>
          </cell>
          <cell r="G23">
            <v>1</v>
          </cell>
          <cell r="H23">
            <v>0.19017450980392153</v>
          </cell>
          <cell r="I23">
            <v>1178</v>
          </cell>
          <cell r="J23">
            <v>840</v>
          </cell>
          <cell r="N23">
            <v>214</v>
          </cell>
          <cell r="O23">
            <v>241.61904761904762</v>
          </cell>
          <cell r="P23">
            <v>269.23809523809524</v>
          </cell>
          <cell r="Q23">
            <v>296.85714285714289</v>
          </cell>
          <cell r="R23">
            <v>324.47619047619048</v>
          </cell>
          <cell r="S23">
            <v>345.9084052896518</v>
          </cell>
          <cell r="T23">
            <v>367.34062010311311</v>
          </cell>
          <cell r="U23">
            <v>388.77283491657442</v>
          </cell>
          <cell r="V23">
            <v>410.20504973003574</v>
          </cell>
          <cell r="W23">
            <v>431.63726454349705</v>
          </cell>
          <cell r="X23">
            <v>453.06947935695837</v>
          </cell>
          <cell r="Y23">
            <v>474.50169417041968</v>
          </cell>
          <cell r="Z23">
            <v>495.933908983881</v>
          </cell>
          <cell r="AA23">
            <v>517.36612379734231</v>
          </cell>
          <cell r="AB23">
            <v>538.79833861080363</v>
          </cell>
          <cell r="AC23">
            <v>560.23055342426494</v>
          </cell>
          <cell r="AD23">
            <v>581.66276823772625</v>
          </cell>
        </row>
        <row r="24">
          <cell r="F24" t="str">
            <v>Barakhamba  Ashoka Estate</v>
          </cell>
          <cell r="G24">
            <v>1</v>
          </cell>
          <cell r="H24">
            <v>0.19017450980392153</v>
          </cell>
          <cell r="I24">
            <v>1967</v>
          </cell>
          <cell r="J24">
            <v>1040</v>
          </cell>
          <cell r="N24">
            <v>180</v>
          </cell>
          <cell r="O24">
            <v>222.28571428571428</v>
          </cell>
          <cell r="P24">
            <v>264.57142857142856</v>
          </cell>
          <cell r="Q24">
            <v>306.85714285714283</v>
          </cell>
          <cell r="R24">
            <v>349.14285714285711</v>
          </cell>
          <cell r="S24">
            <v>381.95631706415651</v>
          </cell>
          <cell r="T24">
            <v>414.76977698545591</v>
          </cell>
          <cell r="U24">
            <v>447.5832369067553</v>
          </cell>
          <cell r="V24">
            <v>480.3966968280547</v>
          </cell>
          <cell r="W24">
            <v>513.21015674935416</v>
          </cell>
          <cell r="X24">
            <v>546.02361667065361</v>
          </cell>
          <cell r="Y24">
            <v>578.83707659195306</v>
          </cell>
          <cell r="Z24">
            <v>611.65053651325252</v>
          </cell>
          <cell r="AA24">
            <v>644.46399643455197</v>
          </cell>
          <cell r="AB24">
            <v>677.27745635585143</v>
          </cell>
          <cell r="AC24">
            <v>710.09091627715088</v>
          </cell>
          <cell r="AD24">
            <v>742.90437619845034</v>
          </cell>
        </row>
        <row r="25">
          <cell r="F25" t="str">
            <v>Sciendia House</v>
          </cell>
          <cell r="G25">
            <v>1</v>
          </cell>
          <cell r="H25">
            <v>0.19017450980392153</v>
          </cell>
          <cell r="I25">
            <v>1400</v>
          </cell>
          <cell r="J25">
            <v>900</v>
          </cell>
          <cell r="N25">
            <v>102</v>
          </cell>
          <cell r="O25">
            <v>143.71428571428572</v>
          </cell>
          <cell r="P25">
            <v>185.42857142857144</v>
          </cell>
          <cell r="Q25">
            <v>227.14285714285717</v>
          </cell>
          <cell r="R25">
            <v>268.85714285714289</v>
          </cell>
          <cell r="S25">
            <v>301.22717764437067</v>
          </cell>
          <cell r="T25">
            <v>333.59721243159845</v>
          </cell>
          <cell r="U25">
            <v>365.96724721882623</v>
          </cell>
          <cell r="V25">
            <v>398.33728200605401</v>
          </cell>
          <cell r="W25">
            <v>430.70731679328179</v>
          </cell>
          <cell r="X25">
            <v>463.07735158050957</v>
          </cell>
          <cell r="Y25">
            <v>495.44738636773735</v>
          </cell>
          <cell r="Z25">
            <v>527.81742115496513</v>
          </cell>
          <cell r="AA25">
            <v>560.18745594219297</v>
          </cell>
          <cell r="AB25">
            <v>592.55749072942081</v>
          </cell>
          <cell r="AC25">
            <v>624.92752551664864</v>
          </cell>
          <cell r="AD25">
            <v>657.29756030387648</v>
          </cell>
        </row>
        <row r="26">
          <cell r="F26" t="str">
            <v>Nehru Place IT Tower</v>
          </cell>
          <cell r="G26">
            <v>1</v>
          </cell>
          <cell r="H26">
            <v>0.19017450980392153</v>
          </cell>
          <cell r="I26">
            <v>2120</v>
          </cell>
          <cell r="J26">
            <v>1140</v>
          </cell>
          <cell r="N26">
            <v>397</v>
          </cell>
          <cell r="O26">
            <v>424.33333333333331</v>
          </cell>
          <cell r="P26">
            <v>451.66666666666663</v>
          </cell>
          <cell r="Q26">
            <v>478.99999999999994</v>
          </cell>
          <cell r="R26">
            <v>506.33333333333326</v>
          </cell>
          <cell r="S26">
            <v>527.54383557975882</v>
          </cell>
          <cell r="T26">
            <v>548.75433782618438</v>
          </cell>
          <cell r="U26">
            <v>569.96484007260995</v>
          </cell>
          <cell r="V26">
            <v>591.17534231903551</v>
          </cell>
          <cell r="W26">
            <v>612.38584456546107</v>
          </cell>
          <cell r="X26">
            <v>633.59634681188663</v>
          </cell>
          <cell r="Y26">
            <v>654.8068490583122</v>
          </cell>
          <cell r="Z26">
            <v>676.01735130473776</v>
          </cell>
          <cell r="AA26">
            <v>697.22785355116332</v>
          </cell>
          <cell r="AB26">
            <v>718.43835579758888</v>
          </cell>
          <cell r="AC26">
            <v>739.64885804401445</v>
          </cell>
          <cell r="AD26">
            <v>760.85936029044001</v>
          </cell>
        </row>
        <row r="27">
          <cell r="F27" t="str">
            <v>Safderjung Enclave</v>
          </cell>
          <cell r="G27">
            <v>1</v>
          </cell>
          <cell r="H27">
            <v>0.19017450980392153</v>
          </cell>
          <cell r="I27">
            <v>10044</v>
          </cell>
          <cell r="J27">
            <v>2990</v>
          </cell>
          <cell r="N27">
            <v>1158</v>
          </cell>
          <cell r="O27">
            <v>1218.5714285714287</v>
          </cell>
          <cell r="P27">
            <v>1279.1428571428573</v>
          </cell>
          <cell r="Q27">
            <v>1339.714285714286</v>
          </cell>
          <cell r="R27">
            <v>1400.2857142857147</v>
          </cell>
          <cell r="S27">
            <v>1447.2887784973057</v>
          </cell>
          <cell r="T27">
            <v>1494.2918427088966</v>
          </cell>
          <cell r="U27">
            <v>1541.2949069204876</v>
          </cell>
          <cell r="V27">
            <v>1588.2979711320786</v>
          </cell>
          <cell r="W27">
            <v>1635.3010353436696</v>
          </cell>
          <cell r="X27">
            <v>1682.3040995552606</v>
          </cell>
          <cell r="Y27">
            <v>1729.3071637668515</v>
          </cell>
          <cell r="Z27">
            <v>1776.3102279784425</v>
          </cell>
          <cell r="AA27">
            <v>1823.3132921900335</v>
          </cell>
          <cell r="AB27">
            <v>1870.3163564016245</v>
          </cell>
          <cell r="AC27">
            <v>1917.3194206132155</v>
          </cell>
          <cell r="AD27">
            <v>1964.3224848248065</v>
          </cell>
        </row>
        <row r="28">
          <cell r="F28" t="str">
            <v>Okhla ph 1 &amp; 2</v>
          </cell>
          <cell r="G28">
            <v>1</v>
          </cell>
          <cell r="H28">
            <v>0.19017450980392153</v>
          </cell>
          <cell r="I28">
            <v>13354</v>
          </cell>
          <cell r="J28">
            <v>3643</v>
          </cell>
          <cell r="N28">
            <v>3375</v>
          </cell>
          <cell r="O28">
            <v>3261.7428571428572</v>
          </cell>
          <cell r="P28">
            <v>3148.4857142857145</v>
          </cell>
          <cell r="Q28">
            <v>3035.2285714285717</v>
          </cell>
          <cell r="R28">
            <v>2921.971428571429</v>
          </cell>
          <cell r="S28">
            <v>2834.0845669984351</v>
          </cell>
          <cell r="T28">
            <v>2746.1977054254412</v>
          </cell>
          <cell r="U28">
            <v>2658.3108438524473</v>
          </cell>
          <cell r="V28">
            <v>2570.4239822794534</v>
          </cell>
          <cell r="W28">
            <v>2482.5371207064595</v>
          </cell>
          <cell r="X28">
            <v>2394.6502591334656</v>
          </cell>
          <cell r="Y28">
            <v>2306.7633975604717</v>
          </cell>
          <cell r="Z28">
            <v>2218.8765359874778</v>
          </cell>
          <cell r="AA28">
            <v>2130.9896744144839</v>
          </cell>
          <cell r="AB28">
            <v>2043.10281284149</v>
          </cell>
          <cell r="AC28">
            <v>1955.2159512684962</v>
          </cell>
          <cell r="AD28">
            <v>1867.3290896955023</v>
          </cell>
        </row>
        <row r="29">
          <cell r="F29" t="str">
            <v>Vasant Vihar</v>
          </cell>
          <cell r="G29">
            <v>1</v>
          </cell>
          <cell r="H29">
            <v>1.5718749999999999</v>
          </cell>
          <cell r="I29">
            <v>13901</v>
          </cell>
          <cell r="J29">
            <v>3700</v>
          </cell>
          <cell r="N29">
            <v>1161</v>
          </cell>
          <cell r="O29">
            <v>1261.8571428571429</v>
          </cell>
          <cell r="P29">
            <v>1362.7142857142858</v>
          </cell>
          <cell r="Q29">
            <v>1463.5714285714287</v>
          </cell>
          <cell r="R29">
            <v>1564.4285714285716</v>
          </cell>
          <cell r="S29">
            <v>1642.6931075922114</v>
          </cell>
          <cell r="T29">
            <v>1720.9576437558512</v>
          </cell>
          <cell r="U29">
            <v>1799.2221799194911</v>
          </cell>
          <cell r="V29">
            <v>1877.4867160831309</v>
          </cell>
          <cell r="W29">
            <v>1955.7512522467707</v>
          </cell>
          <cell r="X29">
            <v>2034.0157884104106</v>
          </cell>
          <cell r="Y29">
            <v>2112.2803245740506</v>
          </cell>
          <cell r="Z29">
            <v>2190.5448607376902</v>
          </cell>
          <cell r="AA29">
            <v>2268.8093969013298</v>
          </cell>
          <cell r="AB29">
            <v>2347.0739330649694</v>
          </cell>
          <cell r="AC29">
            <v>2425.338469228609</v>
          </cell>
          <cell r="AD29">
            <v>2503.6030053922486</v>
          </cell>
        </row>
        <row r="30">
          <cell r="F30" t="str">
            <v>GK1</v>
          </cell>
          <cell r="G30">
            <v>1</v>
          </cell>
          <cell r="H30">
            <v>1.5718749999999999</v>
          </cell>
          <cell r="I30">
            <v>12000</v>
          </cell>
          <cell r="J30">
            <v>5950</v>
          </cell>
          <cell r="N30">
            <v>3031</v>
          </cell>
          <cell r="O30">
            <v>3082.3333333333335</v>
          </cell>
          <cell r="P30">
            <v>3133.666666666667</v>
          </cell>
          <cell r="Q30">
            <v>3185.0000000000005</v>
          </cell>
          <cell r="R30">
            <v>3236.3333333333339</v>
          </cell>
          <cell r="S30">
            <v>3276.1676912107673</v>
          </cell>
          <cell r="T30">
            <v>3316.0020490882007</v>
          </cell>
          <cell r="U30">
            <v>3355.8364069656341</v>
          </cell>
          <cell r="V30">
            <v>3395.6707648430674</v>
          </cell>
          <cell r="W30">
            <v>3435.5051227205008</v>
          </cell>
          <cell r="X30">
            <v>3475.3394805979342</v>
          </cell>
          <cell r="Y30">
            <v>3515.1738384753676</v>
          </cell>
          <cell r="Z30">
            <v>3555.008196352801</v>
          </cell>
          <cell r="AA30">
            <v>3594.8425542302343</v>
          </cell>
          <cell r="AB30">
            <v>3634.6769121076677</v>
          </cell>
          <cell r="AC30">
            <v>3674.5112699851011</v>
          </cell>
          <cell r="AD30">
            <v>3714.3456278625345</v>
          </cell>
        </row>
        <row r="31">
          <cell r="F31" t="str">
            <v>Okhla MSU</v>
          </cell>
          <cell r="G31">
            <v>1</v>
          </cell>
          <cell r="H31">
            <v>1.5718749999999999</v>
          </cell>
          <cell r="I31">
            <v>3433</v>
          </cell>
          <cell r="J31">
            <v>2017.8191400000001</v>
          </cell>
          <cell r="N31">
            <v>1097</v>
          </cell>
          <cell r="O31">
            <v>1107.8277603809524</v>
          </cell>
          <cell r="P31">
            <v>1118.6555207619049</v>
          </cell>
          <cell r="Q31">
            <v>1129.4832811428573</v>
          </cell>
          <cell r="R31">
            <v>1140.3110415238098</v>
          </cell>
          <cell r="S31">
            <v>1148.7133184463933</v>
          </cell>
          <cell r="T31">
            <v>1157.1155953689768</v>
          </cell>
          <cell r="U31">
            <v>1165.5178722915603</v>
          </cell>
          <cell r="V31">
            <v>1173.9201492141437</v>
          </cell>
          <cell r="W31">
            <v>1182.3224261367272</v>
          </cell>
          <cell r="X31">
            <v>1190.7247030593107</v>
          </cell>
          <cell r="Y31">
            <v>1199.1269799818942</v>
          </cell>
          <cell r="Z31">
            <v>1207.5292569044777</v>
          </cell>
          <cell r="AA31">
            <v>1215.9315338270612</v>
          </cell>
          <cell r="AB31">
            <v>1224.3338107496447</v>
          </cell>
          <cell r="AC31">
            <v>1232.7360876722282</v>
          </cell>
          <cell r="AD31">
            <v>1241.1383645948117</v>
          </cell>
        </row>
        <row r="32">
          <cell r="F32" t="str">
            <v>South Ex 2</v>
          </cell>
          <cell r="G32">
            <v>1</v>
          </cell>
          <cell r="H32">
            <v>1.5718749999999999</v>
          </cell>
          <cell r="I32">
            <v>17099</v>
          </cell>
          <cell r="J32">
            <v>4793</v>
          </cell>
          <cell r="N32">
            <v>1420</v>
          </cell>
          <cell r="O32">
            <v>1558.6476190476189</v>
          </cell>
          <cell r="P32">
            <v>1697.2952380952379</v>
          </cell>
          <cell r="Q32">
            <v>1835.9428571428568</v>
          </cell>
          <cell r="R32">
            <v>1974.5904761904758</v>
          </cell>
          <cell r="S32">
            <v>2082.1801945540515</v>
          </cell>
          <cell r="T32">
            <v>2189.7699129176272</v>
          </cell>
          <cell r="U32">
            <v>2297.3596312812028</v>
          </cell>
          <cell r="V32">
            <v>2404.9493496447785</v>
          </cell>
          <cell r="W32">
            <v>2512.5390680083542</v>
          </cell>
          <cell r="X32">
            <v>2620.1287863719299</v>
          </cell>
          <cell r="Y32">
            <v>2727.7185047355056</v>
          </cell>
          <cell r="Z32">
            <v>2835.3082230990813</v>
          </cell>
          <cell r="AA32">
            <v>2942.8979414626569</v>
          </cell>
          <cell r="AB32">
            <v>3050.4876598262326</v>
          </cell>
          <cell r="AC32">
            <v>3158.0773781898083</v>
          </cell>
          <cell r="AD32">
            <v>3265.667096553384</v>
          </cell>
        </row>
        <row r="33">
          <cell r="F33" t="str">
            <v>Ansal Plaza</v>
          </cell>
          <cell r="G33">
            <v>11</v>
          </cell>
          <cell r="H33">
            <v>0.27</v>
          </cell>
          <cell r="I33">
            <v>250</v>
          </cell>
          <cell r="J33">
            <v>160</v>
          </cell>
          <cell r="O33">
            <v>0</v>
          </cell>
          <cell r="P33">
            <v>4.8</v>
          </cell>
          <cell r="Q33">
            <v>9.6</v>
          </cell>
          <cell r="R33">
            <v>14.399999999999999</v>
          </cell>
          <cell r="S33">
            <v>17.600000000000001</v>
          </cell>
          <cell r="T33">
            <v>20.8</v>
          </cell>
          <cell r="U33">
            <v>24</v>
          </cell>
          <cell r="V33">
            <v>27.200000000000003</v>
          </cell>
          <cell r="W33">
            <v>28.799999999999997</v>
          </cell>
          <cell r="X33">
            <v>30.4</v>
          </cell>
          <cell r="Y33">
            <v>32</v>
          </cell>
          <cell r="Z33">
            <v>33.6</v>
          </cell>
          <cell r="AA33">
            <v>35.200000000000003</v>
          </cell>
          <cell r="AB33">
            <v>36.800000000000004</v>
          </cell>
          <cell r="AC33">
            <v>40</v>
          </cell>
          <cell r="AD33">
            <v>43.2</v>
          </cell>
        </row>
        <row r="34">
          <cell r="F34" t="str">
            <v>Barakhamba  Atma Ram Hs</v>
          </cell>
          <cell r="G34">
            <v>2</v>
          </cell>
          <cell r="H34">
            <v>0.19017450980392153</v>
          </cell>
          <cell r="I34">
            <v>1064</v>
          </cell>
          <cell r="J34">
            <v>700</v>
          </cell>
          <cell r="N34">
            <v>113</v>
          </cell>
          <cell r="O34">
            <v>142.23809523809524</v>
          </cell>
          <cell r="P34">
            <v>171.47619047619048</v>
          </cell>
          <cell r="Q34">
            <v>200.71428571428572</v>
          </cell>
          <cell r="R34">
            <v>229.95238095238096</v>
          </cell>
          <cell r="S34">
            <v>252.6409669790452</v>
          </cell>
          <cell r="T34">
            <v>275.32955300570944</v>
          </cell>
          <cell r="U34">
            <v>298.01813903237365</v>
          </cell>
          <cell r="V34">
            <v>320.70672505903786</v>
          </cell>
          <cell r="W34">
            <v>343.39531108570208</v>
          </cell>
          <cell r="X34">
            <v>366.08389711236629</v>
          </cell>
          <cell r="Y34">
            <v>388.7724831390305</v>
          </cell>
          <cell r="Z34">
            <v>411.46106916569471</v>
          </cell>
          <cell r="AA34">
            <v>434.14965519235892</v>
          </cell>
          <cell r="AB34">
            <v>456.83824121902313</v>
          </cell>
          <cell r="AC34">
            <v>479.52682724568734</v>
          </cell>
          <cell r="AD34">
            <v>502.21541327235155</v>
          </cell>
        </row>
        <row r="35">
          <cell r="F35" t="str">
            <v>Parliament Strt (Janpath )</v>
          </cell>
          <cell r="G35">
            <v>2</v>
          </cell>
          <cell r="H35">
            <v>1.5718749999999999</v>
          </cell>
          <cell r="I35">
            <v>13212</v>
          </cell>
          <cell r="J35">
            <v>4570</v>
          </cell>
          <cell r="L35">
            <v>4532</v>
          </cell>
          <cell r="N35">
            <v>328</v>
          </cell>
          <cell r="O35">
            <v>557.90476190476193</v>
          </cell>
          <cell r="P35">
            <v>787.80952380952385</v>
          </cell>
          <cell r="Q35">
            <v>1017.7142857142858</v>
          </cell>
          <cell r="R35">
            <v>1247.6190476190477</v>
          </cell>
          <cell r="S35">
            <v>1426.0237598938602</v>
          </cell>
          <cell r="T35">
            <v>1604.4284721686727</v>
          </cell>
          <cell r="U35">
            <v>1782.8331844434852</v>
          </cell>
          <cell r="V35">
            <v>1961.2378967182976</v>
          </cell>
          <cell r="W35">
            <v>2139.6426089931101</v>
          </cell>
          <cell r="X35">
            <v>2318.0473212679226</v>
          </cell>
          <cell r="Y35">
            <v>2496.4520335427351</v>
          </cell>
          <cell r="Z35">
            <v>2674.8567458175476</v>
          </cell>
          <cell r="AA35">
            <v>2853.26145809236</v>
          </cell>
          <cell r="AB35">
            <v>3031.6661703671725</v>
          </cell>
          <cell r="AC35">
            <v>3210.070882641985</v>
          </cell>
          <cell r="AD35">
            <v>3388.4755949167975</v>
          </cell>
        </row>
        <row r="36">
          <cell r="F36" t="str">
            <v>Connaught Place-H+BCK</v>
          </cell>
          <cell r="G36">
            <v>3</v>
          </cell>
          <cell r="H36">
            <v>0.19017450980392153</v>
          </cell>
          <cell r="I36">
            <v>1495</v>
          </cell>
          <cell r="J36">
            <v>1250</v>
          </cell>
          <cell r="N36">
            <v>241</v>
          </cell>
          <cell r="O36">
            <v>289.47619047619048</v>
          </cell>
          <cell r="P36">
            <v>337.95238095238096</v>
          </cell>
          <cell r="Q36">
            <v>386.42857142857144</v>
          </cell>
          <cell r="R36">
            <v>434.90476190476193</v>
          </cell>
          <cell r="S36">
            <v>472.52199411183716</v>
          </cell>
          <cell r="T36">
            <v>510.13922631891239</v>
          </cell>
          <cell r="U36">
            <v>547.75645852598768</v>
          </cell>
          <cell r="V36">
            <v>585.37369073306286</v>
          </cell>
          <cell r="W36">
            <v>622.99092294013803</v>
          </cell>
          <cell r="X36">
            <v>660.60815514721321</v>
          </cell>
          <cell r="Y36">
            <v>698.22538735428839</v>
          </cell>
          <cell r="Z36">
            <v>735.84261956136356</v>
          </cell>
          <cell r="AA36">
            <v>773.45985176843874</v>
          </cell>
          <cell r="AB36">
            <v>811.07708397551391</v>
          </cell>
          <cell r="AC36">
            <v>848.69431618258909</v>
          </cell>
          <cell r="AD36">
            <v>886.31154838966427</v>
          </cell>
        </row>
        <row r="37">
          <cell r="F37" t="str">
            <v>Connaught Place-G+A,Palika</v>
          </cell>
          <cell r="G37">
            <v>3</v>
          </cell>
          <cell r="H37">
            <v>0.19017450980392153</v>
          </cell>
          <cell r="I37">
            <v>1760</v>
          </cell>
          <cell r="J37">
            <v>890</v>
          </cell>
          <cell r="N37">
            <v>121</v>
          </cell>
          <cell r="O37">
            <v>160.33333333333334</v>
          </cell>
          <cell r="P37">
            <v>199.66666666666669</v>
          </cell>
          <cell r="Q37">
            <v>239.00000000000003</v>
          </cell>
          <cell r="R37">
            <v>278.33333333333337</v>
          </cell>
          <cell r="S37">
            <v>308.85576339526278</v>
          </cell>
          <cell r="T37">
            <v>339.3781934571922</v>
          </cell>
          <cell r="U37">
            <v>369.90062351912161</v>
          </cell>
          <cell r="V37">
            <v>400.42305358105102</v>
          </cell>
          <cell r="W37">
            <v>430.94548364298043</v>
          </cell>
          <cell r="X37">
            <v>461.46791370490985</v>
          </cell>
          <cell r="Y37">
            <v>491.99034376683926</v>
          </cell>
          <cell r="Z37">
            <v>522.51277382876867</v>
          </cell>
          <cell r="AA37">
            <v>553.03520389069809</v>
          </cell>
          <cell r="AB37">
            <v>583.5576339526275</v>
          </cell>
          <cell r="AC37">
            <v>614.08006401455691</v>
          </cell>
          <cell r="AD37">
            <v>644.60249407648632</v>
          </cell>
        </row>
        <row r="38">
          <cell r="F38" t="str">
            <v xml:space="preserve">Surya Sofitel + NFC Comm Centre </v>
          </cell>
          <cell r="G38">
            <v>3</v>
          </cell>
          <cell r="H38">
            <v>0.19017450980392153</v>
          </cell>
          <cell r="I38">
            <v>860</v>
          </cell>
          <cell r="J38">
            <v>1300</v>
          </cell>
          <cell r="N38">
            <v>79</v>
          </cell>
          <cell r="O38">
            <v>145.76190476190476</v>
          </cell>
          <cell r="P38">
            <v>212.52380952380952</v>
          </cell>
          <cell r="Q38">
            <v>279.28571428571428</v>
          </cell>
          <cell r="R38">
            <v>346.04761904761904</v>
          </cell>
          <cell r="S38">
            <v>397.85445554498591</v>
          </cell>
          <cell r="T38">
            <v>449.66129204235278</v>
          </cell>
          <cell r="U38">
            <v>501.46812853971966</v>
          </cell>
          <cell r="V38">
            <v>553.27496503708653</v>
          </cell>
          <cell r="W38">
            <v>605.08180153445346</v>
          </cell>
          <cell r="X38">
            <v>656.88863803182039</v>
          </cell>
          <cell r="Y38">
            <v>708.69547452918732</v>
          </cell>
          <cell r="Z38">
            <v>760.50231102655425</v>
          </cell>
          <cell r="AA38">
            <v>812.30914752392118</v>
          </cell>
          <cell r="AB38">
            <v>864.11598402128811</v>
          </cell>
          <cell r="AC38">
            <v>915.92282051865504</v>
          </cell>
          <cell r="AD38">
            <v>967.72965701602197</v>
          </cell>
        </row>
        <row r="39">
          <cell r="F39" t="str">
            <v>East of Kailash</v>
          </cell>
          <cell r="G39">
            <v>3</v>
          </cell>
          <cell r="H39">
            <v>1.5718749999999999</v>
          </cell>
          <cell r="I39">
            <v>14205</v>
          </cell>
          <cell r="J39">
            <v>7300</v>
          </cell>
          <cell r="L39">
            <v>7159</v>
          </cell>
          <cell r="N39">
            <v>2303</v>
          </cell>
          <cell r="O39">
            <v>2500.8095238095239</v>
          </cell>
          <cell r="P39">
            <v>2698.6190476190477</v>
          </cell>
          <cell r="Q39">
            <v>2896.4285714285716</v>
          </cell>
          <cell r="R39">
            <v>3094.2380952380954</v>
          </cell>
          <cell r="S39">
            <v>3247.7370958158858</v>
          </cell>
          <cell r="T39">
            <v>3401.2360963936762</v>
          </cell>
          <cell r="U39">
            <v>3554.7350969714666</v>
          </cell>
          <cell r="V39">
            <v>3708.2340975492571</v>
          </cell>
          <cell r="W39">
            <v>3861.7330981270475</v>
          </cell>
          <cell r="X39">
            <v>4015.2320987048379</v>
          </cell>
          <cell r="Y39">
            <v>4168.7310992826278</v>
          </cell>
          <cell r="Z39">
            <v>4322.2300998604178</v>
          </cell>
          <cell r="AA39">
            <v>4475.7291004382078</v>
          </cell>
          <cell r="AB39">
            <v>4629.2281010159977</v>
          </cell>
          <cell r="AC39">
            <v>4782.7271015937877</v>
          </cell>
          <cell r="AD39">
            <v>4936.2261021715776</v>
          </cell>
        </row>
        <row r="40">
          <cell r="F40" t="str">
            <v>Qutab Ambience</v>
          </cell>
          <cell r="G40">
            <v>4</v>
          </cell>
          <cell r="H40">
            <v>0.19017450980392153</v>
          </cell>
          <cell r="J40">
            <v>200</v>
          </cell>
          <cell r="N40">
            <v>90</v>
          </cell>
          <cell r="O40">
            <v>92.857142857142861</v>
          </cell>
          <cell r="P40">
            <v>95.714285714285722</v>
          </cell>
          <cell r="Q40">
            <v>98.571428571428584</v>
          </cell>
          <cell r="R40">
            <v>101.42857142857144</v>
          </cell>
          <cell r="S40">
            <v>103.64569709892952</v>
          </cell>
          <cell r="T40">
            <v>105.86282276928759</v>
          </cell>
          <cell r="U40">
            <v>108.07994843964566</v>
          </cell>
          <cell r="V40">
            <v>110.29707411000373</v>
          </cell>
          <cell r="W40">
            <v>112.51419978036181</v>
          </cell>
          <cell r="X40">
            <v>114.73132545071988</v>
          </cell>
          <cell r="Y40">
            <v>116.94845112107795</v>
          </cell>
          <cell r="Z40">
            <v>119.16557679143602</v>
          </cell>
          <cell r="AA40">
            <v>121.3827024617941</v>
          </cell>
          <cell r="AB40">
            <v>123.59982813215217</v>
          </cell>
          <cell r="AC40">
            <v>125.81695380251024</v>
          </cell>
          <cell r="AD40">
            <v>128.03407947286831</v>
          </cell>
        </row>
        <row r="41">
          <cell r="F41" t="str">
            <v>Mohan Co-operative Estate</v>
          </cell>
          <cell r="G41">
            <v>4</v>
          </cell>
          <cell r="H41">
            <v>0.19017450980392153</v>
          </cell>
          <cell r="I41">
            <v>2302</v>
          </cell>
          <cell r="J41">
            <v>1720</v>
          </cell>
          <cell r="L41">
            <v>1429</v>
          </cell>
          <cell r="N41">
            <v>535</v>
          </cell>
          <cell r="O41">
            <v>582.33333333333337</v>
          </cell>
          <cell r="P41">
            <v>629.66666666666674</v>
          </cell>
          <cell r="Q41">
            <v>677.00000000000011</v>
          </cell>
          <cell r="R41">
            <v>724.33333333333348</v>
          </cell>
          <cell r="S41">
            <v>761.06371527226554</v>
          </cell>
          <cell r="T41">
            <v>797.7940972111976</v>
          </cell>
          <cell r="U41">
            <v>834.52447915012965</v>
          </cell>
          <cell r="V41">
            <v>871.25486108906171</v>
          </cell>
          <cell r="W41">
            <v>907.98524302799376</v>
          </cell>
          <cell r="X41">
            <v>944.71562496692582</v>
          </cell>
          <cell r="Y41">
            <v>981.44600690585787</v>
          </cell>
          <cell r="Z41">
            <v>1018.1763888447899</v>
          </cell>
          <cell r="AA41">
            <v>1054.9067707837219</v>
          </cell>
          <cell r="AB41">
            <v>1091.6371527226538</v>
          </cell>
          <cell r="AC41">
            <v>1128.3675346615858</v>
          </cell>
          <cell r="AD41">
            <v>1165.0979166005177</v>
          </cell>
        </row>
        <row r="42">
          <cell r="F42" t="str">
            <v>Grand Hyatt</v>
          </cell>
          <cell r="G42">
            <v>5</v>
          </cell>
          <cell r="H42">
            <v>0.19017450980392153</v>
          </cell>
          <cell r="I42">
            <v>400</v>
          </cell>
          <cell r="J42">
            <v>200</v>
          </cell>
          <cell r="N42">
            <v>85</v>
          </cell>
          <cell r="O42">
            <v>88.333333333333329</v>
          </cell>
          <cell r="P42">
            <v>91.666666666666657</v>
          </cell>
          <cell r="Q42">
            <v>94.999999999999986</v>
          </cell>
          <cell r="R42">
            <v>98.333333333333314</v>
          </cell>
          <cell r="S42">
            <v>100.91997994875106</v>
          </cell>
          <cell r="T42">
            <v>103.50662656416881</v>
          </cell>
          <cell r="U42">
            <v>106.09327317958656</v>
          </cell>
          <cell r="V42">
            <v>108.67991979500431</v>
          </cell>
          <cell r="W42">
            <v>111.26656641042206</v>
          </cell>
          <cell r="X42">
            <v>113.85321302583981</v>
          </cell>
          <cell r="Y42">
            <v>116.43985964125756</v>
          </cell>
          <cell r="Z42">
            <v>119.0265062566753</v>
          </cell>
          <cell r="AA42">
            <v>121.61315287209305</v>
          </cell>
          <cell r="AB42">
            <v>124.1997994875108</v>
          </cell>
          <cell r="AC42">
            <v>126.78644610292855</v>
          </cell>
          <cell r="AD42">
            <v>129.3730927183463</v>
          </cell>
        </row>
        <row r="43">
          <cell r="F43" t="str">
            <v>GK2 Wipps</v>
          </cell>
          <cell r="G43">
            <v>5</v>
          </cell>
          <cell r="H43">
            <v>1.5718749999999999</v>
          </cell>
          <cell r="I43">
            <v>12368</v>
          </cell>
          <cell r="J43">
            <v>8450</v>
          </cell>
          <cell r="L43">
            <v>7526</v>
          </cell>
          <cell r="N43">
            <v>1462</v>
          </cell>
          <cell r="O43">
            <v>1805.6190476190477</v>
          </cell>
          <cell r="P43">
            <v>2149.2380952380954</v>
          </cell>
          <cell r="Q43">
            <v>2492.8571428571431</v>
          </cell>
          <cell r="R43">
            <v>2836.4761904761908</v>
          </cell>
          <cell r="S43">
            <v>3103.1225044312546</v>
          </cell>
          <cell r="T43">
            <v>3369.7688183863183</v>
          </cell>
          <cell r="U43">
            <v>3636.4151323413821</v>
          </cell>
          <cell r="V43">
            <v>3903.0614462964459</v>
          </cell>
          <cell r="W43">
            <v>4169.7077602515092</v>
          </cell>
          <cell r="X43">
            <v>4436.3540742065725</v>
          </cell>
          <cell r="Y43">
            <v>4703.0003881616358</v>
          </cell>
          <cell r="Z43">
            <v>4969.6467021166991</v>
          </cell>
          <cell r="AA43">
            <v>5236.2930160717624</v>
          </cell>
          <cell r="AB43">
            <v>5502.9393300268257</v>
          </cell>
          <cell r="AC43">
            <v>5769.585643981889</v>
          </cell>
          <cell r="AD43">
            <v>6036.2319579369523</v>
          </cell>
        </row>
        <row r="44">
          <cell r="F44" t="str">
            <v>Hyatt Regency</v>
          </cell>
          <cell r="G44">
            <v>6</v>
          </cell>
          <cell r="H44">
            <v>0.19017450980392153</v>
          </cell>
          <cell r="I44">
            <v>199</v>
          </cell>
          <cell r="J44">
            <v>200</v>
          </cell>
          <cell r="N44">
            <v>40</v>
          </cell>
          <cell r="O44">
            <v>47.61904761904762</v>
          </cell>
          <cell r="P44">
            <v>55.238095238095241</v>
          </cell>
          <cell r="Q44">
            <v>62.857142857142861</v>
          </cell>
          <cell r="R44">
            <v>70.476190476190482</v>
          </cell>
          <cell r="S44">
            <v>76.388525597145332</v>
          </cell>
          <cell r="T44">
            <v>82.300860718100182</v>
          </cell>
          <cell r="U44">
            <v>88.213195839055032</v>
          </cell>
          <cell r="V44">
            <v>94.125530960009883</v>
          </cell>
          <cell r="W44">
            <v>100.03786608096473</v>
          </cell>
          <cell r="X44">
            <v>105.95020120191958</v>
          </cell>
          <cell r="Y44">
            <v>111.86253632287443</v>
          </cell>
          <cell r="Z44">
            <v>117.77487144382928</v>
          </cell>
          <cell r="AA44">
            <v>123.68720656478413</v>
          </cell>
          <cell r="AB44">
            <v>129.59954168573898</v>
          </cell>
          <cell r="AC44">
            <v>135.51187680669383</v>
          </cell>
          <cell r="AD44">
            <v>141.42421192764868</v>
          </cell>
        </row>
        <row r="45">
          <cell r="F45" t="str">
            <v>Maurya + Taj DK</v>
          </cell>
          <cell r="G45">
            <v>6</v>
          </cell>
          <cell r="H45">
            <v>0.19017450980392153</v>
          </cell>
          <cell r="I45">
            <v>233</v>
          </cell>
          <cell r="J45">
            <v>200</v>
          </cell>
          <cell r="N45">
            <v>34</v>
          </cell>
          <cell r="O45">
            <v>42.19047619047619</v>
          </cell>
          <cell r="P45">
            <v>50.38095238095238</v>
          </cell>
          <cell r="Q45">
            <v>58.571428571428569</v>
          </cell>
          <cell r="R45">
            <v>66.761904761904759</v>
          </cell>
          <cell r="S45">
            <v>73.117665016931227</v>
          </cell>
          <cell r="T45">
            <v>79.473425271957694</v>
          </cell>
          <cell r="U45">
            <v>85.829185526984162</v>
          </cell>
          <cell r="V45">
            <v>92.18494578201063</v>
          </cell>
          <cell r="W45">
            <v>98.540706037037097</v>
          </cell>
          <cell r="X45">
            <v>104.89646629206356</v>
          </cell>
          <cell r="Y45">
            <v>111.25222654709003</v>
          </cell>
          <cell r="Z45">
            <v>117.6079868021165</v>
          </cell>
          <cell r="AA45">
            <v>123.96374705714297</v>
          </cell>
          <cell r="AB45">
            <v>130.31950731216943</v>
          </cell>
          <cell r="AC45">
            <v>136.6752675671959</v>
          </cell>
          <cell r="AD45">
            <v>143.03102782222237</v>
          </cell>
        </row>
        <row r="46">
          <cell r="F46" t="str">
            <v>Westend</v>
          </cell>
          <cell r="G46">
            <v>6</v>
          </cell>
          <cell r="H46">
            <v>0.19017450980392153</v>
          </cell>
          <cell r="I46">
            <v>1150</v>
          </cell>
          <cell r="J46">
            <v>1070</v>
          </cell>
          <cell r="N46">
            <v>139</v>
          </cell>
          <cell r="O46">
            <v>186.9047619047619</v>
          </cell>
          <cell r="P46">
            <v>234.8095238095238</v>
          </cell>
          <cell r="Q46">
            <v>282.71428571428572</v>
          </cell>
          <cell r="R46">
            <v>330.61904761904765</v>
          </cell>
          <cell r="S46">
            <v>367.79285469205126</v>
          </cell>
          <cell r="T46">
            <v>404.96666176505488</v>
          </cell>
          <cell r="U46">
            <v>442.1404688380585</v>
          </cell>
          <cell r="V46">
            <v>479.31427591106211</v>
          </cell>
          <cell r="W46">
            <v>516.48808298406573</v>
          </cell>
          <cell r="X46">
            <v>553.6618900570694</v>
          </cell>
          <cell r="Y46">
            <v>590.83569713007307</v>
          </cell>
          <cell r="Z46">
            <v>628.00950420307674</v>
          </cell>
          <cell r="AA46">
            <v>665.18331127608042</v>
          </cell>
          <cell r="AB46">
            <v>702.35711834908409</v>
          </cell>
          <cell r="AC46">
            <v>739.53092542208776</v>
          </cell>
          <cell r="AD46">
            <v>776.70473249509143</v>
          </cell>
        </row>
        <row r="47">
          <cell r="F47" t="str">
            <v>Oberoi</v>
          </cell>
          <cell r="G47">
            <v>6</v>
          </cell>
          <cell r="H47">
            <v>0.19017450980392153</v>
          </cell>
          <cell r="I47">
            <v>100</v>
          </cell>
          <cell r="J47">
            <v>200</v>
          </cell>
          <cell r="N47">
            <v>67</v>
          </cell>
          <cell r="O47">
            <v>72.047619047619051</v>
          </cell>
          <cell r="P47">
            <v>77.095238095238102</v>
          </cell>
          <cell r="Q47">
            <v>82.142857142857153</v>
          </cell>
          <cell r="R47">
            <v>87.190476190476204</v>
          </cell>
          <cell r="S47">
            <v>91.107398208108791</v>
          </cell>
          <cell r="T47">
            <v>95.024320225741377</v>
          </cell>
          <cell r="U47">
            <v>98.941242243373964</v>
          </cell>
          <cell r="V47">
            <v>102.85816426100655</v>
          </cell>
          <cell r="W47">
            <v>106.77508627863914</v>
          </cell>
          <cell r="X47">
            <v>110.69200829627172</v>
          </cell>
          <cell r="Y47">
            <v>114.60893031390431</v>
          </cell>
          <cell r="Z47">
            <v>118.5258523315369</v>
          </cell>
          <cell r="AA47">
            <v>122.44277434916948</v>
          </cell>
          <cell r="AB47">
            <v>126.35969636680207</v>
          </cell>
          <cell r="AC47">
            <v>130.27661838443467</v>
          </cell>
          <cell r="AD47">
            <v>134.19354040206727</v>
          </cell>
        </row>
        <row r="48">
          <cell r="F48" t="str">
            <v>India habitat centre</v>
          </cell>
          <cell r="G48">
            <v>6</v>
          </cell>
          <cell r="H48">
            <v>0.19017450980392153</v>
          </cell>
          <cell r="I48">
            <v>779</v>
          </cell>
          <cell r="J48">
            <v>500</v>
          </cell>
          <cell r="N48">
            <v>14</v>
          </cell>
          <cell r="O48">
            <v>41.238095238095241</v>
          </cell>
          <cell r="P48">
            <v>68.476190476190482</v>
          </cell>
          <cell r="Q48">
            <v>95.714285714285722</v>
          </cell>
          <cell r="R48">
            <v>122.95238095238096</v>
          </cell>
          <cell r="S48">
            <v>144.08897900979454</v>
          </cell>
          <cell r="T48">
            <v>165.22557706720812</v>
          </cell>
          <cell r="U48">
            <v>186.3621751246217</v>
          </cell>
          <cell r="V48">
            <v>207.49877318203528</v>
          </cell>
          <cell r="W48">
            <v>228.63537123944886</v>
          </cell>
          <cell r="X48">
            <v>249.77196929686244</v>
          </cell>
          <cell r="Y48">
            <v>270.90856735427604</v>
          </cell>
          <cell r="Z48">
            <v>292.04516541168965</v>
          </cell>
          <cell r="AA48">
            <v>313.18176346910326</v>
          </cell>
          <cell r="AB48">
            <v>334.31836152651687</v>
          </cell>
          <cell r="AC48">
            <v>355.45495958393047</v>
          </cell>
          <cell r="AD48">
            <v>376.59155764134408</v>
          </cell>
        </row>
        <row r="49">
          <cell r="F49" t="str">
            <v>Nikko</v>
          </cell>
          <cell r="G49">
            <v>6</v>
          </cell>
          <cell r="H49">
            <v>1.5718749999999999</v>
          </cell>
          <cell r="I49">
            <v>150</v>
          </cell>
          <cell r="J49">
            <v>160</v>
          </cell>
          <cell r="N49">
            <v>0</v>
          </cell>
          <cell r="O49">
            <v>9.1428571428571423</v>
          </cell>
          <cell r="P49">
            <v>18.285714285714285</v>
          </cell>
          <cell r="Q49">
            <v>27.428571428571427</v>
          </cell>
          <cell r="R49">
            <v>36.571428571428569</v>
          </cell>
          <cell r="S49">
            <v>43.66623071657439</v>
          </cell>
          <cell r="T49">
            <v>50.76103286172021</v>
          </cell>
          <cell r="U49">
            <v>57.85583500686603</v>
          </cell>
          <cell r="V49">
            <v>64.950637152011851</v>
          </cell>
          <cell r="W49">
            <v>72.045439297157671</v>
          </cell>
          <cell r="X49">
            <v>79.140241442303491</v>
          </cell>
          <cell r="Y49">
            <v>86.235043587449312</v>
          </cell>
          <cell r="Z49">
            <v>93.329845732595132</v>
          </cell>
          <cell r="AA49">
            <v>100.42464787774095</v>
          </cell>
          <cell r="AB49">
            <v>107.51945002288677</v>
          </cell>
          <cell r="AC49">
            <v>114.61425216803259</v>
          </cell>
          <cell r="AD49">
            <v>121.70905431317841</v>
          </cell>
        </row>
        <row r="50">
          <cell r="F50" t="str">
            <v>Video Con Towers</v>
          </cell>
          <cell r="G50">
            <v>7</v>
          </cell>
          <cell r="H50">
            <v>0.19017450980392153</v>
          </cell>
          <cell r="I50">
            <v>241</v>
          </cell>
          <cell r="J50">
            <v>1017</v>
          </cell>
          <cell r="L50">
            <v>960</v>
          </cell>
          <cell r="N50">
            <v>61</v>
          </cell>
          <cell r="O50">
            <v>113.3047619047619</v>
          </cell>
          <cell r="P50">
            <v>165.60952380952381</v>
          </cell>
          <cell r="Q50">
            <v>217.91428571428571</v>
          </cell>
          <cell r="R50">
            <v>270.21904761904761</v>
          </cell>
          <cell r="S50">
            <v>310.80722822440265</v>
          </cell>
          <cell r="T50">
            <v>351.39540882975768</v>
          </cell>
          <cell r="U50">
            <v>391.98358943511272</v>
          </cell>
          <cell r="V50">
            <v>432.57177004046775</v>
          </cell>
          <cell r="W50">
            <v>473.15995064582279</v>
          </cell>
          <cell r="X50">
            <v>513.74813125117782</v>
          </cell>
          <cell r="Y50">
            <v>554.33631185653292</v>
          </cell>
          <cell r="Z50">
            <v>594.92449246188801</v>
          </cell>
          <cell r="AA50">
            <v>635.5126730672431</v>
          </cell>
          <cell r="AB50">
            <v>676.10085367259819</v>
          </cell>
          <cell r="AC50">
            <v>716.68903427795328</v>
          </cell>
          <cell r="AD50">
            <v>757.27721488330837</v>
          </cell>
        </row>
        <row r="51">
          <cell r="F51" t="str">
            <v>Capital Court</v>
          </cell>
          <cell r="G51">
            <v>7</v>
          </cell>
          <cell r="H51">
            <v>0.19017450980392153</v>
          </cell>
          <cell r="I51">
            <v>1000</v>
          </cell>
          <cell r="J51">
            <v>820</v>
          </cell>
          <cell r="L51">
            <v>320</v>
          </cell>
          <cell r="N51">
            <v>49</v>
          </cell>
          <cell r="O51">
            <v>91.19047619047619</v>
          </cell>
          <cell r="P51">
            <v>133.38095238095238</v>
          </cell>
          <cell r="Q51">
            <v>175.57142857142856</v>
          </cell>
          <cell r="R51">
            <v>217.76190476190476</v>
          </cell>
          <cell r="S51">
            <v>250.50146049419226</v>
          </cell>
          <cell r="T51">
            <v>283.24101622647976</v>
          </cell>
          <cell r="U51">
            <v>315.98057195876726</v>
          </cell>
          <cell r="V51">
            <v>348.72012769105476</v>
          </cell>
          <cell r="W51">
            <v>381.45968342334226</v>
          </cell>
          <cell r="X51">
            <v>414.19923915562975</v>
          </cell>
          <cell r="Y51">
            <v>446.93879488791725</v>
          </cell>
          <cell r="Z51">
            <v>479.67835062020475</v>
          </cell>
          <cell r="AA51">
            <v>512.4179063524922</v>
          </cell>
          <cell r="AB51">
            <v>545.1574620847797</v>
          </cell>
          <cell r="AC51">
            <v>577.89701781706719</v>
          </cell>
          <cell r="AD51">
            <v>610.63657354935469</v>
          </cell>
        </row>
        <row r="52">
          <cell r="F52" t="str">
            <v>Qutab Institutional Area + Katwaria Sarai</v>
          </cell>
          <cell r="G52">
            <v>7</v>
          </cell>
          <cell r="H52">
            <v>0.19017450980392153</v>
          </cell>
          <cell r="I52">
            <v>2957</v>
          </cell>
          <cell r="J52">
            <v>2360</v>
          </cell>
          <cell r="L52">
            <v>1942</v>
          </cell>
          <cell r="N52">
            <v>213</v>
          </cell>
          <cell r="O52">
            <v>327.57142857142856</v>
          </cell>
          <cell r="P52">
            <v>442.14285714285711</v>
          </cell>
          <cell r="Q52">
            <v>556.71428571428567</v>
          </cell>
          <cell r="R52">
            <v>671.28571428571422</v>
          </cell>
          <cell r="S52">
            <v>760.19245366707275</v>
          </cell>
          <cell r="T52">
            <v>849.09919304843129</v>
          </cell>
          <cell r="U52">
            <v>938.00593242978982</v>
          </cell>
          <cell r="V52">
            <v>1026.9126718111484</v>
          </cell>
          <cell r="W52">
            <v>1115.819411192507</v>
          </cell>
          <cell r="X52">
            <v>1204.7261505738657</v>
          </cell>
          <cell r="Y52">
            <v>1293.6328899552243</v>
          </cell>
          <cell r="Z52">
            <v>1382.5396293365829</v>
          </cell>
          <cell r="AA52">
            <v>1471.4463687179416</v>
          </cell>
          <cell r="AB52">
            <v>1560.3531080993002</v>
          </cell>
          <cell r="AC52">
            <v>1649.2598474806589</v>
          </cell>
          <cell r="AD52">
            <v>1738.1665868620175</v>
          </cell>
        </row>
        <row r="53">
          <cell r="F53" t="str">
            <v>Def Col</v>
          </cell>
          <cell r="G53">
            <v>7</v>
          </cell>
          <cell r="H53">
            <v>1.5718749999999999</v>
          </cell>
          <cell r="I53">
            <v>7317</v>
          </cell>
          <cell r="J53">
            <v>4937</v>
          </cell>
          <cell r="L53">
            <v>4260</v>
          </cell>
          <cell r="N53">
            <v>644</v>
          </cell>
          <cell r="O53">
            <v>864.78095238095239</v>
          </cell>
          <cell r="P53">
            <v>1085.5619047619048</v>
          </cell>
          <cell r="Q53">
            <v>1306.3428571428572</v>
          </cell>
          <cell r="R53">
            <v>1527.1238095238095</v>
          </cell>
          <cell r="S53">
            <v>1698.4485004912788</v>
          </cell>
          <cell r="T53">
            <v>1869.773191458748</v>
          </cell>
          <cell r="U53">
            <v>2041.0978824262172</v>
          </cell>
          <cell r="V53">
            <v>2212.4225733936864</v>
          </cell>
          <cell r="W53">
            <v>2383.7472643611554</v>
          </cell>
          <cell r="X53">
            <v>2555.0719553286244</v>
          </cell>
          <cell r="Y53">
            <v>2726.3966462960934</v>
          </cell>
          <cell r="Z53">
            <v>2897.7213372635624</v>
          </cell>
          <cell r="AA53">
            <v>3069.0460282310314</v>
          </cell>
          <cell r="AB53">
            <v>3240.3707191985004</v>
          </cell>
          <cell r="AC53">
            <v>3411.6954101659694</v>
          </cell>
          <cell r="AD53">
            <v>3583.0201011334384</v>
          </cell>
        </row>
        <row r="54">
          <cell r="F54" t="str">
            <v>CR Park</v>
          </cell>
          <cell r="G54">
            <v>7</v>
          </cell>
          <cell r="H54">
            <v>1.5718749999999999</v>
          </cell>
          <cell r="I54">
            <v>16759.37070791384</v>
          </cell>
          <cell r="J54">
            <v>3100</v>
          </cell>
          <cell r="L54">
            <v>9001</v>
          </cell>
          <cell r="N54">
            <v>471</v>
          </cell>
          <cell r="O54">
            <v>603.28571428571422</v>
          </cell>
          <cell r="P54">
            <v>735.57142857142844</v>
          </cell>
          <cell r="Q54">
            <v>867.85714285714266</v>
          </cell>
          <cell r="R54">
            <v>1000.1428571428569</v>
          </cell>
          <cell r="S54">
            <v>1102.7957756804356</v>
          </cell>
          <cell r="T54">
            <v>1205.4486942180142</v>
          </cell>
          <cell r="U54">
            <v>1308.1016127555929</v>
          </cell>
          <cell r="V54">
            <v>1410.7545312931716</v>
          </cell>
          <cell r="W54">
            <v>1513.4074498307502</v>
          </cell>
          <cell r="X54">
            <v>1616.0603683683289</v>
          </cell>
          <cell r="Y54">
            <v>1718.7132869059076</v>
          </cell>
          <cell r="Z54">
            <v>1821.3662054434863</v>
          </cell>
          <cell r="AA54">
            <v>1924.0191239810649</v>
          </cell>
          <cell r="AB54">
            <v>2026.6720425186436</v>
          </cell>
          <cell r="AC54">
            <v>2129.324961056222</v>
          </cell>
          <cell r="AD54">
            <v>2231.9778795938005</v>
          </cell>
        </row>
        <row r="55">
          <cell r="F55" t="str">
            <v>District Centre</v>
          </cell>
          <cell r="G55">
            <v>8</v>
          </cell>
          <cell r="H55">
            <v>0.19017450980392153</v>
          </cell>
          <cell r="I55">
            <v>1760</v>
          </cell>
          <cell r="J55">
            <v>1600</v>
          </cell>
          <cell r="L55">
            <v>1485</v>
          </cell>
          <cell r="N55">
            <v>64</v>
          </cell>
          <cell r="O55">
            <v>149.33333333333331</v>
          </cell>
          <cell r="P55">
            <v>234.66666666666663</v>
          </cell>
          <cell r="Q55">
            <v>319.99999999999994</v>
          </cell>
          <cell r="R55">
            <v>405.33333333333326</v>
          </cell>
          <cell r="S55">
            <v>471.55148668802758</v>
          </cell>
          <cell r="T55">
            <v>537.7696400427219</v>
          </cell>
          <cell r="U55">
            <v>603.98779339741623</v>
          </cell>
          <cell r="V55">
            <v>670.20594675211055</v>
          </cell>
          <cell r="W55">
            <v>736.42410010680487</v>
          </cell>
          <cell r="X55">
            <v>802.64225346149919</v>
          </cell>
          <cell r="Y55">
            <v>868.86040681619352</v>
          </cell>
          <cell r="Z55">
            <v>935.07856017088784</v>
          </cell>
          <cell r="AA55">
            <v>1001.2967135255822</v>
          </cell>
          <cell r="AB55">
            <v>1067.5148668802765</v>
          </cell>
          <cell r="AC55">
            <v>1133.7330202349708</v>
          </cell>
          <cell r="AD55">
            <v>1199.9511735896651</v>
          </cell>
        </row>
        <row r="56">
          <cell r="F56" t="str">
            <v>Paharganj</v>
          </cell>
          <cell r="G56">
            <v>8</v>
          </cell>
          <cell r="H56">
            <v>0.19017450980392153</v>
          </cell>
          <cell r="I56">
            <v>405</v>
          </cell>
          <cell r="J56">
            <v>680</v>
          </cell>
          <cell r="L56">
            <v>270</v>
          </cell>
          <cell r="N56">
            <v>131</v>
          </cell>
          <cell r="O56">
            <v>157.38095238095238</v>
          </cell>
          <cell r="P56">
            <v>183.76190476190476</v>
          </cell>
          <cell r="Q56">
            <v>210.14285714285714</v>
          </cell>
          <cell r="R56">
            <v>236.52380952380952</v>
          </cell>
          <cell r="S56">
            <v>256.9952698801157</v>
          </cell>
          <cell r="T56">
            <v>277.46673023642188</v>
          </cell>
          <cell r="U56">
            <v>297.93819059272806</v>
          </cell>
          <cell r="V56">
            <v>318.40965094903424</v>
          </cell>
          <cell r="W56">
            <v>338.88111130534043</v>
          </cell>
          <cell r="X56">
            <v>359.35257166164661</v>
          </cell>
          <cell r="Y56">
            <v>379.82403201795279</v>
          </cell>
          <cell r="Z56">
            <v>400.29549237425897</v>
          </cell>
          <cell r="AA56">
            <v>420.76695273056515</v>
          </cell>
          <cell r="AB56">
            <v>441.23841308687133</v>
          </cell>
          <cell r="AC56">
            <v>461.70987344317751</v>
          </cell>
          <cell r="AD56">
            <v>482.1813337994837</v>
          </cell>
        </row>
        <row r="57">
          <cell r="F57" t="str">
            <v>New Friends Colony</v>
          </cell>
          <cell r="G57">
            <v>8</v>
          </cell>
          <cell r="H57">
            <v>1.5718749999999999</v>
          </cell>
          <cell r="I57">
            <v>11170</v>
          </cell>
          <cell r="J57">
            <v>5278</v>
          </cell>
          <cell r="L57">
            <v>4505</v>
          </cell>
          <cell r="N57">
            <v>421</v>
          </cell>
          <cell r="O57">
            <v>682.50476190476184</v>
          </cell>
          <cell r="P57">
            <v>944.00952380952367</v>
          </cell>
          <cell r="Q57">
            <v>1205.5142857142855</v>
          </cell>
          <cell r="R57">
            <v>1467.0190476190473</v>
          </cell>
          <cell r="S57">
            <v>1669.9451698080202</v>
          </cell>
          <cell r="T57">
            <v>1872.871291996993</v>
          </cell>
          <cell r="U57">
            <v>2075.7974141859659</v>
          </cell>
          <cell r="V57">
            <v>2278.7235363749387</v>
          </cell>
          <cell r="W57">
            <v>2481.6496585639115</v>
          </cell>
          <cell r="X57">
            <v>2684.5757807528844</v>
          </cell>
          <cell r="Y57">
            <v>2887.5019029418572</v>
          </cell>
          <cell r="Z57">
            <v>3090.4280251308301</v>
          </cell>
          <cell r="AA57">
            <v>3293.3541473198029</v>
          </cell>
          <cell r="AB57">
            <v>3496.2802695087757</v>
          </cell>
          <cell r="AC57">
            <v>3699.2063916977486</v>
          </cell>
          <cell r="AD57">
            <v>3902.1325138867214</v>
          </cell>
        </row>
        <row r="58">
          <cell r="F58" t="str">
            <v>Bhagirath place BTS</v>
          </cell>
          <cell r="G58">
            <v>8</v>
          </cell>
          <cell r="H58">
            <v>1.5718749999999999</v>
          </cell>
          <cell r="I58">
            <v>400</v>
          </cell>
          <cell r="J58">
            <v>420</v>
          </cell>
          <cell r="L58">
            <v>274</v>
          </cell>
          <cell r="N58">
            <v>40</v>
          </cell>
          <cell r="O58">
            <v>60.19047619047619</v>
          </cell>
          <cell r="P58">
            <v>80.38095238095238</v>
          </cell>
          <cell r="Q58">
            <v>100.57142857142857</v>
          </cell>
          <cell r="R58">
            <v>120.76190476190476</v>
          </cell>
          <cell r="S58">
            <v>136.42959283243511</v>
          </cell>
          <cell r="T58">
            <v>152.09728090296545</v>
          </cell>
          <cell r="U58">
            <v>167.7649689734958</v>
          </cell>
          <cell r="V58">
            <v>183.43265704402614</v>
          </cell>
          <cell r="W58">
            <v>199.10034511455649</v>
          </cell>
          <cell r="X58">
            <v>214.76803318508684</v>
          </cell>
          <cell r="Y58">
            <v>230.43572125561718</v>
          </cell>
          <cell r="Z58">
            <v>246.10340932614753</v>
          </cell>
          <cell r="AA58">
            <v>261.77109739667787</v>
          </cell>
          <cell r="AB58">
            <v>277.43878546720822</v>
          </cell>
          <cell r="AC58">
            <v>293.10647353773857</v>
          </cell>
          <cell r="AD58">
            <v>308.77416160826891</v>
          </cell>
        </row>
        <row r="59">
          <cell r="F59" t="str">
            <v>SDA (Comm Centre)</v>
          </cell>
          <cell r="G59">
            <v>8</v>
          </cell>
          <cell r="H59">
            <v>0.27</v>
          </cell>
          <cell r="I59">
            <v>228</v>
          </cell>
          <cell r="J59">
            <v>270</v>
          </cell>
          <cell r="L59">
            <v>179</v>
          </cell>
          <cell r="N59">
            <v>28</v>
          </cell>
          <cell r="O59">
            <v>40.761904761904759</v>
          </cell>
          <cell r="P59">
            <v>53.523809523809518</v>
          </cell>
          <cell r="Q59">
            <v>66.285714285714278</v>
          </cell>
          <cell r="R59">
            <v>79.047619047619037</v>
          </cell>
          <cell r="S59">
            <v>88.950780375218415</v>
          </cell>
          <cell r="T59">
            <v>98.853941702817792</v>
          </cell>
          <cell r="U59">
            <v>108.75710303041717</v>
          </cell>
          <cell r="V59">
            <v>118.66026435801655</v>
          </cell>
          <cell r="W59">
            <v>128.56342568561593</v>
          </cell>
          <cell r="X59">
            <v>138.4665870132153</v>
          </cell>
          <cell r="Y59">
            <v>148.36974834081468</v>
          </cell>
          <cell r="Z59">
            <v>158.27290966841406</v>
          </cell>
          <cell r="AA59">
            <v>168.17607099601344</v>
          </cell>
          <cell r="AB59">
            <v>178.07923232361281</v>
          </cell>
          <cell r="AC59">
            <v>187.98239365121219</v>
          </cell>
          <cell r="AD59">
            <v>197.88555497881157</v>
          </cell>
        </row>
        <row r="60">
          <cell r="F60" t="str">
            <v>Meridien</v>
          </cell>
          <cell r="G60">
            <v>9</v>
          </cell>
          <cell r="H60">
            <v>0.19017450980392153</v>
          </cell>
          <cell r="I60">
            <v>512</v>
          </cell>
          <cell r="J60">
            <v>160</v>
          </cell>
          <cell r="N60">
            <v>0</v>
          </cell>
          <cell r="O60">
            <v>9.1428571428571423</v>
          </cell>
          <cell r="P60">
            <v>18.285714285714285</v>
          </cell>
          <cell r="Q60">
            <v>27.428571428571427</v>
          </cell>
          <cell r="R60">
            <v>36.571428571428569</v>
          </cell>
          <cell r="S60">
            <v>43.66623071657439</v>
          </cell>
          <cell r="T60">
            <v>50.76103286172021</v>
          </cell>
          <cell r="U60">
            <v>57.85583500686603</v>
          </cell>
          <cell r="V60">
            <v>64.950637152011851</v>
          </cell>
          <cell r="W60">
            <v>72.045439297157671</v>
          </cell>
          <cell r="X60">
            <v>79.140241442303491</v>
          </cell>
          <cell r="Y60">
            <v>86.235043587449312</v>
          </cell>
          <cell r="Z60">
            <v>93.329845732595132</v>
          </cell>
          <cell r="AA60">
            <v>100.42464787774095</v>
          </cell>
          <cell r="AB60">
            <v>107.51945002288677</v>
          </cell>
          <cell r="AC60">
            <v>114.61425216803259</v>
          </cell>
          <cell r="AD60">
            <v>121.70905431317841</v>
          </cell>
        </row>
        <row r="61">
          <cell r="F61" t="str">
            <v>Khanpur BTS</v>
          </cell>
          <cell r="G61">
            <v>9</v>
          </cell>
          <cell r="H61">
            <v>1.5718749999999999</v>
          </cell>
          <cell r="I61">
            <v>585</v>
          </cell>
          <cell r="J61">
            <v>300</v>
          </cell>
          <cell r="L61">
            <v>240</v>
          </cell>
          <cell r="N61">
            <v>13</v>
          </cell>
          <cell r="O61">
            <v>28.904761904761905</v>
          </cell>
          <cell r="P61">
            <v>44.80952380952381</v>
          </cell>
          <cell r="Q61">
            <v>60.714285714285715</v>
          </cell>
          <cell r="R61">
            <v>76.61904761904762</v>
          </cell>
          <cell r="S61">
            <v>88.961047184040865</v>
          </cell>
          <cell r="T61">
            <v>101.30304674903411</v>
          </cell>
          <cell r="U61">
            <v>113.64504631402735</v>
          </cell>
          <cell r="V61">
            <v>125.9870458790206</v>
          </cell>
          <cell r="W61">
            <v>138.32904544401384</v>
          </cell>
          <cell r="X61">
            <v>150.67104500900709</v>
          </cell>
          <cell r="Y61">
            <v>163.01304457400033</v>
          </cell>
          <cell r="Z61">
            <v>175.35504413899358</v>
          </cell>
          <cell r="AA61">
            <v>187.69704370398682</v>
          </cell>
          <cell r="AB61">
            <v>200.03904326898007</v>
          </cell>
          <cell r="AC61">
            <v>212.38104283397331</v>
          </cell>
          <cell r="AD61">
            <v>224.72304239896656</v>
          </cell>
        </row>
        <row r="62">
          <cell r="F62" t="str">
            <v>Pushp Vihar Comm Centre</v>
          </cell>
          <cell r="G62">
            <v>10</v>
          </cell>
          <cell r="H62">
            <v>0.19017450980392153</v>
          </cell>
          <cell r="I62">
            <v>367</v>
          </cell>
          <cell r="J62">
            <v>400</v>
          </cell>
          <cell r="L62">
            <v>388</v>
          </cell>
          <cell r="O62">
            <v>12</v>
          </cell>
          <cell r="P62">
            <v>24</v>
          </cell>
          <cell r="Q62">
            <v>36</v>
          </cell>
          <cell r="R62">
            <v>44</v>
          </cell>
          <cell r="S62">
            <v>52</v>
          </cell>
          <cell r="T62">
            <v>60</v>
          </cell>
          <cell r="U62">
            <v>68</v>
          </cell>
          <cell r="V62">
            <v>72</v>
          </cell>
          <cell r="W62">
            <v>76</v>
          </cell>
          <cell r="X62">
            <v>80</v>
          </cell>
          <cell r="Y62">
            <v>84</v>
          </cell>
          <cell r="Z62">
            <v>88</v>
          </cell>
          <cell r="AA62">
            <v>92</v>
          </cell>
          <cell r="AB62">
            <v>100</v>
          </cell>
          <cell r="AC62">
            <v>108</v>
          </cell>
          <cell r="AD62">
            <v>115.99999999999999</v>
          </cell>
        </row>
        <row r="63">
          <cell r="F63" t="str">
            <v>Mahipalpur NH8</v>
          </cell>
          <cell r="G63">
            <v>10</v>
          </cell>
          <cell r="H63">
            <v>0.19017450980392153</v>
          </cell>
          <cell r="I63">
            <v>676</v>
          </cell>
          <cell r="J63">
            <v>900</v>
          </cell>
          <cell r="L63">
            <v>896</v>
          </cell>
          <cell r="O63">
            <v>27</v>
          </cell>
          <cell r="P63">
            <v>54</v>
          </cell>
          <cell r="Q63">
            <v>81</v>
          </cell>
          <cell r="R63">
            <v>99</v>
          </cell>
          <cell r="S63">
            <v>117</v>
          </cell>
          <cell r="T63">
            <v>135</v>
          </cell>
          <cell r="U63">
            <v>153</v>
          </cell>
          <cell r="V63">
            <v>162</v>
          </cell>
          <cell r="W63">
            <v>171</v>
          </cell>
          <cell r="X63">
            <v>180</v>
          </cell>
          <cell r="Y63">
            <v>189</v>
          </cell>
          <cell r="Z63">
            <v>198</v>
          </cell>
          <cell r="AA63">
            <v>207</v>
          </cell>
          <cell r="AB63">
            <v>225</v>
          </cell>
          <cell r="AC63">
            <v>243.00000000000003</v>
          </cell>
          <cell r="AD63">
            <v>261</v>
          </cell>
        </row>
        <row r="64">
          <cell r="F64" t="str">
            <v>PVR Market - Saket</v>
          </cell>
          <cell r="G64">
            <v>10</v>
          </cell>
          <cell r="H64">
            <v>0.19017450980392153</v>
          </cell>
          <cell r="I64">
            <v>649</v>
          </cell>
          <cell r="J64">
            <v>800</v>
          </cell>
          <cell r="O64">
            <v>24</v>
          </cell>
          <cell r="P64">
            <v>48</v>
          </cell>
          <cell r="Q64">
            <v>72</v>
          </cell>
          <cell r="R64">
            <v>88</v>
          </cell>
          <cell r="S64">
            <v>104</v>
          </cell>
          <cell r="T64">
            <v>120</v>
          </cell>
          <cell r="U64">
            <v>136</v>
          </cell>
          <cell r="V64">
            <v>144</v>
          </cell>
          <cell r="W64">
            <v>152</v>
          </cell>
          <cell r="X64">
            <v>160</v>
          </cell>
          <cell r="Y64">
            <v>168</v>
          </cell>
          <cell r="Z64">
            <v>176</v>
          </cell>
          <cell r="AA64">
            <v>184</v>
          </cell>
          <cell r="AB64">
            <v>200</v>
          </cell>
          <cell r="AC64">
            <v>216</v>
          </cell>
          <cell r="AD64">
            <v>231.99999999999997</v>
          </cell>
        </row>
        <row r="65">
          <cell r="F65" t="str">
            <v>NBCC+Scope+Lodhi Institutional Area</v>
          </cell>
          <cell r="G65">
            <v>10</v>
          </cell>
          <cell r="H65">
            <v>0.19017450980392153</v>
          </cell>
          <cell r="I65">
            <v>1149</v>
          </cell>
          <cell r="J65">
            <v>4000</v>
          </cell>
          <cell r="L65">
            <v>3465</v>
          </cell>
          <cell r="O65">
            <v>120</v>
          </cell>
          <cell r="P65">
            <v>240</v>
          </cell>
          <cell r="Q65">
            <v>360</v>
          </cell>
          <cell r="R65">
            <v>440</v>
          </cell>
          <cell r="S65">
            <v>520</v>
          </cell>
          <cell r="T65">
            <v>600</v>
          </cell>
          <cell r="U65">
            <v>680</v>
          </cell>
          <cell r="V65">
            <v>720</v>
          </cell>
          <cell r="W65">
            <v>760</v>
          </cell>
          <cell r="X65">
            <v>800</v>
          </cell>
          <cell r="Y65">
            <v>840</v>
          </cell>
          <cell r="Z65">
            <v>880</v>
          </cell>
          <cell r="AA65">
            <v>920</v>
          </cell>
          <cell r="AB65">
            <v>1000</v>
          </cell>
          <cell r="AC65">
            <v>1080</v>
          </cell>
          <cell r="AD65">
            <v>1160</v>
          </cell>
        </row>
        <row r="66">
          <cell r="F66" t="str">
            <v>NDSE 1</v>
          </cell>
          <cell r="G66">
            <v>10</v>
          </cell>
          <cell r="H66">
            <v>1.5718749999999999</v>
          </cell>
          <cell r="I66">
            <v>3903</v>
          </cell>
          <cell r="J66">
            <v>2240</v>
          </cell>
          <cell r="L66">
            <v>1996</v>
          </cell>
          <cell r="O66">
            <v>67.2</v>
          </cell>
          <cell r="P66">
            <v>134.4</v>
          </cell>
          <cell r="Q66">
            <v>201.6</v>
          </cell>
          <cell r="R66">
            <v>246.4</v>
          </cell>
          <cell r="S66">
            <v>291.2</v>
          </cell>
          <cell r="T66">
            <v>336</v>
          </cell>
          <cell r="U66">
            <v>380.8</v>
          </cell>
          <cell r="V66">
            <v>403.2</v>
          </cell>
          <cell r="W66">
            <v>425.6</v>
          </cell>
          <cell r="X66">
            <v>448</v>
          </cell>
          <cell r="Y66">
            <v>470.4</v>
          </cell>
          <cell r="Z66">
            <v>492.8</v>
          </cell>
          <cell r="AA66">
            <v>515.20000000000005</v>
          </cell>
          <cell r="AB66">
            <v>560</v>
          </cell>
          <cell r="AC66">
            <v>604.80000000000007</v>
          </cell>
          <cell r="AD66">
            <v>649.59999999999991</v>
          </cell>
        </row>
        <row r="67">
          <cell r="F67" t="str">
            <v>Hauz Khas</v>
          </cell>
          <cell r="G67">
            <v>10</v>
          </cell>
          <cell r="H67">
            <v>1.5718749999999999</v>
          </cell>
          <cell r="I67">
            <v>6348</v>
          </cell>
          <cell r="J67">
            <v>3500</v>
          </cell>
          <cell r="L67">
            <v>3058</v>
          </cell>
          <cell r="N67">
            <v>0</v>
          </cell>
          <cell r="O67">
            <v>105</v>
          </cell>
          <cell r="P67">
            <v>210</v>
          </cell>
          <cell r="Q67">
            <v>315</v>
          </cell>
          <cell r="R67">
            <v>385</v>
          </cell>
          <cell r="S67">
            <v>455</v>
          </cell>
          <cell r="T67">
            <v>525</v>
          </cell>
          <cell r="U67">
            <v>595</v>
          </cell>
          <cell r="V67">
            <v>630</v>
          </cell>
          <cell r="W67">
            <v>665</v>
          </cell>
          <cell r="X67">
            <v>700</v>
          </cell>
          <cell r="Y67">
            <v>735</v>
          </cell>
          <cell r="Z67">
            <v>770</v>
          </cell>
          <cell r="AA67">
            <v>805</v>
          </cell>
          <cell r="AB67">
            <v>875</v>
          </cell>
          <cell r="AC67">
            <v>945.00000000000011</v>
          </cell>
          <cell r="AD67">
            <v>1014.9999999999999</v>
          </cell>
        </row>
        <row r="68">
          <cell r="F68" t="str">
            <v>ISBT-Kashmere Gate</v>
          </cell>
          <cell r="G68">
            <v>10</v>
          </cell>
          <cell r="H68">
            <v>0.27</v>
          </cell>
          <cell r="J68">
            <v>270</v>
          </cell>
          <cell r="L68">
            <v>180</v>
          </cell>
          <cell r="O68">
            <v>8.1</v>
          </cell>
          <cell r="P68">
            <v>16.2</v>
          </cell>
          <cell r="Q68">
            <v>24.3</v>
          </cell>
          <cell r="R68">
            <v>29.7</v>
          </cell>
          <cell r="S68">
            <v>35.1</v>
          </cell>
          <cell r="T68">
            <v>40.5</v>
          </cell>
          <cell r="U68">
            <v>45.900000000000006</v>
          </cell>
          <cell r="V68">
            <v>48.6</v>
          </cell>
          <cell r="W68">
            <v>51.3</v>
          </cell>
          <cell r="X68">
            <v>54</v>
          </cell>
          <cell r="Y68">
            <v>56.699999999999996</v>
          </cell>
          <cell r="Z68">
            <v>59.4</v>
          </cell>
          <cell r="AA68">
            <v>62.1</v>
          </cell>
          <cell r="AB68">
            <v>67.5</v>
          </cell>
          <cell r="AC68">
            <v>72.900000000000006</v>
          </cell>
          <cell r="AD68">
            <v>78.3</v>
          </cell>
        </row>
        <row r="69">
          <cell r="F69" t="str">
            <v>Bharti Cellular(okhla Augmentation)</v>
          </cell>
          <cell r="G69">
            <v>11</v>
          </cell>
          <cell r="H69">
            <v>0.19017450980392153</v>
          </cell>
          <cell r="J69">
            <v>650</v>
          </cell>
          <cell r="O69">
            <v>0</v>
          </cell>
          <cell r="P69">
            <v>19.5</v>
          </cell>
          <cell r="Q69">
            <v>39</v>
          </cell>
          <cell r="R69">
            <v>58.5</v>
          </cell>
          <cell r="S69">
            <v>71.5</v>
          </cell>
          <cell r="T69">
            <v>84.5</v>
          </cell>
          <cell r="U69">
            <v>97.5</v>
          </cell>
          <cell r="V69">
            <v>110.50000000000001</v>
          </cell>
          <cell r="W69">
            <v>117</v>
          </cell>
          <cell r="X69">
            <v>123.5</v>
          </cell>
          <cell r="Y69">
            <v>130</v>
          </cell>
          <cell r="Z69">
            <v>136.5</v>
          </cell>
          <cell r="AA69">
            <v>143</v>
          </cell>
          <cell r="AB69">
            <v>149.5</v>
          </cell>
          <cell r="AC69">
            <v>162.5</v>
          </cell>
          <cell r="AD69">
            <v>175.5</v>
          </cell>
        </row>
        <row r="70">
          <cell r="F70" t="str">
            <v>Lado Sarai</v>
          </cell>
          <cell r="G70">
            <v>11</v>
          </cell>
          <cell r="H70">
            <v>0.19017450980392153</v>
          </cell>
          <cell r="I70">
            <v>450</v>
          </cell>
          <cell r="J70">
            <v>1070</v>
          </cell>
          <cell r="O70">
            <v>0</v>
          </cell>
          <cell r="P70">
            <v>32.1</v>
          </cell>
          <cell r="Q70">
            <v>64.2</v>
          </cell>
          <cell r="R70">
            <v>96.3</v>
          </cell>
          <cell r="S70">
            <v>117.7</v>
          </cell>
          <cell r="T70">
            <v>139.1</v>
          </cell>
          <cell r="U70">
            <v>160.5</v>
          </cell>
          <cell r="V70">
            <v>181.9</v>
          </cell>
          <cell r="W70">
            <v>192.6</v>
          </cell>
          <cell r="X70">
            <v>203.3</v>
          </cell>
          <cell r="Y70">
            <v>214</v>
          </cell>
          <cell r="Z70">
            <v>224.7</v>
          </cell>
          <cell r="AA70">
            <v>235.4</v>
          </cell>
          <cell r="AB70">
            <v>246.10000000000002</v>
          </cell>
          <cell r="AC70">
            <v>267.5</v>
          </cell>
          <cell r="AD70">
            <v>288.90000000000003</v>
          </cell>
        </row>
        <row r="71">
          <cell r="F71" t="str">
            <v>Adhchini</v>
          </cell>
          <cell r="G71">
            <v>11</v>
          </cell>
          <cell r="H71">
            <v>0.19017450980392153</v>
          </cell>
          <cell r="I71">
            <v>626</v>
          </cell>
          <cell r="J71">
            <v>1150</v>
          </cell>
          <cell r="L71">
            <v>1054</v>
          </cell>
          <cell r="O71">
            <v>0</v>
          </cell>
          <cell r="P71">
            <v>34.5</v>
          </cell>
          <cell r="Q71">
            <v>69</v>
          </cell>
          <cell r="R71">
            <v>103.5</v>
          </cell>
          <cell r="S71">
            <v>126.5</v>
          </cell>
          <cell r="T71">
            <v>149.5</v>
          </cell>
          <cell r="U71">
            <v>172.5</v>
          </cell>
          <cell r="V71">
            <v>195.5</v>
          </cell>
          <cell r="W71">
            <v>207</v>
          </cell>
          <cell r="X71">
            <v>218.5</v>
          </cell>
          <cell r="Y71">
            <v>230</v>
          </cell>
          <cell r="Z71">
            <v>241.5</v>
          </cell>
          <cell r="AA71">
            <v>253</v>
          </cell>
          <cell r="AB71">
            <v>264.5</v>
          </cell>
          <cell r="AC71">
            <v>287.5</v>
          </cell>
          <cell r="AD71">
            <v>310.5</v>
          </cell>
        </row>
        <row r="72">
          <cell r="F72" t="str">
            <v>MCIE - B2 Extn</v>
          </cell>
          <cell r="G72">
            <v>11</v>
          </cell>
          <cell r="H72">
            <v>0.19017450980392153</v>
          </cell>
          <cell r="I72">
            <v>1803</v>
          </cell>
          <cell r="J72">
            <v>1200</v>
          </cell>
          <cell r="O72">
            <v>0</v>
          </cell>
          <cell r="P72">
            <v>36</v>
          </cell>
          <cell r="Q72">
            <v>72</v>
          </cell>
          <cell r="R72">
            <v>108</v>
          </cell>
          <cell r="S72">
            <v>132</v>
          </cell>
          <cell r="T72">
            <v>156</v>
          </cell>
          <cell r="U72">
            <v>180</v>
          </cell>
          <cell r="V72">
            <v>204.00000000000003</v>
          </cell>
          <cell r="W72">
            <v>216</v>
          </cell>
          <cell r="X72">
            <v>228</v>
          </cell>
          <cell r="Y72">
            <v>240</v>
          </cell>
          <cell r="Z72">
            <v>252</v>
          </cell>
          <cell r="AA72">
            <v>264</v>
          </cell>
          <cell r="AB72">
            <v>276</v>
          </cell>
          <cell r="AC72">
            <v>300</v>
          </cell>
          <cell r="AD72">
            <v>324</v>
          </cell>
        </row>
        <row r="73">
          <cell r="F73" t="str">
            <v>Chanakya Puri- Malcha Marg</v>
          </cell>
          <cell r="G73">
            <v>11</v>
          </cell>
          <cell r="H73">
            <v>1.5718749999999999</v>
          </cell>
          <cell r="I73">
            <v>4890</v>
          </cell>
          <cell r="J73">
            <v>1070</v>
          </cell>
          <cell r="L73">
            <v>2964</v>
          </cell>
          <cell r="O73">
            <v>0</v>
          </cell>
          <cell r="P73">
            <v>32.1</v>
          </cell>
          <cell r="Q73">
            <v>64.2</v>
          </cell>
          <cell r="R73">
            <v>96.3</v>
          </cell>
          <cell r="S73">
            <v>117.7</v>
          </cell>
          <cell r="T73">
            <v>139.1</v>
          </cell>
          <cell r="U73">
            <v>160.5</v>
          </cell>
          <cell r="V73">
            <v>181.9</v>
          </cell>
          <cell r="W73">
            <v>192.6</v>
          </cell>
          <cell r="X73">
            <v>203.3</v>
          </cell>
          <cell r="Y73">
            <v>214</v>
          </cell>
          <cell r="Z73">
            <v>224.7</v>
          </cell>
          <cell r="AA73">
            <v>235.4</v>
          </cell>
          <cell r="AB73">
            <v>246.10000000000002</v>
          </cell>
          <cell r="AC73">
            <v>267.5</v>
          </cell>
          <cell r="AD73">
            <v>288.90000000000003</v>
          </cell>
        </row>
        <row r="74">
          <cell r="F74" t="str">
            <v>Panchsheel+Shahpurjat</v>
          </cell>
          <cell r="G74">
            <v>11</v>
          </cell>
          <cell r="H74">
            <v>1.5718749999999999</v>
          </cell>
          <cell r="I74">
            <v>8549</v>
          </cell>
          <cell r="J74">
            <v>1860</v>
          </cell>
          <cell r="O74">
            <v>0</v>
          </cell>
          <cell r="P74">
            <v>55.8</v>
          </cell>
          <cell r="Q74">
            <v>111.6</v>
          </cell>
          <cell r="R74">
            <v>167.4</v>
          </cell>
          <cell r="S74">
            <v>204.6</v>
          </cell>
          <cell r="T74">
            <v>241.8</v>
          </cell>
          <cell r="U74">
            <v>279</v>
          </cell>
          <cell r="V74">
            <v>316.20000000000005</v>
          </cell>
          <cell r="W74">
            <v>334.8</v>
          </cell>
          <cell r="X74">
            <v>353.4</v>
          </cell>
          <cell r="Y74">
            <v>372</v>
          </cell>
          <cell r="Z74">
            <v>390.59999999999997</v>
          </cell>
          <cell r="AA74">
            <v>409.2</v>
          </cell>
          <cell r="AB74">
            <v>427.8</v>
          </cell>
          <cell r="AC74">
            <v>465</v>
          </cell>
          <cell r="AD74">
            <v>502.20000000000005</v>
          </cell>
        </row>
        <row r="75">
          <cell r="F75" t="str">
            <v>Lodhi Area-Khan Mkt</v>
          </cell>
          <cell r="G75">
            <v>11</v>
          </cell>
          <cell r="H75">
            <v>1.5718749999999999</v>
          </cell>
          <cell r="I75">
            <v>8807</v>
          </cell>
          <cell r="J75">
            <v>970</v>
          </cell>
          <cell r="O75">
            <v>0</v>
          </cell>
          <cell r="P75">
            <v>29.099999999999998</v>
          </cell>
          <cell r="Q75">
            <v>58.199999999999996</v>
          </cell>
          <cell r="R75">
            <v>87.3</v>
          </cell>
          <cell r="S75">
            <v>106.7</v>
          </cell>
          <cell r="T75">
            <v>126.10000000000001</v>
          </cell>
          <cell r="U75">
            <v>145.5</v>
          </cell>
          <cell r="V75">
            <v>164.9</v>
          </cell>
          <cell r="W75">
            <v>174.6</v>
          </cell>
          <cell r="X75">
            <v>184.3</v>
          </cell>
          <cell r="Y75">
            <v>194</v>
          </cell>
          <cell r="Z75">
            <v>203.7</v>
          </cell>
          <cell r="AA75">
            <v>213.4</v>
          </cell>
          <cell r="AB75">
            <v>223.10000000000002</v>
          </cell>
          <cell r="AC75">
            <v>242.5</v>
          </cell>
          <cell r="AD75">
            <v>261.90000000000003</v>
          </cell>
        </row>
        <row r="76">
          <cell r="F76" t="str">
            <v>Green Park</v>
          </cell>
          <cell r="G76">
            <v>12</v>
          </cell>
          <cell r="H76">
            <v>1.5718749999999999</v>
          </cell>
          <cell r="I76">
            <v>9718</v>
          </cell>
          <cell r="J76">
            <v>1930</v>
          </cell>
          <cell r="L76">
            <v>1306</v>
          </cell>
          <cell r="O76">
            <v>0</v>
          </cell>
          <cell r="P76">
            <v>0</v>
          </cell>
          <cell r="Q76">
            <v>77.2</v>
          </cell>
          <cell r="R76">
            <v>154.4</v>
          </cell>
          <cell r="S76">
            <v>308.8</v>
          </cell>
          <cell r="T76">
            <v>308.8</v>
          </cell>
          <cell r="U76">
            <v>328.1</v>
          </cell>
          <cell r="V76">
            <v>366.7</v>
          </cell>
          <cell r="W76">
            <v>395.65</v>
          </cell>
          <cell r="X76">
            <v>424.6</v>
          </cell>
          <cell r="Y76">
            <v>453.54999999999995</v>
          </cell>
          <cell r="Z76">
            <v>482.5</v>
          </cell>
          <cell r="AA76">
            <v>511.45000000000005</v>
          </cell>
          <cell r="AB76">
            <v>540.40000000000009</v>
          </cell>
          <cell r="AC76">
            <v>559.69999999999993</v>
          </cell>
          <cell r="AD76">
            <v>579</v>
          </cell>
        </row>
        <row r="77">
          <cell r="F77" t="str">
            <v>Apollo Hospital</v>
          </cell>
          <cell r="G77">
            <v>12</v>
          </cell>
          <cell r="H77">
            <v>0.19017450980392153</v>
          </cell>
          <cell r="I77">
            <v>200</v>
          </cell>
          <cell r="J77">
            <v>145.88064000000003</v>
          </cell>
          <cell r="O77">
            <v>0</v>
          </cell>
          <cell r="P77">
            <v>0</v>
          </cell>
          <cell r="Q77">
            <v>5.8352256000000011</v>
          </cell>
          <cell r="R77">
            <v>11.670451200000002</v>
          </cell>
          <cell r="S77">
            <v>23.340902400000004</v>
          </cell>
          <cell r="T77">
            <v>23.340902400000004</v>
          </cell>
          <cell r="U77">
            <v>24.799708800000008</v>
          </cell>
          <cell r="V77">
            <v>27.717321600000005</v>
          </cell>
          <cell r="W77">
            <v>29.905531200000002</v>
          </cell>
          <cell r="X77">
            <v>32.093740800000006</v>
          </cell>
          <cell r="Y77">
            <v>34.281950400000007</v>
          </cell>
          <cell r="Z77">
            <v>36.470160000000007</v>
          </cell>
          <cell r="AA77">
            <v>38.658369600000007</v>
          </cell>
          <cell r="AB77">
            <v>40.846579200000015</v>
          </cell>
          <cell r="AC77">
            <v>42.305385600000008</v>
          </cell>
          <cell r="AD77">
            <v>43.764192000000008</v>
          </cell>
        </row>
        <row r="78">
          <cell r="F78" t="str">
            <v>Sadar Bazaar BTS</v>
          </cell>
          <cell r="G78">
            <v>12</v>
          </cell>
          <cell r="H78">
            <v>0.27</v>
          </cell>
          <cell r="I78">
            <v>40</v>
          </cell>
          <cell r="J78">
            <v>250</v>
          </cell>
          <cell r="O78">
            <v>0</v>
          </cell>
          <cell r="P78">
            <v>0</v>
          </cell>
          <cell r="Q78">
            <v>10</v>
          </cell>
          <cell r="R78">
            <v>20</v>
          </cell>
          <cell r="S78">
            <v>40</v>
          </cell>
          <cell r="T78">
            <v>40</v>
          </cell>
          <cell r="U78">
            <v>42.5</v>
          </cell>
          <cell r="V78">
            <v>47.5</v>
          </cell>
          <cell r="W78">
            <v>51.25</v>
          </cell>
          <cell r="X78">
            <v>55</v>
          </cell>
          <cell r="Y78">
            <v>58.75</v>
          </cell>
          <cell r="Z78">
            <v>62.5</v>
          </cell>
          <cell r="AA78">
            <v>66.25</v>
          </cell>
          <cell r="AB78">
            <v>70</v>
          </cell>
          <cell r="AC78">
            <v>72.5</v>
          </cell>
          <cell r="AD78">
            <v>75</v>
          </cell>
        </row>
        <row r="79">
          <cell r="F79" t="str">
            <v>Sita Ram Bazaar BTS</v>
          </cell>
          <cell r="G79">
            <v>12</v>
          </cell>
          <cell r="H79">
            <v>0.27</v>
          </cell>
          <cell r="I79">
            <v>40</v>
          </cell>
          <cell r="J79">
            <v>180</v>
          </cell>
          <cell r="O79">
            <v>0</v>
          </cell>
          <cell r="P79">
            <v>0</v>
          </cell>
          <cell r="Q79">
            <v>7.2</v>
          </cell>
          <cell r="R79">
            <v>14.4</v>
          </cell>
          <cell r="S79">
            <v>28.8</v>
          </cell>
          <cell r="T79">
            <v>28.8</v>
          </cell>
          <cell r="U79">
            <v>30.6</v>
          </cell>
          <cell r="V79">
            <v>34.200000000000003</v>
          </cell>
          <cell r="W79">
            <v>36.9</v>
          </cell>
          <cell r="X79">
            <v>39.6</v>
          </cell>
          <cell r="Y79">
            <v>42.3</v>
          </cell>
          <cell r="Z79">
            <v>45</v>
          </cell>
          <cell r="AA79">
            <v>47.7</v>
          </cell>
          <cell r="AB79">
            <v>50.400000000000006</v>
          </cell>
          <cell r="AC79">
            <v>52.199999999999996</v>
          </cell>
          <cell r="AD79">
            <v>54</v>
          </cell>
        </row>
        <row r="80">
          <cell r="F80" t="str">
            <v>B1 Comm Centre - Janakpuri</v>
          </cell>
          <cell r="G80">
            <v>12</v>
          </cell>
          <cell r="H80">
            <v>0.19017450980392153</v>
          </cell>
          <cell r="I80">
            <v>588</v>
          </cell>
          <cell r="J80">
            <v>800</v>
          </cell>
          <cell r="O80">
            <v>0</v>
          </cell>
          <cell r="P80">
            <v>0</v>
          </cell>
          <cell r="Q80">
            <v>32</v>
          </cell>
          <cell r="R80">
            <v>64</v>
          </cell>
          <cell r="S80">
            <v>128</v>
          </cell>
          <cell r="T80">
            <v>128</v>
          </cell>
          <cell r="U80">
            <v>136</v>
          </cell>
          <cell r="V80">
            <v>152</v>
          </cell>
          <cell r="W80">
            <v>164</v>
          </cell>
          <cell r="X80">
            <v>176</v>
          </cell>
          <cell r="Y80">
            <v>188</v>
          </cell>
          <cell r="Z80">
            <v>200</v>
          </cell>
          <cell r="AA80">
            <v>212</v>
          </cell>
          <cell r="AB80">
            <v>224.00000000000003</v>
          </cell>
          <cell r="AC80">
            <v>231.99999999999997</v>
          </cell>
          <cell r="AD80">
            <v>240</v>
          </cell>
        </row>
        <row r="81">
          <cell r="F81" t="str">
            <v>Raddisson BTS</v>
          </cell>
          <cell r="G81">
            <v>12</v>
          </cell>
          <cell r="H81">
            <v>0.27</v>
          </cell>
          <cell r="I81">
            <v>300</v>
          </cell>
          <cell r="J81">
            <v>191.46834000000001</v>
          </cell>
          <cell r="O81">
            <v>0</v>
          </cell>
          <cell r="P81">
            <v>0</v>
          </cell>
          <cell r="Q81">
            <v>7.6587336000000006</v>
          </cell>
          <cell r="R81">
            <v>15.317467200000001</v>
          </cell>
          <cell r="S81">
            <v>30.634934400000002</v>
          </cell>
          <cell r="T81">
            <v>30.634934400000002</v>
          </cell>
          <cell r="U81">
            <v>32.549617800000007</v>
          </cell>
          <cell r="V81">
            <v>36.378984600000003</v>
          </cell>
          <cell r="W81">
            <v>39.251009699999997</v>
          </cell>
          <cell r="X81">
            <v>42.123034800000006</v>
          </cell>
          <cell r="Y81">
            <v>44.995059900000001</v>
          </cell>
          <cell r="Z81">
            <v>47.867085000000003</v>
          </cell>
          <cell r="AA81">
            <v>50.739110100000005</v>
          </cell>
          <cell r="AB81">
            <v>53.611135200000007</v>
          </cell>
          <cell r="AC81">
            <v>55.525818600000001</v>
          </cell>
          <cell r="AD81">
            <v>57.440502000000002</v>
          </cell>
        </row>
        <row r="82">
          <cell r="F82" t="str">
            <v>Gurudwara Road + Bank St Karol Bagh</v>
          </cell>
          <cell r="G82">
            <v>13</v>
          </cell>
          <cell r="H82">
            <v>0.19017450980392153</v>
          </cell>
          <cell r="I82">
            <v>1427</v>
          </cell>
          <cell r="J82">
            <v>1080.1889724</v>
          </cell>
          <cell r="O82">
            <v>0</v>
          </cell>
          <cell r="P82">
            <v>0</v>
          </cell>
          <cell r="Q82">
            <v>0</v>
          </cell>
          <cell r="R82">
            <v>43.207558896000002</v>
          </cell>
          <cell r="S82">
            <v>86.415117792000004</v>
          </cell>
          <cell r="T82">
            <v>151.22645613600002</v>
          </cell>
          <cell r="U82">
            <v>172.83023558400001</v>
          </cell>
          <cell r="V82">
            <v>183.63212530800001</v>
          </cell>
          <cell r="W82">
            <v>205.235904756</v>
          </cell>
          <cell r="X82">
            <v>221.43873934199999</v>
          </cell>
          <cell r="Y82">
            <v>237.64157392800001</v>
          </cell>
          <cell r="Z82">
            <v>253.84440851399998</v>
          </cell>
          <cell r="AA82">
            <v>270.0472431</v>
          </cell>
          <cell r="AB82">
            <v>286.250077686</v>
          </cell>
          <cell r="AC82">
            <v>302.45291227200005</v>
          </cell>
          <cell r="AD82">
            <v>313.25480199599997</v>
          </cell>
        </row>
        <row r="83">
          <cell r="F83" t="str">
            <v>C Block Malvia Nagar</v>
          </cell>
          <cell r="G83">
            <v>13</v>
          </cell>
          <cell r="H83">
            <v>0.19017450980392153</v>
          </cell>
          <cell r="I83">
            <v>507</v>
          </cell>
          <cell r="J83">
            <v>277.35556680000002</v>
          </cell>
          <cell r="O83">
            <v>0</v>
          </cell>
          <cell r="P83">
            <v>0</v>
          </cell>
          <cell r="Q83">
            <v>0</v>
          </cell>
          <cell r="R83">
            <v>11.094222672000001</v>
          </cell>
          <cell r="S83">
            <v>22.188445344000002</v>
          </cell>
          <cell r="T83">
            <v>38.82977935200001</v>
          </cell>
          <cell r="U83">
            <v>44.376890688000003</v>
          </cell>
          <cell r="V83">
            <v>47.150446356000003</v>
          </cell>
          <cell r="W83">
            <v>52.697557692000004</v>
          </cell>
          <cell r="X83">
            <v>56.857891194000004</v>
          </cell>
          <cell r="Y83">
            <v>61.018224696000004</v>
          </cell>
          <cell r="Z83">
            <v>65.178558198000005</v>
          </cell>
          <cell r="AA83">
            <v>69.338891700000005</v>
          </cell>
          <cell r="AB83">
            <v>73.499225202000005</v>
          </cell>
          <cell r="AC83">
            <v>77.65955870400002</v>
          </cell>
          <cell r="AD83">
            <v>80.433114372000006</v>
          </cell>
        </row>
        <row r="84">
          <cell r="F84" t="str">
            <v>Lajpat Nagar</v>
          </cell>
          <cell r="G84">
            <v>13</v>
          </cell>
          <cell r="H84">
            <v>1.5718749999999999</v>
          </cell>
          <cell r="I84">
            <v>13770</v>
          </cell>
          <cell r="J84">
            <v>3500</v>
          </cell>
          <cell r="O84">
            <v>0</v>
          </cell>
          <cell r="P84">
            <v>0</v>
          </cell>
          <cell r="Q84">
            <v>0</v>
          </cell>
          <cell r="R84">
            <v>140</v>
          </cell>
          <cell r="S84">
            <v>280</v>
          </cell>
          <cell r="T84">
            <v>490.00000000000006</v>
          </cell>
          <cell r="U84">
            <v>560</v>
          </cell>
          <cell r="V84">
            <v>595</v>
          </cell>
          <cell r="W84">
            <v>665</v>
          </cell>
          <cell r="X84">
            <v>717.5</v>
          </cell>
          <cell r="Y84">
            <v>770</v>
          </cell>
          <cell r="Z84">
            <v>822.5</v>
          </cell>
          <cell r="AA84">
            <v>875</v>
          </cell>
          <cell r="AB84">
            <v>927.5</v>
          </cell>
          <cell r="AC84">
            <v>980.00000000000011</v>
          </cell>
          <cell r="AD84">
            <v>1014.9999999999999</v>
          </cell>
        </row>
        <row r="85">
          <cell r="F85" t="str">
            <v>Chanakya Puri- Yashwant Place</v>
          </cell>
          <cell r="G85">
            <v>13</v>
          </cell>
          <cell r="H85">
            <v>1.5718749999999999</v>
          </cell>
          <cell r="J85">
            <v>400</v>
          </cell>
          <cell r="O85">
            <v>0</v>
          </cell>
          <cell r="P85">
            <v>0</v>
          </cell>
          <cell r="Q85">
            <v>0</v>
          </cell>
          <cell r="R85">
            <v>16</v>
          </cell>
          <cell r="S85">
            <v>32</v>
          </cell>
          <cell r="T85">
            <v>56.000000000000007</v>
          </cell>
          <cell r="U85">
            <v>64</v>
          </cell>
          <cell r="V85">
            <v>68</v>
          </cell>
          <cell r="W85">
            <v>76</v>
          </cell>
          <cell r="X85">
            <v>82</v>
          </cell>
          <cell r="Y85">
            <v>88</v>
          </cell>
          <cell r="Z85">
            <v>94</v>
          </cell>
          <cell r="AA85">
            <v>100</v>
          </cell>
          <cell r="AB85">
            <v>106</v>
          </cell>
          <cell r="AC85">
            <v>112.00000000000001</v>
          </cell>
          <cell r="AD85">
            <v>115.99999999999999</v>
          </cell>
        </row>
        <row r="86">
          <cell r="F86" t="str">
            <v>Naraina 2</v>
          </cell>
          <cell r="G86">
            <v>13</v>
          </cell>
          <cell r="H86">
            <v>1.5718749999999999</v>
          </cell>
          <cell r="J86">
            <v>1000</v>
          </cell>
          <cell r="O86">
            <v>0</v>
          </cell>
          <cell r="P86">
            <v>0</v>
          </cell>
          <cell r="Q86">
            <v>0</v>
          </cell>
          <cell r="R86">
            <v>40</v>
          </cell>
          <cell r="S86">
            <v>80</v>
          </cell>
          <cell r="T86">
            <v>140</v>
          </cell>
          <cell r="U86">
            <v>160</v>
          </cell>
          <cell r="V86">
            <v>170</v>
          </cell>
          <cell r="W86">
            <v>190</v>
          </cell>
          <cell r="X86">
            <v>205</v>
          </cell>
          <cell r="Y86">
            <v>220</v>
          </cell>
          <cell r="Z86">
            <v>235</v>
          </cell>
          <cell r="AA86">
            <v>250</v>
          </cell>
          <cell r="AB86">
            <v>265</v>
          </cell>
          <cell r="AC86">
            <v>280</v>
          </cell>
          <cell r="AD86">
            <v>290</v>
          </cell>
        </row>
        <row r="87">
          <cell r="F87" t="str">
            <v>Naraina1</v>
          </cell>
          <cell r="G87">
            <v>13</v>
          </cell>
          <cell r="H87">
            <v>1.5718749999999999</v>
          </cell>
          <cell r="I87">
            <v>6714</v>
          </cell>
          <cell r="J87">
            <v>2500</v>
          </cell>
          <cell r="O87">
            <v>0</v>
          </cell>
          <cell r="P87">
            <v>0</v>
          </cell>
          <cell r="Q87">
            <v>0</v>
          </cell>
          <cell r="R87">
            <v>100</v>
          </cell>
          <cell r="S87">
            <v>200</v>
          </cell>
          <cell r="T87">
            <v>350.00000000000006</v>
          </cell>
          <cell r="U87">
            <v>400</v>
          </cell>
          <cell r="V87">
            <v>425.00000000000006</v>
          </cell>
          <cell r="W87">
            <v>475</v>
          </cell>
          <cell r="X87">
            <v>512.5</v>
          </cell>
          <cell r="Y87">
            <v>550</v>
          </cell>
          <cell r="Z87">
            <v>587.5</v>
          </cell>
          <cell r="AA87">
            <v>625</v>
          </cell>
          <cell r="AB87">
            <v>662.5</v>
          </cell>
          <cell r="AC87">
            <v>700.00000000000011</v>
          </cell>
          <cell r="AD87">
            <v>725</v>
          </cell>
        </row>
        <row r="88">
          <cell r="F88" t="str">
            <v>Chandni Chowk, Lajpat Rai Market, Khari Baoli, Fatehpuri, Chandmarg, Naya Bazaar, Mukherjee Marg</v>
          </cell>
          <cell r="G88">
            <v>5</v>
          </cell>
          <cell r="H88">
            <v>1.5718749999999999</v>
          </cell>
          <cell r="I88">
            <v>6000</v>
          </cell>
          <cell r="J88">
            <v>7200</v>
          </cell>
          <cell r="K88">
            <v>3960.0000000000005</v>
          </cell>
          <cell r="L88">
            <v>2880</v>
          </cell>
          <cell r="R88">
            <v>0</v>
          </cell>
          <cell r="S88">
            <v>0</v>
          </cell>
          <cell r="T88">
            <v>0</v>
          </cell>
          <cell r="U88">
            <v>0</v>
          </cell>
          <cell r="V88">
            <v>432</v>
          </cell>
          <cell r="W88">
            <v>720</v>
          </cell>
          <cell r="X88">
            <v>936</v>
          </cell>
          <cell r="Y88">
            <v>1296</v>
          </cell>
          <cell r="Z88">
            <v>1440</v>
          </cell>
          <cell r="AA88">
            <v>1656</v>
          </cell>
          <cell r="AB88">
            <v>1944.0000000000002</v>
          </cell>
          <cell r="AC88">
            <v>2160</v>
          </cell>
          <cell r="AD88">
            <v>2376</v>
          </cell>
        </row>
        <row r="89">
          <cell r="F89" t="str">
            <v>Darya Ganj</v>
          </cell>
          <cell r="G89">
            <v>6</v>
          </cell>
          <cell r="H89">
            <v>1.5718749999999999</v>
          </cell>
          <cell r="I89">
            <v>2400</v>
          </cell>
          <cell r="J89">
            <v>2880</v>
          </cell>
          <cell r="K89">
            <v>1584.0000000000002</v>
          </cell>
          <cell r="L89">
            <v>1152</v>
          </cell>
          <cell r="R89">
            <v>0</v>
          </cell>
          <cell r="S89">
            <v>0</v>
          </cell>
          <cell r="T89">
            <v>0</v>
          </cell>
          <cell r="U89">
            <v>0</v>
          </cell>
          <cell r="V89">
            <v>0</v>
          </cell>
          <cell r="W89">
            <v>172.79999999999998</v>
          </cell>
          <cell r="X89">
            <v>288</v>
          </cell>
          <cell r="Y89">
            <v>374.40000000000003</v>
          </cell>
          <cell r="Z89">
            <v>518.4</v>
          </cell>
          <cell r="AA89">
            <v>576</v>
          </cell>
          <cell r="AB89">
            <v>662.4</v>
          </cell>
          <cell r="AC89">
            <v>777.6</v>
          </cell>
          <cell r="AD89">
            <v>864</v>
          </cell>
        </row>
        <row r="90">
          <cell r="F90" t="str">
            <v>Janakpuri</v>
          </cell>
          <cell r="G90">
            <v>6</v>
          </cell>
          <cell r="H90">
            <v>1.5718749999999999</v>
          </cell>
          <cell r="I90">
            <v>2198.181818181818</v>
          </cell>
          <cell r="J90">
            <v>2637.8181818181815</v>
          </cell>
          <cell r="K90">
            <v>1450.8</v>
          </cell>
          <cell r="R90">
            <v>0</v>
          </cell>
          <cell r="S90">
            <v>0</v>
          </cell>
          <cell r="T90">
            <v>0</v>
          </cell>
          <cell r="U90">
            <v>0</v>
          </cell>
          <cell r="V90">
            <v>0</v>
          </cell>
          <cell r="W90">
            <v>158.26909090909089</v>
          </cell>
          <cell r="X90">
            <v>263.78181818181815</v>
          </cell>
          <cell r="Y90">
            <v>342.9163636363636</v>
          </cell>
          <cell r="Z90">
            <v>474.80727272727268</v>
          </cell>
          <cell r="AA90">
            <v>527.56363636363631</v>
          </cell>
          <cell r="AB90">
            <v>606.69818181818175</v>
          </cell>
          <cell r="AC90">
            <v>712.21090909090901</v>
          </cell>
          <cell r="AD90">
            <v>791.34545454545446</v>
          </cell>
        </row>
        <row r="91">
          <cell r="F91" t="str">
            <v>Jangpura + Bhogal + Nizamuddin West</v>
          </cell>
          <cell r="G91">
            <v>6</v>
          </cell>
          <cell r="H91">
            <v>1.5718749999999999</v>
          </cell>
          <cell r="I91">
            <v>2200</v>
          </cell>
          <cell r="J91">
            <v>2640</v>
          </cell>
          <cell r="K91">
            <v>1452.0000000000002</v>
          </cell>
          <cell r="R91">
            <v>0</v>
          </cell>
          <cell r="S91">
            <v>0</v>
          </cell>
          <cell r="T91">
            <v>0</v>
          </cell>
          <cell r="U91">
            <v>0</v>
          </cell>
          <cell r="V91">
            <v>0</v>
          </cell>
          <cell r="W91">
            <v>158.4</v>
          </cell>
          <cell r="X91">
            <v>264</v>
          </cell>
          <cell r="Y91">
            <v>343.2</v>
          </cell>
          <cell r="Z91">
            <v>475.2</v>
          </cell>
          <cell r="AA91">
            <v>528</v>
          </cell>
          <cell r="AB91">
            <v>607.20000000000005</v>
          </cell>
          <cell r="AC91">
            <v>712.80000000000007</v>
          </cell>
          <cell r="AD91">
            <v>792</v>
          </cell>
        </row>
        <row r="92">
          <cell r="F92" t="str">
            <v>Kirti nagar + Shivaji Marg</v>
          </cell>
          <cell r="G92">
            <v>7</v>
          </cell>
          <cell r="H92">
            <v>1.5718749999999999</v>
          </cell>
          <cell r="I92">
            <v>2074.5454545454545</v>
          </cell>
          <cell r="J92">
            <v>2489.4545454545455</v>
          </cell>
          <cell r="K92">
            <v>1369.2</v>
          </cell>
          <cell r="L92">
            <v>995.78181818181827</v>
          </cell>
          <cell r="R92">
            <v>0</v>
          </cell>
          <cell r="S92">
            <v>0</v>
          </cell>
          <cell r="T92">
            <v>0</v>
          </cell>
          <cell r="U92">
            <v>0</v>
          </cell>
          <cell r="V92">
            <v>0</v>
          </cell>
          <cell r="W92">
            <v>0</v>
          </cell>
          <cell r="X92">
            <v>149.36727272727273</v>
          </cell>
          <cell r="Y92">
            <v>248.94545454545457</v>
          </cell>
          <cell r="Z92">
            <v>323.62909090909091</v>
          </cell>
          <cell r="AA92">
            <v>448.10181818181815</v>
          </cell>
          <cell r="AB92">
            <v>497.89090909090913</v>
          </cell>
          <cell r="AC92">
            <v>572.5745454545455</v>
          </cell>
          <cell r="AD92">
            <v>672.15272727272736</v>
          </cell>
        </row>
        <row r="93">
          <cell r="F93" t="str">
            <v>New Subzi Mandi + Peepalthalla</v>
          </cell>
          <cell r="G93">
            <v>7</v>
          </cell>
          <cell r="H93">
            <v>1.5718749999999999</v>
          </cell>
          <cell r="I93">
            <v>1183.6363636363635</v>
          </cell>
          <cell r="J93">
            <v>1420.3636363636363</v>
          </cell>
          <cell r="K93">
            <v>781.2</v>
          </cell>
          <cell r="L93">
            <v>568.14545454545453</v>
          </cell>
          <cell r="R93">
            <v>0</v>
          </cell>
          <cell r="S93">
            <v>0</v>
          </cell>
          <cell r="T93">
            <v>0</v>
          </cell>
          <cell r="U93">
            <v>0</v>
          </cell>
          <cell r="V93">
            <v>0</v>
          </cell>
          <cell r="W93">
            <v>0</v>
          </cell>
          <cell r="X93">
            <v>85.221818181818179</v>
          </cell>
          <cell r="Y93">
            <v>142.03636363636363</v>
          </cell>
          <cell r="Z93">
            <v>184.64727272727271</v>
          </cell>
          <cell r="AA93">
            <v>255.66545454545451</v>
          </cell>
          <cell r="AB93">
            <v>284.07272727272726</v>
          </cell>
          <cell r="AC93">
            <v>326.68363636363637</v>
          </cell>
          <cell r="AD93">
            <v>383.49818181818182</v>
          </cell>
        </row>
        <row r="94">
          <cell r="F94" t="str">
            <v>Pitampura</v>
          </cell>
          <cell r="G94">
            <v>7</v>
          </cell>
          <cell r="H94">
            <v>1.5718749999999999</v>
          </cell>
          <cell r="I94">
            <v>1892.1212121212122</v>
          </cell>
          <cell r="J94">
            <v>2270.5454545454545</v>
          </cell>
          <cell r="K94">
            <v>1248.8000000000002</v>
          </cell>
          <cell r="L94">
            <v>908.21818181818185</v>
          </cell>
          <cell r="R94">
            <v>0</v>
          </cell>
          <cell r="S94">
            <v>0</v>
          </cell>
          <cell r="T94">
            <v>0</v>
          </cell>
          <cell r="U94">
            <v>0</v>
          </cell>
          <cell r="V94">
            <v>0</v>
          </cell>
          <cell r="W94">
            <v>0</v>
          </cell>
          <cell r="X94">
            <v>136.23272727272726</v>
          </cell>
          <cell r="Y94">
            <v>227.05454545454546</v>
          </cell>
          <cell r="Z94">
            <v>295.17090909090911</v>
          </cell>
          <cell r="AA94">
            <v>408.69818181818181</v>
          </cell>
          <cell r="AB94">
            <v>454.10909090909092</v>
          </cell>
          <cell r="AC94">
            <v>522.22545454545457</v>
          </cell>
          <cell r="AD94">
            <v>613.0472727272728</v>
          </cell>
        </row>
        <row r="95">
          <cell r="F95" t="str">
            <v>Pitampura</v>
          </cell>
          <cell r="G95">
            <v>7</v>
          </cell>
          <cell r="H95">
            <v>1.5718749999999999</v>
          </cell>
          <cell r="I95">
            <v>1892.1212121212122</v>
          </cell>
          <cell r="J95">
            <v>2270.5454545454545</v>
          </cell>
          <cell r="K95">
            <v>1248.8000000000002</v>
          </cell>
          <cell r="L95">
            <v>908.21818181818185</v>
          </cell>
          <cell r="R95">
            <v>0</v>
          </cell>
          <cell r="S95">
            <v>0</v>
          </cell>
          <cell r="T95">
            <v>0</v>
          </cell>
          <cell r="U95">
            <v>0</v>
          </cell>
          <cell r="V95">
            <v>0</v>
          </cell>
          <cell r="W95">
            <v>0</v>
          </cell>
          <cell r="X95">
            <v>136.23272727272726</v>
          </cell>
          <cell r="Y95">
            <v>227.05454545454546</v>
          </cell>
          <cell r="Z95">
            <v>295.17090909090911</v>
          </cell>
          <cell r="AA95">
            <v>408.69818181818181</v>
          </cell>
          <cell r="AB95">
            <v>454.10909090909092</v>
          </cell>
          <cell r="AC95">
            <v>522.22545454545457</v>
          </cell>
          <cell r="AD95">
            <v>613.0472727272728</v>
          </cell>
        </row>
        <row r="96">
          <cell r="F96" t="str">
            <v>Punjabi Bagh</v>
          </cell>
          <cell r="G96">
            <v>8</v>
          </cell>
          <cell r="H96">
            <v>1.5718749999999999</v>
          </cell>
          <cell r="I96">
            <v>2630.9090909090905</v>
          </cell>
          <cell r="J96">
            <v>3157.0909090909086</v>
          </cell>
          <cell r="K96">
            <v>1736.3999999999999</v>
          </cell>
          <cell r="L96">
            <v>1262.8363636363636</v>
          </cell>
          <cell r="R96">
            <v>0</v>
          </cell>
          <cell r="S96">
            <v>0</v>
          </cell>
          <cell r="T96">
            <v>0</v>
          </cell>
          <cell r="U96">
            <v>0</v>
          </cell>
          <cell r="V96">
            <v>0</v>
          </cell>
          <cell r="W96">
            <v>0</v>
          </cell>
          <cell r="X96">
            <v>0</v>
          </cell>
          <cell r="Y96">
            <v>189.4254545454545</v>
          </cell>
          <cell r="Z96">
            <v>315.70909090909089</v>
          </cell>
          <cell r="AA96">
            <v>410.42181818181814</v>
          </cell>
          <cell r="AB96">
            <v>568.2763636363635</v>
          </cell>
          <cell r="AC96">
            <v>631.41818181818178</v>
          </cell>
          <cell r="AD96">
            <v>726.13090909090897</v>
          </cell>
        </row>
        <row r="97">
          <cell r="F97" t="str">
            <v>Rajouri Garden</v>
          </cell>
          <cell r="G97">
            <v>8</v>
          </cell>
          <cell r="H97">
            <v>1.5718749999999999</v>
          </cell>
          <cell r="I97">
            <v>2500</v>
          </cell>
          <cell r="J97">
            <v>3000</v>
          </cell>
          <cell r="K97">
            <v>1650.0000000000002</v>
          </cell>
          <cell r="R97">
            <v>0</v>
          </cell>
          <cell r="S97">
            <v>0</v>
          </cell>
          <cell r="T97">
            <v>0</v>
          </cell>
          <cell r="U97">
            <v>0</v>
          </cell>
          <cell r="V97">
            <v>0</v>
          </cell>
          <cell r="W97">
            <v>0</v>
          </cell>
          <cell r="X97">
            <v>0</v>
          </cell>
          <cell r="Y97">
            <v>180</v>
          </cell>
          <cell r="Z97">
            <v>300</v>
          </cell>
          <cell r="AA97">
            <v>390</v>
          </cell>
          <cell r="AB97">
            <v>540</v>
          </cell>
          <cell r="AC97">
            <v>600</v>
          </cell>
          <cell r="AD97">
            <v>690</v>
          </cell>
        </row>
        <row r="98">
          <cell r="F98" t="str">
            <v>Sadar Bazaar + Paharidheeraj + Bahadurgarh rd.</v>
          </cell>
          <cell r="G98">
            <v>8</v>
          </cell>
          <cell r="H98">
            <v>1.5718749999999999</v>
          </cell>
          <cell r="I98">
            <v>2200</v>
          </cell>
          <cell r="J98">
            <v>2640</v>
          </cell>
          <cell r="K98">
            <v>1452.0000000000002</v>
          </cell>
          <cell r="L98">
            <v>1056</v>
          </cell>
          <cell r="R98">
            <v>0</v>
          </cell>
          <cell r="S98">
            <v>0</v>
          </cell>
          <cell r="T98">
            <v>0</v>
          </cell>
          <cell r="U98">
            <v>0</v>
          </cell>
          <cell r="V98">
            <v>0</v>
          </cell>
          <cell r="W98">
            <v>0</v>
          </cell>
          <cell r="X98">
            <v>0</v>
          </cell>
          <cell r="Y98">
            <v>158.4</v>
          </cell>
          <cell r="Z98">
            <v>264</v>
          </cell>
          <cell r="AA98">
            <v>343.2</v>
          </cell>
          <cell r="AB98">
            <v>475.2</v>
          </cell>
          <cell r="AC98">
            <v>528</v>
          </cell>
          <cell r="AD98">
            <v>607.20000000000005</v>
          </cell>
        </row>
        <row r="99">
          <cell r="F99" t="str">
            <v>Shakti Nagar + Sabji Mandi + Roshan Arra Road</v>
          </cell>
          <cell r="G99">
            <v>9</v>
          </cell>
          <cell r="H99">
            <v>1.5718749999999999</v>
          </cell>
          <cell r="I99">
            <v>1800</v>
          </cell>
          <cell r="J99">
            <v>2160</v>
          </cell>
          <cell r="K99">
            <v>1188</v>
          </cell>
          <cell r="L99">
            <v>864</v>
          </cell>
          <cell r="R99">
            <v>0</v>
          </cell>
          <cell r="S99">
            <v>0</v>
          </cell>
          <cell r="T99">
            <v>0</v>
          </cell>
          <cell r="U99">
            <v>0</v>
          </cell>
          <cell r="V99">
            <v>0</v>
          </cell>
          <cell r="W99">
            <v>0</v>
          </cell>
          <cell r="X99">
            <v>0</v>
          </cell>
          <cell r="Y99">
            <v>0</v>
          </cell>
          <cell r="Z99">
            <v>129.6</v>
          </cell>
          <cell r="AA99">
            <v>216</v>
          </cell>
          <cell r="AB99">
            <v>280.8</v>
          </cell>
          <cell r="AC99">
            <v>388.8</v>
          </cell>
          <cell r="AD99">
            <v>432</v>
          </cell>
        </row>
        <row r="100">
          <cell r="F100" t="str">
            <v>Vikaspuri</v>
          </cell>
          <cell r="G100">
            <v>9</v>
          </cell>
          <cell r="H100">
            <v>1.5718749999999999</v>
          </cell>
          <cell r="I100">
            <v>3130.909090909091</v>
          </cell>
          <cell r="J100">
            <v>3757.090909090909</v>
          </cell>
          <cell r="K100">
            <v>2066.4</v>
          </cell>
          <cell r="L100">
            <v>1502.8363636363638</v>
          </cell>
          <cell r="R100">
            <v>0</v>
          </cell>
          <cell r="S100">
            <v>0</v>
          </cell>
          <cell r="T100">
            <v>0</v>
          </cell>
          <cell r="U100">
            <v>0</v>
          </cell>
          <cell r="V100">
            <v>0</v>
          </cell>
          <cell r="W100">
            <v>0</v>
          </cell>
          <cell r="X100">
            <v>0</v>
          </cell>
          <cell r="Y100">
            <v>0</v>
          </cell>
          <cell r="Z100">
            <v>225.42545454545453</v>
          </cell>
          <cell r="AA100">
            <v>375.70909090909095</v>
          </cell>
          <cell r="AB100">
            <v>488.4218181818182</v>
          </cell>
          <cell r="AC100">
            <v>676.27636363636361</v>
          </cell>
          <cell r="AD100">
            <v>751.41818181818189</v>
          </cell>
        </row>
        <row r="101">
          <cell r="F101" t="str">
            <v>Nehru Place</v>
          </cell>
        </row>
        <row r="102">
          <cell r="F102" t="str">
            <v>Lodhi Road</v>
          </cell>
        </row>
        <row r="103">
          <cell r="F103" t="str">
            <v>BTSL</v>
          </cell>
        </row>
        <row r="104">
          <cell r="F104" t="str">
            <v>Data Access</v>
          </cell>
        </row>
        <row r="105">
          <cell r="F105" t="str">
            <v>VSNL</v>
          </cell>
        </row>
        <row r="106">
          <cell r="F106" t="str">
            <v>Global</v>
          </cell>
        </row>
        <row r="107">
          <cell r="F107" t="str">
            <v>Gateway</v>
          </cell>
        </row>
        <row r="108">
          <cell r="F108" t="str">
            <v>AIFACS</v>
          </cell>
        </row>
        <row r="109">
          <cell r="F109" t="str">
            <v>Dial Net</v>
          </cell>
        </row>
        <row r="110">
          <cell r="F110" t="str">
            <v>Net 4 India</v>
          </cell>
        </row>
        <row r="111">
          <cell r="F111" t="str">
            <v>Orbis</v>
          </cell>
        </row>
        <row r="112">
          <cell r="F112" t="str">
            <v>Paharpur</v>
          </cell>
        </row>
        <row r="113">
          <cell r="F113" t="str">
            <v>The Associates</v>
          </cell>
        </row>
        <row r="114">
          <cell r="F114" t="str">
            <v>Rajouri</v>
          </cell>
        </row>
        <row r="115">
          <cell r="F115" t="str">
            <v>Shakti Nagar</v>
          </cell>
        </row>
        <row r="116">
          <cell r="F116" t="str">
            <v>BSNL</v>
          </cell>
        </row>
        <row r="118">
          <cell r="F118" t="str">
            <v>Augmentation</v>
          </cell>
          <cell r="G118">
            <v>1</v>
          </cell>
          <cell r="H118">
            <v>0.19</v>
          </cell>
          <cell r="I118">
            <v>500</v>
          </cell>
          <cell r="J118">
            <v>500</v>
          </cell>
          <cell r="K118">
            <v>275</v>
          </cell>
          <cell r="R118">
            <v>30</v>
          </cell>
          <cell r="S118">
            <v>50</v>
          </cell>
          <cell r="T118">
            <v>65</v>
          </cell>
          <cell r="U118">
            <v>90</v>
          </cell>
          <cell r="V118">
            <v>100</v>
          </cell>
          <cell r="W118">
            <v>115</v>
          </cell>
          <cell r="X118">
            <v>135</v>
          </cell>
          <cell r="Y118">
            <v>150</v>
          </cell>
          <cell r="Z118">
            <v>165</v>
          </cell>
          <cell r="AA118">
            <v>185</v>
          </cell>
          <cell r="AB118">
            <v>205</v>
          </cell>
          <cell r="AC118">
            <v>225</v>
          </cell>
          <cell r="AD118">
            <v>230</v>
          </cell>
        </row>
        <row r="119">
          <cell r="F119" t="str">
            <v>Augmentation</v>
          </cell>
          <cell r="G119">
            <v>2</v>
          </cell>
          <cell r="H119">
            <v>0.19</v>
          </cell>
          <cell r="I119">
            <v>500</v>
          </cell>
          <cell r="J119">
            <v>500</v>
          </cell>
          <cell r="K119">
            <v>275</v>
          </cell>
          <cell r="R119">
            <v>0</v>
          </cell>
          <cell r="S119">
            <v>30</v>
          </cell>
          <cell r="T119">
            <v>50</v>
          </cell>
          <cell r="U119">
            <v>65</v>
          </cell>
          <cell r="V119">
            <v>90</v>
          </cell>
          <cell r="W119">
            <v>100</v>
          </cell>
          <cell r="X119">
            <v>115</v>
          </cell>
          <cell r="Y119">
            <v>135</v>
          </cell>
          <cell r="Z119">
            <v>150</v>
          </cell>
          <cell r="AA119">
            <v>165</v>
          </cell>
          <cell r="AB119">
            <v>185</v>
          </cell>
          <cell r="AC119">
            <v>205</v>
          </cell>
          <cell r="AD119">
            <v>225</v>
          </cell>
        </row>
        <row r="120">
          <cell r="F120" t="str">
            <v>Augmentation</v>
          </cell>
          <cell r="G120">
            <v>3</v>
          </cell>
          <cell r="H120">
            <v>0.19</v>
          </cell>
          <cell r="I120">
            <v>500</v>
          </cell>
          <cell r="J120">
            <v>500</v>
          </cell>
          <cell r="K120">
            <v>275</v>
          </cell>
          <cell r="R120">
            <v>0</v>
          </cell>
          <cell r="S120">
            <v>0</v>
          </cell>
          <cell r="T120">
            <v>30</v>
          </cell>
          <cell r="U120">
            <v>50</v>
          </cell>
          <cell r="V120">
            <v>65</v>
          </cell>
          <cell r="W120">
            <v>90</v>
          </cell>
          <cell r="X120">
            <v>100</v>
          </cell>
          <cell r="Y120">
            <v>115</v>
          </cell>
          <cell r="Z120">
            <v>135</v>
          </cell>
          <cell r="AA120">
            <v>150</v>
          </cell>
          <cell r="AB120">
            <v>165</v>
          </cell>
          <cell r="AC120">
            <v>185</v>
          </cell>
          <cell r="AD120">
            <v>205</v>
          </cell>
        </row>
        <row r="121">
          <cell r="F121" t="str">
            <v>Augmentation</v>
          </cell>
          <cell r="G121">
            <v>4</v>
          </cell>
          <cell r="H121">
            <v>0.19</v>
          </cell>
          <cell r="I121">
            <v>500</v>
          </cell>
          <cell r="J121">
            <v>500</v>
          </cell>
          <cell r="K121">
            <v>275</v>
          </cell>
          <cell r="R121">
            <v>0</v>
          </cell>
          <cell r="S121">
            <v>0</v>
          </cell>
          <cell r="T121">
            <v>0</v>
          </cell>
          <cell r="U121">
            <v>30</v>
          </cell>
          <cell r="V121">
            <v>50</v>
          </cell>
          <cell r="W121">
            <v>65</v>
          </cell>
          <cell r="X121">
            <v>90</v>
          </cell>
          <cell r="Y121">
            <v>100</v>
          </cell>
          <cell r="Z121">
            <v>115</v>
          </cell>
          <cell r="AA121">
            <v>135</v>
          </cell>
          <cell r="AB121">
            <v>150</v>
          </cell>
          <cell r="AC121">
            <v>165</v>
          </cell>
          <cell r="AD121">
            <v>185</v>
          </cell>
        </row>
        <row r="122">
          <cell r="F122" t="str">
            <v>Augmentation</v>
          </cell>
          <cell r="G122">
            <v>5</v>
          </cell>
          <cell r="H122">
            <v>0.19</v>
          </cell>
          <cell r="I122">
            <v>500</v>
          </cell>
          <cell r="J122">
            <v>500</v>
          </cell>
          <cell r="K122">
            <v>275</v>
          </cell>
          <cell r="R122">
            <v>0</v>
          </cell>
          <cell r="S122">
            <v>0</v>
          </cell>
          <cell r="T122">
            <v>0</v>
          </cell>
          <cell r="U122">
            <v>0</v>
          </cell>
          <cell r="V122">
            <v>30</v>
          </cell>
          <cell r="W122">
            <v>50</v>
          </cell>
          <cell r="X122">
            <v>65</v>
          </cell>
          <cell r="Y122">
            <v>90</v>
          </cell>
          <cell r="Z122">
            <v>100</v>
          </cell>
          <cell r="AA122">
            <v>115</v>
          </cell>
          <cell r="AB122">
            <v>135</v>
          </cell>
          <cell r="AC122">
            <v>150</v>
          </cell>
          <cell r="AD122">
            <v>165</v>
          </cell>
        </row>
        <row r="123">
          <cell r="F123" t="str">
            <v>Augmentation</v>
          </cell>
          <cell r="G123">
            <v>6</v>
          </cell>
          <cell r="H123">
            <v>0.19</v>
          </cell>
          <cell r="I123">
            <v>500</v>
          </cell>
          <cell r="J123">
            <v>500</v>
          </cell>
          <cell r="K123">
            <v>275</v>
          </cell>
          <cell r="R123">
            <v>0</v>
          </cell>
          <cell r="S123">
            <v>0</v>
          </cell>
          <cell r="T123">
            <v>0</v>
          </cell>
          <cell r="U123">
            <v>0</v>
          </cell>
          <cell r="V123">
            <v>0</v>
          </cell>
          <cell r="W123">
            <v>30</v>
          </cell>
          <cell r="X123">
            <v>50</v>
          </cell>
          <cell r="Y123">
            <v>65</v>
          </cell>
          <cell r="Z123">
            <v>90</v>
          </cell>
          <cell r="AA123">
            <v>100</v>
          </cell>
          <cell r="AB123">
            <v>115</v>
          </cell>
          <cell r="AC123">
            <v>135</v>
          </cell>
          <cell r="AD123">
            <v>150</v>
          </cell>
        </row>
        <row r="124">
          <cell r="F124" t="str">
            <v>Augmentation</v>
          </cell>
          <cell r="G124">
            <v>7</v>
          </cell>
          <cell r="H124">
            <v>0.19</v>
          </cell>
          <cell r="I124">
            <v>500</v>
          </cell>
          <cell r="J124">
            <v>500</v>
          </cell>
          <cell r="K124">
            <v>275</v>
          </cell>
          <cell r="R124">
            <v>0</v>
          </cell>
          <cell r="S124">
            <v>0</v>
          </cell>
          <cell r="T124">
            <v>0</v>
          </cell>
          <cell r="U124">
            <v>0</v>
          </cell>
          <cell r="V124">
            <v>0</v>
          </cell>
          <cell r="W124">
            <v>0</v>
          </cell>
          <cell r="X124">
            <v>30</v>
          </cell>
          <cell r="Y124">
            <v>50</v>
          </cell>
          <cell r="Z124">
            <v>65</v>
          </cell>
          <cell r="AA124">
            <v>90</v>
          </cell>
          <cell r="AB124">
            <v>100</v>
          </cell>
          <cell r="AC124">
            <v>115</v>
          </cell>
          <cell r="AD124">
            <v>135</v>
          </cell>
        </row>
        <row r="125">
          <cell r="F125" t="str">
            <v>Augmentation</v>
          </cell>
          <cell r="G125">
            <v>8</v>
          </cell>
          <cell r="H125">
            <v>0.19</v>
          </cell>
          <cell r="I125">
            <v>500</v>
          </cell>
          <cell r="J125">
            <v>500</v>
          </cell>
          <cell r="K125">
            <v>275</v>
          </cell>
          <cell r="R125">
            <v>0</v>
          </cell>
          <cell r="S125">
            <v>0</v>
          </cell>
          <cell r="T125">
            <v>0</v>
          </cell>
          <cell r="U125">
            <v>0</v>
          </cell>
          <cell r="V125">
            <v>0</v>
          </cell>
          <cell r="W125">
            <v>0</v>
          </cell>
          <cell r="X125">
            <v>0</v>
          </cell>
          <cell r="Y125">
            <v>30</v>
          </cell>
          <cell r="Z125">
            <v>50</v>
          </cell>
          <cell r="AA125">
            <v>65</v>
          </cell>
          <cell r="AB125">
            <v>90</v>
          </cell>
          <cell r="AC125">
            <v>100</v>
          </cell>
          <cell r="AD125">
            <v>115</v>
          </cell>
        </row>
        <row r="126">
          <cell r="F126" t="str">
            <v>Augmentation</v>
          </cell>
          <cell r="G126">
            <v>9</v>
          </cell>
          <cell r="H126">
            <v>0.19</v>
          </cell>
          <cell r="I126">
            <v>500</v>
          </cell>
          <cell r="J126">
            <v>500</v>
          </cell>
          <cell r="K126">
            <v>275</v>
          </cell>
          <cell r="R126">
            <v>0</v>
          </cell>
          <cell r="S126">
            <v>0</v>
          </cell>
          <cell r="T126">
            <v>0</v>
          </cell>
          <cell r="U126">
            <v>0</v>
          </cell>
          <cell r="V126">
            <v>0</v>
          </cell>
          <cell r="W126">
            <v>0</v>
          </cell>
          <cell r="X126">
            <v>0</v>
          </cell>
          <cell r="Y126">
            <v>0</v>
          </cell>
          <cell r="Z126">
            <v>30</v>
          </cell>
          <cell r="AA126">
            <v>50</v>
          </cell>
          <cell r="AB126">
            <v>65</v>
          </cell>
          <cell r="AC126">
            <v>90</v>
          </cell>
          <cell r="AD126">
            <v>100</v>
          </cell>
        </row>
        <row r="127">
          <cell r="F127" t="str">
            <v>Augmentation</v>
          </cell>
          <cell r="G127">
            <v>10</v>
          </cell>
          <cell r="H127">
            <v>0.19</v>
          </cell>
          <cell r="I127">
            <v>500</v>
          </cell>
          <cell r="J127">
            <v>500</v>
          </cell>
          <cell r="K127">
            <v>275</v>
          </cell>
          <cell r="R127">
            <v>0</v>
          </cell>
          <cell r="S127">
            <v>0</v>
          </cell>
          <cell r="T127">
            <v>0</v>
          </cell>
          <cell r="U127">
            <v>0</v>
          </cell>
          <cell r="V127">
            <v>0</v>
          </cell>
          <cell r="W127">
            <v>0</v>
          </cell>
          <cell r="X127">
            <v>0</v>
          </cell>
          <cell r="Y127">
            <v>0</v>
          </cell>
          <cell r="Z127">
            <v>0</v>
          </cell>
          <cell r="AA127">
            <v>30</v>
          </cell>
          <cell r="AB127">
            <v>50</v>
          </cell>
          <cell r="AC127">
            <v>65</v>
          </cell>
          <cell r="AD127">
            <v>90</v>
          </cell>
        </row>
        <row r="128">
          <cell r="F128" t="str">
            <v>Augmentation</v>
          </cell>
          <cell r="G128">
            <v>11</v>
          </cell>
          <cell r="H128">
            <v>0.19</v>
          </cell>
          <cell r="I128">
            <v>500</v>
          </cell>
          <cell r="J128">
            <v>500</v>
          </cell>
          <cell r="K128">
            <v>275</v>
          </cell>
          <cell r="R128">
            <v>0</v>
          </cell>
          <cell r="S128">
            <v>0</v>
          </cell>
          <cell r="T128">
            <v>0</v>
          </cell>
          <cell r="U128">
            <v>0</v>
          </cell>
          <cell r="V128">
            <v>0</v>
          </cell>
          <cell r="W128">
            <v>0</v>
          </cell>
          <cell r="X128">
            <v>0</v>
          </cell>
          <cell r="Y128">
            <v>0</v>
          </cell>
          <cell r="Z128">
            <v>0</v>
          </cell>
          <cell r="AA128">
            <v>0</v>
          </cell>
          <cell r="AB128">
            <v>30</v>
          </cell>
          <cell r="AC128">
            <v>50</v>
          </cell>
          <cell r="AD128">
            <v>65</v>
          </cell>
        </row>
        <row r="129">
          <cell r="F129" t="str">
            <v>Augmentation</v>
          </cell>
          <cell r="G129">
            <v>12</v>
          </cell>
          <cell r="H129">
            <v>0.19</v>
          </cell>
          <cell r="I129">
            <v>500</v>
          </cell>
          <cell r="J129">
            <v>500</v>
          </cell>
          <cell r="K129">
            <v>275</v>
          </cell>
          <cell r="R129">
            <v>0</v>
          </cell>
          <cell r="S129">
            <v>0</v>
          </cell>
          <cell r="T129">
            <v>0</v>
          </cell>
          <cell r="U129">
            <v>0</v>
          </cell>
          <cell r="V129">
            <v>0</v>
          </cell>
          <cell r="W129">
            <v>0</v>
          </cell>
          <cell r="X129">
            <v>0</v>
          </cell>
          <cell r="Y129">
            <v>0</v>
          </cell>
          <cell r="Z129">
            <v>0</v>
          </cell>
          <cell r="AA129">
            <v>0</v>
          </cell>
          <cell r="AB129">
            <v>0</v>
          </cell>
          <cell r="AC129">
            <v>30</v>
          </cell>
          <cell r="AD129">
            <v>50</v>
          </cell>
        </row>
        <row r="130">
          <cell r="F130" t="str">
            <v>Aj Gate+Lal Kuan</v>
          </cell>
          <cell r="G130">
            <v>1</v>
          </cell>
          <cell r="H130">
            <v>0.19017450980392153</v>
          </cell>
          <cell r="I130">
            <v>425</v>
          </cell>
          <cell r="J130">
            <v>510</v>
          </cell>
          <cell r="K130">
            <v>280.5</v>
          </cell>
          <cell r="L130">
            <v>204</v>
          </cell>
          <cell r="R130">
            <v>30.599999999999998</v>
          </cell>
          <cell r="S130">
            <v>51</v>
          </cell>
          <cell r="T130">
            <v>66.3</v>
          </cell>
          <cell r="U130">
            <v>91.8</v>
          </cell>
          <cell r="V130">
            <v>102</v>
          </cell>
          <cell r="W130">
            <v>117.30000000000001</v>
          </cell>
          <cell r="X130">
            <v>137.70000000000002</v>
          </cell>
          <cell r="Y130">
            <v>153</v>
          </cell>
          <cell r="Z130">
            <v>168.3</v>
          </cell>
          <cell r="AA130">
            <v>188.7</v>
          </cell>
          <cell r="AB130">
            <v>209.1</v>
          </cell>
          <cell r="AC130">
            <v>229.5</v>
          </cell>
          <cell r="AD130">
            <v>234.60000000000002</v>
          </cell>
        </row>
        <row r="131">
          <cell r="F131" t="str">
            <v>Anand Parbat</v>
          </cell>
          <cell r="G131">
            <v>1</v>
          </cell>
          <cell r="H131">
            <v>0.19017450980392153</v>
          </cell>
          <cell r="I131">
            <v>200</v>
          </cell>
          <cell r="J131">
            <v>240</v>
          </cell>
          <cell r="K131">
            <v>132</v>
          </cell>
          <cell r="L131">
            <v>96</v>
          </cell>
          <cell r="R131">
            <v>14.399999999999999</v>
          </cell>
          <cell r="S131">
            <v>24</v>
          </cell>
          <cell r="T131">
            <v>31.200000000000003</v>
          </cell>
          <cell r="U131">
            <v>43.199999999999996</v>
          </cell>
          <cell r="V131">
            <v>48</v>
          </cell>
          <cell r="W131">
            <v>55.2</v>
          </cell>
          <cell r="X131">
            <v>64.800000000000011</v>
          </cell>
          <cell r="Y131">
            <v>72</v>
          </cell>
          <cell r="Z131">
            <v>79.2</v>
          </cell>
          <cell r="AA131">
            <v>88.8</v>
          </cell>
          <cell r="AB131">
            <v>98.399999999999991</v>
          </cell>
          <cell r="AC131">
            <v>108</v>
          </cell>
          <cell r="AD131">
            <v>110.4</v>
          </cell>
        </row>
        <row r="132">
          <cell r="F132" t="str">
            <v>AIIMS Campus &amp; Complex</v>
          </cell>
          <cell r="G132">
            <v>1</v>
          </cell>
          <cell r="H132">
            <v>0.19017450980392153</v>
          </cell>
          <cell r="I132">
            <v>225</v>
          </cell>
          <cell r="J132">
            <v>270</v>
          </cell>
          <cell r="K132">
            <v>148.5</v>
          </cell>
          <cell r="L132">
            <v>108</v>
          </cell>
          <cell r="R132">
            <v>16.2</v>
          </cell>
          <cell r="S132">
            <v>27</v>
          </cell>
          <cell r="T132">
            <v>35.1</v>
          </cell>
          <cell r="U132">
            <v>48.6</v>
          </cell>
          <cell r="V132">
            <v>54</v>
          </cell>
          <cell r="W132">
            <v>62.1</v>
          </cell>
          <cell r="X132">
            <v>72.900000000000006</v>
          </cell>
          <cell r="Y132">
            <v>81</v>
          </cell>
          <cell r="Z132">
            <v>89.100000000000009</v>
          </cell>
          <cell r="AA132">
            <v>99.9</v>
          </cell>
          <cell r="AB132">
            <v>110.69999999999999</v>
          </cell>
          <cell r="AC132">
            <v>121.5</v>
          </cell>
          <cell r="AD132">
            <v>124.2</v>
          </cell>
        </row>
        <row r="133">
          <cell r="F133" t="str">
            <v>Asaf Ali Road</v>
          </cell>
          <cell r="G133">
            <v>1</v>
          </cell>
          <cell r="H133">
            <v>0.19017450980392153</v>
          </cell>
          <cell r="I133">
            <v>666.66666666666674</v>
          </cell>
          <cell r="J133">
            <v>800.00000000000011</v>
          </cell>
          <cell r="K133">
            <v>440.00000000000011</v>
          </cell>
          <cell r="R133">
            <v>48.000000000000007</v>
          </cell>
          <cell r="S133">
            <v>80.000000000000014</v>
          </cell>
          <cell r="T133">
            <v>104.00000000000001</v>
          </cell>
          <cell r="U133">
            <v>144.00000000000003</v>
          </cell>
          <cell r="V133">
            <v>160.00000000000003</v>
          </cell>
          <cell r="W133">
            <v>184.00000000000003</v>
          </cell>
          <cell r="X133">
            <v>216.00000000000006</v>
          </cell>
          <cell r="Y133">
            <v>240.00000000000003</v>
          </cell>
          <cell r="Z133">
            <v>264.00000000000006</v>
          </cell>
          <cell r="AA133">
            <v>296.00000000000006</v>
          </cell>
          <cell r="AB133">
            <v>328</v>
          </cell>
          <cell r="AC133">
            <v>360.00000000000006</v>
          </cell>
          <cell r="AD133">
            <v>368.00000000000006</v>
          </cell>
        </row>
        <row r="134">
          <cell r="F134" t="str">
            <v>Ashok Rd</v>
          </cell>
          <cell r="G134">
            <v>1</v>
          </cell>
          <cell r="H134">
            <v>0.19017450980392153</v>
          </cell>
          <cell r="I134">
            <v>83.333333333333343</v>
          </cell>
          <cell r="J134">
            <v>100.00000000000001</v>
          </cell>
          <cell r="K134">
            <v>55.000000000000014</v>
          </cell>
          <cell r="L134">
            <v>40.000000000000007</v>
          </cell>
          <cell r="R134">
            <v>6.0000000000000009</v>
          </cell>
          <cell r="S134">
            <v>10.000000000000002</v>
          </cell>
          <cell r="T134">
            <v>13.000000000000002</v>
          </cell>
          <cell r="U134">
            <v>18.000000000000004</v>
          </cell>
          <cell r="V134">
            <v>20.000000000000004</v>
          </cell>
          <cell r="W134">
            <v>23.000000000000004</v>
          </cell>
          <cell r="X134">
            <v>27.000000000000007</v>
          </cell>
          <cell r="Y134">
            <v>30.000000000000004</v>
          </cell>
          <cell r="Z134">
            <v>33.000000000000007</v>
          </cell>
          <cell r="AA134">
            <v>37.000000000000007</v>
          </cell>
          <cell r="AB134">
            <v>41</v>
          </cell>
          <cell r="AC134">
            <v>45.000000000000007</v>
          </cell>
          <cell r="AD134">
            <v>46.000000000000007</v>
          </cell>
        </row>
        <row r="135">
          <cell r="F135" t="str">
            <v>Ashok Vhr- C1C2C3 blk</v>
          </cell>
          <cell r="G135">
            <v>1</v>
          </cell>
          <cell r="H135">
            <v>0.19017450980392153</v>
          </cell>
          <cell r="I135">
            <v>191.66666666666669</v>
          </cell>
          <cell r="J135">
            <v>230.00000000000003</v>
          </cell>
          <cell r="K135">
            <v>126.50000000000003</v>
          </cell>
          <cell r="L135">
            <v>92.000000000000014</v>
          </cell>
          <cell r="R135">
            <v>13.8</v>
          </cell>
          <cell r="S135">
            <v>23.000000000000004</v>
          </cell>
          <cell r="T135">
            <v>29.900000000000006</v>
          </cell>
          <cell r="U135">
            <v>41.400000000000006</v>
          </cell>
          <cell r="V135">
            <v>46.000000000000007</v>
          </cell>
          <cell r="W135">
            <v>52.900000000000006</v>
          </cell>
          <cell r="X135">
            <v>62.100000000000009</v>
          </cell>
          <cell r="Y135">
            <v>69</v>
          </cell>
          <cell r="Z135">
            <v>75.90000000000002</v>
          </cell>
          <cell r="AA135">
            <v>85.100000000000009</v>
          </cell>
          <cell r="AB135">
            <v>94.300000000000011</v>
          </cell>
          <cell r="AC135">
            <v>103.50000000000001</v>
          </cell>
          <cell r="AD135">
            <v>105.80000000000001</v>
          </cell>
        </row>
        <row r="136">
          <cell r="F136" t="str">
            <v>Ashok Vhr- A blk</v>
          </cell>
          <cell r="G136">
            <v>1</v>
          </cell>
          <cell r="H136">
            <v>0.19017450980392153</v>
          </cell>
          <cell r="I136">
            <v>200</v>
          </cell>
          <cell r="J136">
            <v>240</v>
          </cell>
          <cell r="K136">
            <v>132</v>
          </cell>
          <cell r="L136">
            <v>96</v>
          </cell>
          <cell r="R136">
            <v>14.399999999999999</v>
          </cell>
          <cell r="S136">
            <v>24</v>
          </cell>
          <cell r="T136">
            <v>31.200000000000003</v>
          </cell>
          <cell r="U136">
            <v>43.199999999999996</v>
          </cell>
          <cell r="V136">
            <v>48</v>
          </cell>
          <cell r="W136">
            <v>55.2</v>
          </cell>
          <cell r="X136">
            <v>64.800000000000011</v>
          </cell>
          <cell r="Y136">
            <v>72</v>
          </cell>
          <cell r="Z136">
            <v>79.2</v>
          </cell>
          <cell r="AA136">
            <v>88.8</v>
          </cell>
          <cell r="AB136">
            <v>98.399999999999991</v>
          </cell>
          <cell r="AC136">
            <v>108</v>
          </cell>
          <cell r="AD136">
            <v>110.4</v>
          </cell>
        </row>
        <row r="137">
          <cell r="F137" t="str">
            <v>Ashok Vhr-AJK blk</v>
          </cell>
          <cell r="G137">
            <v>1</v>
          </cell>
          <cell r="H137">
            <v>0.19017450980392153</v>
          </cell>
          <cell r="I137">
            <v>266.66666666666669</v>
          </cell>
          <cell r="J137">
            <v>320</v>
          </cell>
          <cell r="K137">
            <v>176</v>
          </cell>
          <cell r="L137">
            <v>128</v>
          </cell>
          <cell r="R137">
            <v>19.2</v>
          </cell>
          <cell r="S137">
            <v>32</v>
          </cell>
          <cell r="T137">
            <v>41.6</v>
          </cell>
          <cell r="U137">
            <v>57.599999999999994</v>
          </cell>
          <cell r="V137">
            <v>64</v>
          </cell>
          <cell r="W137">
            <v>73.600000000000009</v>
          </cell>
          <cell r="X137">
            <v>86.4</v>
          </cell>
          <cell r="Y137">
            <v>96</v>
          </cell>
          <cell r="Z137">
            <v>105.60000000000001</v>
          </cell>
          <cell r="AA137">
            <v>118.4</v>
          </cell>
          <cell r="AB137">
            <v>131.19999999999999</v>
          </cell>
          <cell r="AC137">
            <v>144</v>
          </cell>
          <cell r="AD137">
            <v>147.20000000000002</v>
          </cell>
        </row>
        <row r="138">
          <cell r="F138" t="str">
            <v>Ashok Vhr-B2B4 blk</v>
          </cell>
          <cell r="G138">
            <v>1</v>
          </cell>
          <cell r="H138">
            <v>0.19017450980392153</v>
          </cell>
          <cell r="I138">
            <v>283.33333333333337</v>
          </cell>
          <cell r="J138">
            <v>340.00000000000006</v>
          </cell>
          <cell r="K138">
            <v>187.00000000000006</v>
          </cell>
          <cell r="L138">
            <v>136.00000000000003</v>
          </cell>
          <cell r="R138">
            <v>20.400000000000002</v>
          </cell>
          <cell r="S138">
            <v>34.000000000000007</v>
          </cell>
          <cell r="T138">
            <v>44.20000000000001</v>
          </cell>
          <cell r="U138">
            <v>61.20000000000001</v>
          </cell>
          <cell r="V138">
            <v>68.000000000000014</v>
          </cell>
          <cell r="W138">
            <v>78.200000000000017</v>
          </cell>
          <cell r="X138">
            <v>91.800000000000026</v>
          </cell>
          <cell r="Y138">
            <v>102.00000000000001</v>
          </cell>
          <cell r="Z138">
            <v>112.20000000000002</v>
          </cell>
          <cell r="AA138">
            <v>125.80000000000003</v>
          </cell>
          <cell r="AB138">
            <v>139.4</v>
          </cell>
          <cell r="AC138">
            <v>153.00000000000003</v>
          </cell>
          <cell r="AD138">
            <v>156.40000000000003</v>
          </cell>
        </row>
        <row r="139">
          <cell r="F139" t="str">
            <v>Ashok Vhr -CB blk</v>
          </cell>
          <cell r="G139">
            <v>1</v>
          </cell>
          <cell r="H139">
            <v>0.19017450980392153</v>
          </cell>
          <cell r="I139">
            <v>316.66666666666669</v>
          </cell>
          <cell r="J139">
            <v>380</v>
          </cell>
          <cell r="K139">
            <v>209.00000000000003</v>
          </cell>
          <cell r="L139">
            <v>152</v>
          </cell>
          <cell r="R139">
            <v>22.8</v>
          </cell>
          <cell r="S139">
            <v>38</v>
          </cell>
          <cell r="T139">
            <v>49.4</v>
          </cell>
          <cell r="U139">
            <v>68.399999999999991</v>
          </cell>
          <cell r="V139">
            <v>76</v>
          </cell>
          <cell r="W139">
            <v>87.4</v>
          </cell>
          <cell r="X139">
            <v>102.60000000000001</v>
          </cell>
          <cell r="Y139">
            <v>114</v>
          </cell>
          <cell r="Z139">
            <v>125.4</v>
          </cell>
          <cell r="AA139">
            <v>140.6</v>
          </cell>
          <cell r="AB139">
            <v>155.79999999999998</v>
          </cell>
          <cell r="AC139">
            <v>171</v>
          </cell>
          <cell r="AD139">
            <v>174.8</v>
          </cell>
        </row>
        <row r="140">
          <cell r="F140" t="str">
            <v>Ashok Vhr IH blk</v>
          </cell>
          <cell r="G140">
            <v>1</v>
          </cell>
          <cell r="H140">
            <v>0.19017450980392153</v>
          </cell>
          <cell r="I140">
            <v>341.66666666666669</v>
          </cell>
          <cell r="J140">
            <v>410</v>
          </cell>
          <cell r="K140">
            <v>225.50000000000003</v>
          </cell>
          <cell r="R140">
            <v>24.599999999999998</v>
          </cell>
          <cell r="S140">
            <v>41</v>
          </cell>
          <cell r="T140">
            <v>53.300000000000004</v>
          </cell>
          <cell r="U140">
            <v>73.8</v>
          </cell>
          <cell r="V140">
            <v>82</v>
          </cell>
          <cell r="W140">
            <v>94.3</v>
          </cell>
          <cell r="X140">
            <v>110.7</v>
          </cell>
          <cell r="Y140">
            <v>123</v>
          </cell>
          <cell r="Z140">
            <v>135.30000000000001</v>
          </cell>
          <cell r="AA140">
            <v>151.69999999999999</v>
          </cell>
          <cell r="AB140">
            <v>168.1</v>
          </cell>
          <cell r="AC140">
            <v>184.5</v>
          </cell>
          <cell r="AD140">
            <v>188.6</v>
          </cell>
        </row>
        <row r="141">
          <cell r="F141" t="str">
            <v>Ashok Vhr- DEF blk</v>
          </cell>
          <cell r="G141">
            <v>1</v>
          </cell>
          <cell r="H141">
            <v>0.19017450980392153</v>
          </cell>
          <cell r="I141">
            <v>375</v>
          </cell>
          <cell r="J141">
            <v>450</v>
          </cell>
          <cell r="K141">
            <v>247.50000000000003</v>
          </cell>
          <cell r="R141">
            <v>27</v>
          </cell>
          <cell r="S141">
            <v>45</v>
          </cell>
          <cell r="T141">
            <v>58.5</v>
          </cell>
          <cell r="U141">
            <v>81</v>
          </cell>
          <cell r="V141">
            <v>90</v>
          </cell>
          <cell r="W141">
            <v>103.5</v>
          </cell>
          <cell r="X141">
            <v>121.50000000000001</v>
          </cell>
          <cell r="Y141">
            <v>135</v>
          </cell>
          <cell r="Z141">
            <v>148.5</v>
          </cell>
          <cell r="AA141">
            <v>166.5</v>
          </cell>
          <cell r="AB141">
            <v>184.5</v>
          </cell>
          <cell r="AC141">
            <v>202.5</v>
          </cell>
          <cell r="AD141">
            <v>207</v>
          </cell>
        </row>
        <row r="142">
          <cell r="F142" t="str">
            <v>Azad Market</v>
          </cell>
          <cell r="G142">
            <v>1</v>
          </cell>
          <cell r="H142">
            <v>0.19017450980392153</v>
          </cell>
          <cell r="I142">
            <v>183.33333333333334</v>
          </cell>
          <cell r="J142">
            <v>220</v>
          </cell>
          <cell r="K142">
            <v>121.00000000000001</v>
          </cell>
          <cell r="L142">
            <v>88</v>
          </cell>
          <cell r="R142">
            <v>13.2</v>
          </cell>
          <cell r="S142">
            <v>22</v>
          </cell>
          <cell r="T142">
            <v>28.6</v>
          </cell>
          <cell r="U142">
            <v>39.6</v>
          </cell>
          <cell r="V142">
            <v>44</v>
          </cell>
          <cell r="W142">
            <v>50.6</v>
          </cell>
          <cell r="X142">
            <v>59.400000000000006</v>
          </cell>
          <cell r="Y142">
            <v>66</v>
          </cell>
          <cell r="Z142">
            <v>72.600000000000009</v>
          </cell>
          <cell r="AA142">
            <v>81.400000000000006</v>
          </cell>
          <cell r="AB142">
            <v>90.199999999999989</v>
          </cell>
          <cell r="AC142">
            <v>99</v>
          </cell>
          <cell r="AD142">
            <v>101.2</v>
          </cell>
        </row>
        <row r="143">
          <cell r="F143" t="str">
            <v>Bali Nagar (BlockFGHCD&amp;E)</v>
          </cell>
          <cell r="G143">
            <v>1</v>
          </cell>
          <cell r="H143">
            <v>0.19017450980392153</v>
          </cell>
          <cell r="I143">
            <v>216.66666666666669</v>
          </cell>
          <cell r="J143">
            <v>260</v>
          </cell>
          <cell r="K143">
            <v>143</v>
          </cell>
          <cell r="L143">
            <v>104</v>
          </cell>
          <cell r="R143">
            <v>15.6</v>
          </cell>
          <cell r="S143">
            <v>26</v>
          </cell>
          <cell r="T143">
            <v>33.800000000000004</v>
          </cell>
          <cell r="U143">
            <v>46.8</v>
          </cell>
          <cell r="V143">
            <v>52</v>
          </cell>
          <cell r="W143">
            <v>59.800000000000004</v>
          </cell>
          <cell r="X143">
            <v>70.2</v>
          </cell>
          <cell r="Y143">
            <v>78</v>
          </cell>
          <cell r="Z143">
            <v>85.8</v>
          </cell>
          <cell r="AA143">
            <v>96.2</v>
          </cell>
          <cell r="AB143">
            <v>106.6</v>
          </cell>
          <cell r="AC143">
            <v>117</v>
          </cell>
          <cell r="AD143">
            <v>119.60000000000001</v>
          </cell>
        </row>
        <row r="144">
          <cell r="F144" t="str">
            <v>Bangla Sahib Rd</v>
          </cell>
          <cell r="G144">
            <v>1</v>
          </cell>
          <cell r="H144">
            <v>0.19017450980392153</v>
          </cell>
          <cell r="I144">
            <v>125</v>
          </cell>
          <cell r="J144">
            <v>150</v>
          </cell>
          <cell r="K144">
            <v>82.5</v>
          </cell>
          <cell r="L144">
            <v>60</v>
          </cell>
          <cell r="R144">
            <v>9</v>
          </cell>
          <cell r="S144">
            <v>15</v>
          </cell>
          <cell r="T144">
            <v>19.5</v>
          </cell>
          <cell r="U144">
            <v>27</v>
          </cell>
          <cell r="V144">
            <v>30</v>
          </cell>
          <cell r="W144">
            <v>34.5</v>
          </cell>
          <cell r="X144">
            <v>40.5</v>
          </cell>
          <cell r="Y144">
            <v>45</v>
          </cell>
          <cell r="Z144">
            <v>49.5</v>
          </cell>
          <cell r="AA144">
            <v>55.5</v>
          </cell>
          <cell r="AB144">
            <v>61.499999999999993</v>
          </cell>
          <cell r="AC144">
            <v>67.5</v>
          </cell>
          <cell r="AD144">
            <v>69</v>
          </cell>
        </row>
        <row r="145">
          <cell r="F145" t="str">
            <v>CH Bzr+Jama Masjid</v>
          </cell>
          <cell r="G145">
            <v>1</v>
          </cell>
          <cell r="H145">
            <v>0.19017450980392153</v>
          </cell>
          <cell r="I145">
            <v>441.66666666666669</v>
          </cell>
          <cell r="J145">
            <v>530</v>
          </cell>
          <cell r="K145">
            <v>291.5</v>
          </cell>
          <cell r="R145">
            <v>31.799999999999997</v>
          </cell>
          <cell r="S145">
            <v>53</v>
          </cell>
          <cell r="T145">
            <v>68.900000000000006</v>
          </cell>
          <cell r="U145">
            <v>95.399999999999991</v>
          </cell>
          <cell r="V145">
            <v>106</v>
          </cell>
          <cell r="W145">
            <v>121.9</v>
          </cell>
          <cell r="X145">
            <v>143.10000000000002</v>
          </cell>
          <cell r="Y145">
            <v>159</v>
          </cell>
          <cell r="Z145">
            <v>174.9</v>
          </cell>
          <cell r="AA145">
            <v>196.1</v>
          </cell>
          <cell r="AB145">
            <v>217.29999999999998</v>
          </cell>
          <cell r="AC145">
            <v>238.5</v>
          </cell>
          <cell r="AD145">
            <v>243.8</v>
          </cell>
        </row>
        <row r="146">
          <cell r="F146" t="str">
            <v>Chirag Delhi+ Sheikh Sarai-II</v>
          </cell>
          <cell r="G146">
            <v>1</v>
          </cell>
          <cell r="H146">
            <v>0.19017450980392153</v>
          </cell>
          <cell r="I146">
            <v>391.66666666666669</v>
          </cell>
          <cell r="J146">
            <v>470</v>
          </cell>
          <cell r="K146">
            <v>258.5</v>
          </cell>
          <cell r="R146">
            <v>28.2</v>
          </cell>
          <cell r="S146">
            <v>47</v>
          </cell>
          <cell r="T146">
            <v>61.1</v>
          </cell>
          <cell r="U146">
            <v>84.6</v>
          </cell>
          <cell r="V146">
            <v>94</v>
          </cell>
          <cell r="W146">
            <v>108.10000000000001</v>
          </cell>
          <cell r="X146">
            <v>126.9</v>
          </cell>
          <cell r="Y146">
            <v>141</v>
          </cell>
          <cell r="Z146">
            <v>155.1</v>
          </cell>
          <cell r="AA146">
            <v>173.9</v>
          </cell>
          <cell r="AB146">
            <v>192.7</v>
          </cell>
          <cell r="AC146">
            <v>211.5</v>
          </cell>
          <cell r="AD146">
            <v>216.20000000000002</v>
          </cell>
        </row>
        <row r="147">
          <cell r="F147" t="str">
            <v>D.D. Upadyay Marg</v>
          </cell>
          <cell r="G147">
            <v>1</v>
          </cell>
          <cell r="H147">
            <v>0.19017450980392153</v>
          </cell>
          <cell r="I147">
            <v>141.66666666666669</v>
          </cell>
          <cell r="J147">
            <v>170.00000000000003</v>
          </cell>
          <cell r="K147">
            <v>93.500000000000028</v>
          </cell>
          <cell r="L147">
            <v>68.000000000000014</v>
          </cell>
          <cell r="R147">
            <v>10.200000000000001</v>
          </cell>
          <cell r="S147">
            <v>17.000000000000004</v>
          </cell>
          <cell r="T147">
            <v>22.100000000000005</v>
          </cell>
          <cell r="U147">
            <v>30.600000000000005</v>
          </cell>
          <cell r="V147">
            <v>34.000000000000007</v>
          </cell>
          <cell r="W147">
            <v>39.100000000000009</v>
          </cell>
          <cell r="X147">
            <v>45.900000000000013</v>
          </cell>
          <cell r="Y147">
            <v>51.000000000000007</v>
          </cell>
          <cell r="Z147">
            <v>56.100000000000009</v>
          </cell>
          <cell r="AA147">
            <v>62.900000000000013</v>
          </cell>
          <cell r="AB147">
            <v>69.7</v>
          </cell>
          <cell r="AC147">
            <v>76.500000000000014</v>
          </cell>
          <cell r="AD147">
            <v>78.200000000000017</v>
          </cell>
        </row>
        <row r="148">
          <cell r="F148" t="str">
            <v>DB Gupta Rd</v>
          </cell>
          <cell r="G148">
            <v>1</v>
          </cell>
          <cell r="H148">
            <v>0.19017450980392153</v>
          </cell>
          <cell r="I148">
            <v>166.66666666666669</v>
          </cell>
          <cell r="J148">
            <v>200.00000000000003</v>
          </cell>
          <cell r="K148">
            <v>110.00000000000003</v>
          </cell>
          <cell r="L148">
            <v>80.000000000000014</v>
          </cell>
          <cell r="R148">
            <v>12.000000000000002</v>
          </cell>
          <cell r="S148">
            <v>20.000000000000004</v>
          </cell>
          <cell r="T148">
            <v>26.000000000000004</v>
          </cell>
          <cell r="U148">
            <v>36.000000000000007</v>
          </cell>
          <cell r="V148">
            <v>40.000000000000007</v>
          </cell>
          <cell r="W148">
            <v>46.000000000000007</v>
          </cell>
          <cell r="X148">
            <v>54.000000000000014</v>
          </cell>
          <cell r="Y148">
            <v>60.000000000000007</v>
          </cell>
          <cell r="Z148">
            <v>66.000000000000014</v>
          </cell>
          <cell r="AA148">
            <v>74.000000000000014</v>
          </cell>
          <cell r="AB148">
            <v>82</v>
          </cell>
          <cell r="AC148">
            <v>90.000000000000014</v>
          </cell>
          <cell r="AD148">
            <v>92.000000000000014</v>
          </cell>
        </row>
        <row r="149">
          <cell r="F149" t="str">
            <v>Dev Nagar</v>
          </cell>
          <cell r="G149">
            <v>1</v>
          </cell>
          <cell r="H149">
            <v>0.19017450980392153</v>
          </cell>
          <cell r="I149">
            <v>275</v>
          </cell>
          <cell r="J149">
            <v>330</v>
          </cell>
          <cell r="K149">
            <v>181.50000000000003</v>
          </cell>
          <cell r="L149">
            <v>132</v>
          </cell>
          <cell r="R149">
            <v>19.8</v>
          </cell>
          <cell r="S149">
            <v>33</v>
          </cell>
          <cell r="T149">
            <v>42.9</v>
          </cell>
          <cell r="U149">
            <v>59.4</v>
          </cell>
          <cell r="V149">
            <v>66</v>
          </cell>
          <cell r="W149">
            <v>75.900000000000006</v>
          </cell>
          <cell r="X149">
            <v>89.100000000000009</v>
          </cell>
          <cell r="Y149">
            <v>99</v>
          </cell>
          <cell r="Z149">
            <v>108.9</v>
          </cell>
          <cell r="AA149">
            <v>122.1</v>
          </cell>
          <cell r="AB149">
            <v>135.29999999999998</v>
          </cell>
          <cell r="AC149">
            <v>148.5</v>
          </cell>
          <cell r="AD149">
            <v>151.80000000000001</v>
          </cell>
        </row>
        <row r="150">
          <cell r="F150" t="str">
            <v>Feroz Shah Rd</v>
          </cell>
          <cell r="G150">
            <v>1</v>
          </cell>
          <cell r="H150">
            <v>0.19017450980392153</v>
          </cell>
          <cell r="I150">
            <v>175</v>
          </cell>
          <cell r="J150">
            <v>210</v>
          </cell>
          <cell r="K150">
            <v>115.50000000000001</v>
          </cell>
          <cell r="L150">
            <v>84</v>
          </cell>
          <cell r="R150">
            <v>12.6</v>
          </cell>
          <cell r="S150">
            <v>21</v>
          </cell>
          <cell r="T150">
            <v>27.3</v>
          </cell>
          <cell r="U150">
            <v>37.799999999999997</v>
          </cell>
          <cell r="V150">
            <v>42</v>
          </cell>
          <cell r="W150">
            <v>48.300000000000004</v>
          </cell>
          <cell r="X150">
            <v>56.7</v>
          </cell>
          <cell r="Y150">
            <v>63</v>
          </cell>
          <cell r="Z150">
            <v>69.3</v>
          </cell>
          <cell r="AA150">
            <v>77.7</v>
          </cell>
          <cell r="AB150">
            <v>86.1</v>
          </cell>
          <cell r="AC150">
            <v>94.5</v>
          </cell>
          <cell r="AD150">
            <v>96.600000000000009</v>
          </cell>
        </row>
        <row r="151">
          <cell r="F151" t="str">
            <v>Geetanji Enclave+ Shivalik A Blk</v>
          </cell>
          <cell r="G151">
            <v>1</v>
          </cell>
          <cell r="H151">
            <v>0.19017450980392153</v>
          </cell>
          <cell r="I151">
            <v>350</v>
          </cell>
          <cell r="J151">
            <v>420</v>
          </cell>
          <cell r="K151">
            <v>231.00000000000003</v>
          </cell>
          <cell r="L151">
            <v>168</v>
          </cell>
          <cell r="R151">
            <v>25.2</v>
          </cell>
          <cell r="S151">
            <v>42</v>
          </cell>
          <cell r="T151">
            <v>54.6</v>
          </cell>
          <cell r="U151">
            <v>75.599999999999994</v>
          </cell>
          <cell r="V151">
            <v>84</v>
          </cell>
          <cell r="W151">
            <v>96.600000000000009</v>
          </cell>
          <cell r="X151">
            <v>113.4</v>
          </cell>
          <cell r="Y151">
            <v>126</v>
          </cell>
          <cell r="Z151">
            <v>138.6</v>
          </cell>
          <cell r="AA151">
            <v>155.4</v>
          </cell>
          <cell r="AB151">
            <v>172.2</v>
          </cell>
          <cell r="AC151">
            <v>189</v>
          </cell>
          <cell r="AD151">
            <v>193.20000000000002</v>
          </cell>
        </row>
        <row r="152">
          <cell r="F152" t="str">
            <v>Jain Bwn+Shaheed Bhagat S Place</v>
          </cell>
          <cell r="G152">
            <v>2</v>
          </cell>
          <cell r="H152">
            <v>0.19017450980392153</v>
          </cell>
          <cell r="I152">
            <v>125</v>
          </cell>
          <cell r="J152">
            <v>150</v>
          </cell>
          <cell r="K152">
            <v>82.5</v>
          </cell>
          <cell r="L152">
            <v>60</v>
          </cell>
          <cell r="R152">
            <v>0</v>
          </cell>
          <cell r="S152">
            <v>9</v>
          </cell>
          <cell r="T152">
            <v>15</v>
          </cell>
          <cell r="U152">
            <v>19.5</v>
          </cell>
          <cell r="V152">
            <v>27</v>
          </cell>
          <cell r="W152">
            <v>30</v>
          </cell>
          <cell r="X152">
            <v>34.5</v>
          </cell>
          <cell r="Y152">
            <v>40.5</v>
          </cell>
          <cell r="Z152">
            <v>45</v>
          </cell>
          <cell r="AA152">
            <v>49.5</v>
          </cell>
          <cell r="AB152">
            <v>55.5</v>
          </cell>
          <cell r="AC152">
            <v>61.499999999999993</v>
          </cell>
          <cell r="AD152">
            <v>67.5</v>
          </cell>
        </row>
        <row r="153">
          <cell r="F153" t="str">
            <v>Blks A,B,C</v>
          </cell>
          <cell r="G153">
            <v>2</v>
          </cell>
          <cell r="H153">
            <v>0.19017450980392153</v>
          </cell>
          <cell r="I153">
            <v>191.66666666666669</v>
          </cell>
          <cell r="J153">
            <v>230.00000000000003</v>
          </cell>
          <cell r="K153">
            <v>126.50000000000003</v>
          </cell>
          <cell r="L153">
            <v>92.000000000000014</v>
          </cell>
          <cell r="R153">
            <v>0</v>
          </cell>
          <cell r="S153">
            <v>13.8</v>
          </cell>
          <cell r="T153">
            <v>23.000000000000004</v>
          </cell>
          <cell r="U153">
            <v>29.900000000000006</v>
          </cell>
          <cell r="V153">
            <v>41.400000000000006</v>
          </cell>
          <cell r="W153">
            <v>46.000000000000007</v>
          </cell>
          <cell r="X153">
            <v>52.900000000000006</v>
          </cell>
          <cell r="Y153">
            <v>62.100000000000009</v>
          </cell>
          <cell r="Z153">
            <v>69</v>
          </cell>
          <cell r="AA153">
            <v>75.90000000000002</v>
          </cell>
          <cell r="AB153">
            <v>85.100000000000009</v>
          </cell>
          <cell r="AC153">
            <v>94.300000000000011</v>
          </cell>
          <cell r="AD153">
            <v>103.50000000000001</v>
          </cell>
        </row>
        <row r="154">
          <cell r="F154" t="str">
            <v>Main G.G.S. Marg</v>
          </cell>
          <cell r="G154">
            <v>2</v>
          </cell>
          <cell r="H154">
            <v>0.19017450980392153</v>
          </cell>
          <cell r="I154">
            <v>275</v>
          </cell>
          <cell r="J154">
            <v>330</v>
          </cell>
          <cell r="K154">
            <v>181.50000000000003</v>
          </cell>
          <cell r="L154">
            <v>132</v>
          </cell>
          <cell r="R154">
            <v>0</v>
          </cell>
          <cell r="S154">
            <v>19.8</v>
          </cell>
          <cell r="T154">
            <v>33</v>
          </cell>
          <cell r="U154">
            <v>42.9</v>
          </cell>
          <cell r="V154">
            <v>59.4</v>
          </cell>
          <cell r="W154">
            <v>66</v>
          </cell>
          <cell r="X154">
            <v>75.900000000000006</v>
          </cell>
          <cell r="Y154">
            <v>89.100000000000009</v>
          </cell>
          <cell r="Z154">
            <v>99</v>
          </cell>
          <cell r="AA154">
            <v>108.9</v>
          </cell>
          <cell r="AB154">
            <v>122.1</v>
          </cell>
          <cell r="AC154">
            <v>135.29999999999998</v>
          </cell>
          <cell r="AD154">
            <v>148.5</v>
          </cell>
        </row>
        <row r="155">
          <cell r="F155" t="str">
            <v>Haily Road</v>
          </cell>
          <cell r="G155">
            <v>2</v>
          </cell>
          <cell r="H155">
            <v>0.19017450980392153</v>
          </cell>
          <cell r="I155">
            <v>191.66666666666669</v>
          </cell>
          <cell r="J155">
            <v>230.00000000000003</v>
          </cell>
          <cell r="K155">
            <v>126.50000000000003</v>
          </cell>
          <cell r="R155">
            <v>0</v>
          </cell>
          <cell r="S155">
            <v>13.8</v>
          </cell>
          <cell r="T155">
            <v>23.000000000000004</v>
          </cell>
          <cell r="U155">
            <v>29.900000000000006</v>
          </cell>
          <cell r="V155">
            <v>41.400000000000006</v>
          </cell>
          <cell r="W155">
            <v>46.000000000000007</v>
          </cell>
          <cell r="X155">
            <v>52.900000000000006</v>
          </cell>
          <cell r="Y155">
            <v>62.100000000000009</v>
          </cell>
          <cell r="Z155">
            <v>69</v>
          </cell>
          <cell r="AA155">
            <v>75.90000000000002</v>
          </cell>
          <cell r="AB155">
            <v>85.100000000000009</v>
          </cell>
          <cell r="AC155">
            <v>94.300000000000011</v>
          </cell>
          <cell r="AD155">
            <v>103.50000000000001</v>
          </cell>
        </row>
        <row r="156">
          <cell r="F156" t="str">
            <v>HQ+Sita Ram Bzr</v>
          </cell>
          <cell r="G156">
            <v>2</v>
          </cell>
          <cell r="H156">
            <v>0.19017450980392153</v>
          </cell>
          <cell r="I156">
            <v>625</v>
          </cell>
          <cell r="J156">
            <v>750</v>
          </cell>
          <cell r="K156">
            <v>412.50000000000006</v>
          </cell>
          <cell r="R156">
            <v>0</v>
          </cell>
          <cell r="S156">
            <v>45</v>
          </cell>
          <cell r="T156">
            <v>75</v>
          </cell>
          <cell r="U156">
            <v>97.5</v>
          </cell>
          <cell r="V156">
            <v>135</v>
          </cell>
          <cell r="W156">
            <v>150</v>
          </cell>
          <cell r="X156">
            <v>172.5</v>
          </cell>
          <cell r="Y156">
            <v>202.5</v>
          </cell>
          <cell r="Z156">
            <v>225</v>
          </cell>
          <cell r="AA156">
            <v>247.5</v>
          </cell>
          <cell r="AB156">
            <v>277.5</v>
          </cell>
          <cell r="AC156">
            <v>307.5</v>
          </cell>
          <cell r="AD156">
            <v>337.5</v>
          </cell>
        </row>
        <row r="157">
          <cell r="F157" t="str">
            <v>Jaisingh Rd</v>
          </cell>
          <cell r="G157">
            <v>2</v>
          </cell>
          <cell r="H157">
            <v>0.19017450980392153</v>
          </cell>
          <cell r="I157">
            <v>125</v>
          </cell>
          <cell r="J157">
            <v>150</v>
          </cell>
          <cell r="K157">
            <v>82.5</v>
          </cell>
          <cell r="L157">
            <v>60</v>
          </cell>
          <cell r="R157">
            <v>0</v>
          </cell>
          <cell r="S157">
            <v>9</v>
          </cell>
          <cell r="T157">
            <v>15</v>
          </cell>
          <cell r="U157">
            <v>19.5</v>
          </cell>
          <cell r="V157">
            <v>27</v>
          </cell>
          <cell r="W157">
            <v>30</v>
          </cell>
          <cell r="X157">
            <v>34.5</v>
          </cell>
          <cell r="Y157">
            <v>40.5</v>
          </cell>
          <cell r="Z157">
            <v>45</v>
          </cell>
          <cell r="AA157">
            <v>49.5</v>
          </cell>
          <cell r="AB157">
            <v>55.5</v>
          </cell>
          <cell r="AC157">
            <v>61.499999999999993</v>
          </cell>
          <cell r="AD157">
            <v>67.5</v>
          </cell>
        </row>
        <row r="158">
          <cell r="F158" t="str">
            <v>Jawahar Ngr-UB+UA+Chandrawal</v>
          </cell>
          <cell r="G158">
            <v>2</v>
          </cell>
          <cell r="H158">
            <v>0.19017450980392153</v>
          </cell>
          <cell r="I158">
            <v>191.66666666666669</v>
          </cell>
          <cell r="J158">
            <v>230.00000000000003</v>
          </cell>
          <cell r="K158">
            <v>126.50000000000003</v>
          </cell>
          <cell r="L158">
            <v>92.000000000000014</v>
          </cell>
          <cell r="R158">
            <v>0</v>
          </cell>
          <cell r="S158">
            <v>13.8</v>
          </cell>
          <cell r="T158">
            <v>23.000000000000004</v>
          </cell>
          <cell r="U158">
            <v>29.900000000000006</v>
          </cell>
          <cell r="V158">
            <v>41.400000000000006</v>
          </cell>
          <cell r="W158">
            <v>46.000000000000007</v>
          </cell>
          <cell r="X158">
            <v>52.900000000000006</v>
          </cell>
          <cell r="Y158">
            <v>62.100000000000009</v>
          </cell>
          <cell r="Z158">
            <v>69</v>
          </cell>
          <cell r="AA158">
            <v>75.90000000000002</v>
          </cell>
          <cell r="AB158">
            <v>85.100000000000009</v>
          </cell>
          <cell r="AC158">
            <v>94.300000000000011</v>
          </cell>
          <cell r="AD158">
            <v>103.50000000000001</v>
          </cell>
        </row>
        <row r="159">
          <cell r="F159" t="str">
            <v>Janak Cinema Complex</v>
          </cell>
          <cell r="G159">
            <v>2</v>
          </cell>
          <cell r="H159">
            <v>0.19017450980392153</v>
          </cell>
          <cell r="I159">
            <v>250</v>
          </cell>
          <cell r="J159">
            <v>300</v>
          </cell>
          <cell r="K159">
            <v>165</v>
          </cell>
          <cell r="L159">
            <v>120</v>
          </cell>
          <cell r="R159">
            <v>0</v>
          </cell>
          <cell r="S159">
            <v>18</v>
          </cell>
          <cell r="T159">
            <v>30</v>
          </cell>
          <cell r="U159">
            <v>39</v>
          </cell>
          <cell r="V159">
            <v>54</v>
          </cell>
          <cell r="W159">
            <v>60</v>
          </cell>
          <cell r="X159">
            <v>69</v>
          </cell>
          <cell r="Y159">
            <v>81</v>
          </cell>
          <cell r="Z159">
            <v>90</v>
          </cell>
          <cell r="AA159">
            <v>99</v>
          </cell>
          <cell r="AB159">
            <v>111</v>
          </cell>
          <cell r="AC159">
            <v>122.99999999999999</v>
          </cell>
          <cell r="AD159">
            <v>135</v>
          </cell>
        </row>
        <row r="160">
          <cell r="F160" t="str">
            <v>Jhande.+Swami Ram Tirath rd</v>
          </cell>
          <cell r="G160">
            <v>2</v>
          </cell>
          <cell r="H160">
            <v>0.19017450980392153</v>
          </cell>
          <cell r="I160">
            <v>333.33333333333337</v>
          </cell>
          <cell r="J160">
            <v>400.00000000000006</v>
          </cell>
          <cell r="K160">
            <v>220.00000000000006</v>
          </cell>
          <cell r="L160">
            <v>160.00000000000003</v>
          </cell>
          <cell r="R160">
            <v>0</v>
          </cell>
          <cell r="S160">
            <v>24.000000000000004</v>
          </cell>
          <cell r="T160">
            <v>40.000000000000007</v>
          </cell>
          <cell r="U160">
            <v>52.000000000000007</v>
          </cell>
          <cell r="V160">
            <v>72.000000000000014</v>
          </cell>
          <cell r="W160">
            <v>80.000000000000014</v>
          </cell>
          <cell r="X160">
            <v>92.000000000000014</v>
          </cell>
          <cell r="Y160">
            <v>108.00000000000003</v>
          </cell>
          <cell r="Z160">
            <v>120.00000000000001</v>
          </cell>
          <cell r="AA160">
            <v>132.00000000000003</v>
          </cell>
          <cell r="AB160">
            <v>148.00000000000003</v>
          </cell>
          <cell r="AC160">
            <v>164</v>
          </cell>
          <cell r="AD160">
            <v>180.00000000000003</v>
          </cell>
        </row>
        <row r="161">
          <cell r="F161" t="str">
            <v>Jivan Nagar</v>
          </cell>
          <cell r="G161">
            <v>2</v>
          </cell>
          <cell r="H161">
            <v>0.19017450980392153</v>
          </cell>
          <cell r="I161">
            <v>75</v>
          </cell>
          <cell r="J161">
            <v>90</v>
          </cell>
          <cell r="K161">
            <v>49.500000000000007</v>
          </cell>
          <cell r="L161">
            <v>36</v>
          </cell>
          <cell r="R161">
            <v>0</v>
          </cell>
          <cell r="S161">
            <v>5.3999999999999995</v>
          </cell>
          <cell r="T161">
            <v>9</v>
          </cell>
          <cell r="U161">
            <v>11.700000000000001</v>
          </cell>
          <cell r="V161">
            <v>16.2</v>
          </cell>
          <cell r="W161">
            <v>18</v>
          </cell>
          <cell r="X161">
            <v>20.7</v>
          </cell>
          <cell r="Y161">
            <v>24.3</v>
          </cell>
          <cell r="Z161">
            <v>27</v>
          </cell>
          <cell r="AA161">
            <v>29.700000000000003</v>
          </cell>
          <cell r="AB161">
            <v>33.299999999999997</v>
          </cell>
          <cell r="AC161">
            <v>36.9</v>
          </cell>
          <cell r="AD161">
            <v>40.5</v>
          </cell>
        </row>
        <row r="162">
          <cell r="F162" t="str">
            <v>Kalu Sarai+Tanzaniya+Sarvapriya vihar+appts</v>
          </cell>
          <cell r="G162">
            <v>2</v>
          </cell>
          <cell r="H162">
            <v>0.19017450980392153</v>
          </cell>
          <cell r="I162">
            <v>416.66666666666669</v>
          </cell>
          <cell r="J162">
            <v>500</v>
          </cell>
          <cell r="K162">
            <v>275</v>
          </cell>
          <cell r="L162">
            <v>200</v>
          </cell>
          <cell r="R162">
            <v>0</v>
          </cell>
          <cell r="S162">
            <v>30</v>
          </cell>
          <cell r="T162">
            <v>50</v>
          </cell>
          <cell r="U162">
            <v>65</v>
          </cell>
          <cell r="V162">
            <v>90</v>
          </cell>
          <cell r="W162">
            <v>100</v>
          </cell>
          <cell r="X162">
            <v>115</v>
          </cell>
          <cell r="Y162">
            <v>135</v>
          </cell>
          <cell r="Z162">
            <v>150</v>
          </cell>
          <cell r="AA162">
            <v>165</v>
          </cell>
          <cell r="AB162">
            <v>185</v>
          </cell>
          <cell r="AC162">
            <v>205</v>
          </cell>
          <cell r="AD162">
            <v>225</v>
          </cell>
        </row>
        <row r="163">
          <cell r="F163" t="str">
            <v>Kamla Ngr-B+A+E+F Block</v>
          </cell>
          <cell r="G163">
            <v>2</v>
          </cell>
          <cell r="H163">
            <v>0.19017450980392153</v>
          </cell>
          <cell r="I163">
            <v>550</v>
          </cell>
          <cell r="J163">
            <v>660</v>
          </cell>
          <cell r="K163">
            <v>363.00000000000006</v>
          </cell>
          <cell r="L163">
            <v>264</v>
          </cell>
          <cell r="R163">
            <v>0</v>
          </cell>
          <cell r="S163">
            <v>39.6</v>
          </cell>
          <cell r="T163">
            <v>66</v>
          </cell>
          <cell r="U163">
            <v>85.8</v>
          </cell>
          <cell r="V163">
            <v>118.8</v>
          </cell>
          <cell r="W163">
            <v>132</v>
          </cell>
          <cell r="X163">
            <v>151.80000000000001</v>
          </cell>
          <cell r="Y163">
            <v>178.20000000000002</v>
          </cell>
          <cell r="Z163">
            <v>198</v>
          </cell>
          <cell r="AA163">
            <v>217.8</v>
          </cell>
          <cell r="AB163">
            <v>244.2</v>
          </cell>
          <cell r="AC163">
            <v>270.59999999999997</v>
          </cell>
          <cell r="AD163">
            <v>297</v>
          </cell>
        </row>
        <row r="164">
          <cell r="F164" t="str">
            <v>Kapashera</v>
          </cell>
          <cell r="G164">
            <v>2</v>
          </cell>
          <cell r="H164">
            <v>0.19017450980392153</v>
          </cell>
          <cell r="I164">
            <v>225</v>
          </cell>
          <cell r="J164">
            <v>270</v>
          </cell>
          <cell r="K164">
            <v>148.5</v>
          </cell>
          <cell r="L164">
            <v>108</v>
          </cell>
          <cell r="R164">
            <v>0</v>
          </cell>
          <cell r="S164">
            <v>16.2</v>
          </cell>
          <cell r="T164">
            <v>27</v>
          </cell>
          <cell r="U164">
            <v>35.1</v>
          </cell>
          <cell r="V164">
            <v>48.6</v>
          </cell>
          <cell r="W164">
            <v>54</v>
          </cell>
          <cell r="X164">
            <v>62.1</v>
          </cell>
          <cell r="Y164">
            <v>72.900000000000006</v>
          </cell>
          <cell r="Z164">
            <v>81</v>
          </cell>
          <cell r="AA164">
            <v>89.100000000000009</v>
          </cell>
          <cell r="AB164">
            <v>99.9</v>
          </cell>
          <cell r="AC164">
            <v>110.69999999999999</v>
          </cell>
          <cell r="AD164">
            <v>121.5</v>
          </cell>
        </row>
        <row r="165">
          <cell r="F165" t="str">
            <v>WEA</v>
          </cell>
          <cell r="G165">
            <v>2</v>
          </cell>
          <cell r="H165">
            <v>0.19017450980392153</v>
          </cell>
          <cell r="I165">
            <v>566.66666666666674</v>
          </cell>
          <cell r="J165">
            <v>680.00000000000011</v>
          </cell>
          <cell r="K165">
            <v>374.00000000000011</v>
          </cell>
          <cell r="L165">
            <v>272.00000000000006</v>
          </cell>
          <cell r="R165">
            <v>0</v>
          </cell>
          <cell r="S165">
            <v>40.800000000000004</v>
          </cell>
          <cell r="T165">
            <v>68.000000000000014</v>
          </cell>
          <cell r="U165">
            <v>88.40000000000002</v>
          </cell>
          <cell r="V165">
            <v>122.40000000000002</v>
          </cell>
          <cell r="W165">
            <v>136.00000000000003</v>
          </cell>
          <cell r="X165">
            <v>156.40000000000003</v>
          </cell>
          <cell r="Y165">
            <v>183.60000000000005</v>
          </cell>
          <cell r="Z165">
            <v>204.00000000000003</v>
          </cell>
          <cell r="AA165">
            <v>224.40000000000003</v>
          </cell>
          <cell r="AB165">
            <v>251.60000000000005</v>
          </cell>
          <cell r="AC165">
            <v>278.8</v>
          </cell>
          <cell r="AD165">
            <v>306.00000000000006</v>
          </cell>
        </row>
        <row r="166">
          <cell r="F166" t="str">
            <v>Kishan Ganj ( Ganshala Road )</v>
          </cell>
          <cell r="G166">
            <v>2</v>
          </cell>
          <cell r="H166">
            <v>0.19017450980392153</v>
          </cell>
          <cell r="I166">
            <v>175</v>
          </cell>
          <cell r="J166">
            <v>210</v>
          </cell>
          <cell r="K166">
            <v>115.50000000000001</v>
          </cell>
          <cell r="L166">
            <v>84</v>
          </cell>
          <cell r="R166">
            <v>0</v>
          </cell>
          <cell r="S166">
            <v>12.6</v>
          </cell>
          <cell r="T166">
            <v>21</v>
          </cell>
          <cell r="U166">
            <v>27.3</v>
          </cell>
          <cell r="V166">
            <v>37.799999999999997</v>
          </cell>
          <cell r="W166">
            <v>42</v>
          </cell>
          <cell r="X166">
            <v>48.300000000000004</v>
          </cell>
          <cell r="Y166">
            <v>56.7</v>
          </cell>
          <cell r="Z166">
            <v>63</v>
          </cell>
          <cell r="AA166">
            <v>69.3</v>
          </cell>
          <cell r="AB166">
            <v>77.7</v>
          </cell>
          <cell r="AC166">
            <v>86.1</v>
          </cell>
          <cell r="AD166">
            <v>94.5</v>
          </cell>
        </row>
        <row r="167">
          <cell r="F167" t="str">
            <v>Madangir</v>
          </cell>
          <cell r="G167">
            <v>2</v>
          </cell>
          <cell r="H167">
            <v>0.19017450980392153</v>
          </cell>
          <cell r="I167">
            <v>100</v>
          </cell>
          <cell r="J167">
            <v>120</v>
          </cell>
          <cell r="K167">
            <v>66</v>
          </cell>
          <cell r="L167">
            <v>48</v>
          </cell>
          <cell r="R167">
            <v>0</v>
          </cell>
          <cell r="S167">
            <v>7.1999999999999993</v>
          </cell>
          <cell r="T167">
            <v>12</v>
          </cell>
          <cell r="U167">
            <v>15.600000000000001</v>
          </cell>
          <cell r="V167">
            <v>21.599999999999998</v>
          </cell>
          <cell r="W167">
            <v>24</v>
          </cell>
          <cell r="X167">
            <v>27.6</v>
          </cell>
          <cell r="Y167">
            <v>32.400000000000006</v>
          </cell>
          <cell r="Z167">
            <v>36</v>
          </cell>
          <cell r="AA167">
            <v>39.6</v>
          </cell>
          <cell r="AB167">
            <v>44.4</v>
          </cell>
          <cell r="AC167">
            <v>49.199999999999996</v>
          </cell>
          <cell r="AD167">
            <v>54</v>
          </cell>
        </row>
        <row r="168">
          <cell r="F168" t="str">
            <v>Maglis Park + Subash Park</v>
          </cell>
          <cell r="G168">
            <v>2</v>
          </cell>
          <cell r="H168">
            <v>0.19017450980392153</v>
          </cell>
          <cell r="I168">
            <v>175</v>
          </cell>
          <cell r="J168">
            <v>210</v>
          </cell>
          <cell r="K168">
            <v>115.50000000000001</v>
          </cell>
          <cell r="R168">
            <v>0</v>
          </cell>
          <cell r="S168">
            <v>12.6</v>
          </cell>
          <cell r="T168">
            <v>21</v>
          </cell>
          <cell r="U168">
            <v>27.3</v>
          </cell>
          <cell r="V168">
            <v>37.799999999999997</v>
          </cell>
          <cell r="W168">
            <v>42</v>
          </cell>
          <cell r="X168">
            <v>48.300000000000004</v>
          </cell>
          <cell r="Y168">
            <v>56.7</v>
          </cell>
          <cell r="Z168">
            <v>63</v>
          </cell>
          <cell r="AA168">
            <v>69.3</v>
          </cell>
          <cell r="AB168">
            <v>77.7</v>
          </cell>
          <cell r="AC168">
            <v>86.1</v>
          </cell>
          <cell r="AD168">
            <v>94.5</v>
          </cell>
        </row>
        <row r="169">
          <cell r="F169" t="str">
            <v>Rajasthan udyag nagar + SS Co-op Estate</v>
          </cell>
          <cell r="G169">
            <v>2</v>
          </cell>
          <cell r="H169">
            <v>0.19017450980392153</v>
          </cell>
          <cell r="I169">
            <v>141.66666666666669</v>
          </cell>
          <cell r="J169">
            <v>170.00000000000003</v>
          </cell>
          <cell r="K169">
            <v>93.500000000000028</v>
          </cell>
          <cell r="R169">
            <v>0</v>
          </cell>
          <cell r="S169">
            <v>10.200000000000001</v>
          </cell>
          <cell r="T169">
            <v>17.000000000000004</v>
          </cell>
          <cell r="U169">
            <v>22.100000000000005</v>
          </cell>
          <cell r="V169">
            <v>30.600000000000005</v>
          </cell>
          <cell r="W169">
            <v>34.000000000000007</v>
          </cell>
          <cell r="X169">
            <v>39.100000000000009</v>
          </cell>
          <cell r="Y169">
            <v>45.900000000000013</v>
          </cell>
          <cell r="Z169">
            <v>51.000000000000007</v>
          </cell>
          <cell r="AA169">
            <v>56.100000000000009</v>
          </cell>
          <cell r="AB169">
            <v>62.900000000000013</v>
          </cell>
          <cell r="AC169">
            <v>69.7</v>
          </cell>
          <cell r="AD169">
            <v>76.500000000000014</v>
          </cell>
        </row>
        <row r="170">
          <cell r="F170" t="str">
            <v>GT Karnal Rd. Industrial Area</v>
          </cell>
          <cell r="G170">
            <v>2</v>
          </cell>
          <cell r="H170">
            <v>0.19017450980392153</v>
          </cell>
          <cell r="I170">
            <v>466.66666666666669</v>
          </cell>
          <cell r="J170">
            <v>560</v>
          </cell>
          <cell r="K170">
            <v>308</v>
          </cell>
          <cell r="L170">
            <v>224</v>
          </cell>
          <cell r="R170">
            <v>0</v>
          </cell>
          <cell r="S170">
            <v>33.6</v>
          </cell>
          <cell r="T170">
            <v>56</v>
          </cell>
          <cell r="U170">
            <v>72.8</v>
          </cell>
          <cell r="V170">
            <v>100.8</v>
          </cell>
          <cell r="W170">
            <v>112</v>
          </cell>
          <cell r="X170">
            <v>128.80000000000001</v>
          </cell>
          <cell r="Y170">
            <v>151.20000000000002</v>
          </cell>
          <cell r="Z170">
            <v>168</v>
          </cell>
          <cell r="AA170">
            <v>184.8</v>
          </cell>
          <cell r="AB170">
            <v>207.2</v>
          </cell>
          <cell r="AC170">
            <v>229.6</v>
          </cell>
          <cell r="AD170">
            <v>252</v>
          </cell>
        </row>
        <row r="171">
          <cell r="F171" t="str">
            <v>E,F,G,H,L Blks</v>
          </cell>
          <cell r="G171">
            <v>2</v>
          </cell>
          <cell r="H171">
            <v>0.19017450980392153</v>
          </cell>
          <cell r="I171">
            <v>133.33333333333334</v>
          </cell>
          <cell r="J171">
            <v>160</v>
          </cell>
          <cell r="K171">
            <v>88</v>
          </cell>
          <cell r="L171">
            <v>64</v>
          </cell>
          <cell r="R171">
            <v>0</v>
          </cell>
          <cell r="S171">
            <v>9.6</v>
          </cell>
          <cell r="T171">
            <v>16</v>
          </cell>
          <cell r="U171">
            <v>20.8</v>
          </cell>
          <cell r="V171">
            <v>28.799999999999997</v>
          </cell>
          <cell r="W171">
            <v>32</v>
          </cell>
          <cell r="X171">
            <v>36.800000000000004</v>
          </cell>
          <cell r="Y171">
            <v>43.2</v>
          </cell>
          <cell r="Z171">
            <v>48</v>
          </cell>
          <cell r="AA171">
            <v>52.800000000000004</v>
          </cell>
          <cell r="AB171">
            <v>59.2</v>
          </cell>
          <cell r="AC171">
            <v>65.599999999999994</v>
          </cell>
          <cell r="AD171">
            <v>72</v>
          </cell>
        </row>
        <row r="172">
          <cell r="F172" t="str">
            <v>A,B,C,D Blks</v>
          </cell>
          <cell r="G172">
            <v>2</v>
          </cell>
          <cell r="H172">
            <v>0.19017450980392153</v>
          </cell>
          <cell r="I172">
            <v>250</v>
          </cell>
          <cell r="J172">
            <v>300</v>
          </cell>
          <cell r="K172">
            <v>165</v>
          </cell>
          <cell r="L172">
            <v>120</v>
          </cell>
          <cell r="R172">
            <v>0</v>
          </cell>
          <cell r="S172">
            <v>18</v>
          </cell>
          <cell r="T172">
            <v>30</v>
          </cell>
          <cell r="U172">
            <v>39</v>
          </cell>
          <cell r="V172">
            <v>54</v>
          </cell>
          <cell r="W172">
            <v>60</v>
          </cell>
          <cell r="X172">
            <v>69</v>
          </cell>
          <cell r="Y172">
            <v>81</v>
          </cell>
          <cell r="Z172">
            <v>90</v>
          </cell>
          <cell r="AA172">
            <v>99</v>
          </cell>
          <cell r="AB172">
            <v>111</v>
          </cell>
          <cell r="AC172">
            <v>122.99999999999999</v>
          </cell>
          <cell r="AD172">
            <v>135</v>
          </cell>
        </row>
        <row r="173">
          <cell r="F173" t="str">
            <v>Mangolpur Ph2</v>
          </cell>
          <cell r="G173">
            <v>2</v>
          </cell>
          <cell r="H173">
            <v>0.19017450980392153</v>
          </cell>
          <cell r="I173">
            <v>125</v>
          </cell>
          <cell r="J173">
            <v>150</v>
          </cell>
          <cell r="K173">
            <v>82.5</v>
          </cell>
          <cell r="L173">
            <v>60</v>
          </cell>
          <cell r="R173">
            <v>0</v>
          </cell>
          <cell r="S173">
            <v>9</v>
          </cell>
          <cell r="T173">
            <v>15</v>
          </cell>
          <cell r="U173">
            <v>19.5</v>
          </cell>
          <cell r="V173">
            <v>27</v>
          </cell>
          <cell r="W173">
            <v>30</v>
          </cell>
          <cell r="X173">
            <v>34.5</v>
          </cell>
          <cell r="Y173">
            <v>40.5</v>
          </cell>
          <cell r="Z173">
            <v>45</v>
          </cell>
          <cell r="AA173">
            <v>49.5</v>
          </cell>
          <cell r="AB173">
            <v>55.5</v>
          </cell>
          <cell r="AC173">
            <v>61.499999999999993</v>
          </cell>
          <cell r="AD173">
            <v>67.5</v>
          </cell>
        </row>
        <row r="174">
          <cell r="F174" t="str">
            <v>Blk A,B,C, D,E,FA</v>
          </cell>
          <cell r="G174">
            <v>3</v>
          </cell>
          <cell r="H174">
            <v>0.19017450980392153</v>
          </cell>
          <cell r="I174">
            <v>550</v>
          </cell>
          <cell r="J174">
            <v>660</v>
          </cell>
          <cell r="K174">
            <v>363.00000000000006</v>
          </cell>
          <cell r="L174">
            <v>264</v>
          </cell>
          <cell r="R174">
            <v>0</v>
          </cell>
          <cell r="S174">
            <v>0</v>
          </cell>
          <cell r="T174">
            <v>39.6</v>
          </cell>
          <cell r="U174">
            <v>66</v>
          </cell>
          <cell r="V174">
            <v>85.8</v>
          </cell>
          <cell r="W174">
            <v>118.8</v>
          </cell>
          <cell r="X174">
            <v>132</v>
          </cell>
          <cell r="Y174">
            <v>151.80000000000001</v>
          </cell>
          <cell r="Z174">
            <v>178.20000000000002</v>
          </cell>
          <cell r="AA174">
            <v>198</v>
          </cell>
          <cell r="AB174">
            <v>217.8</v>
          </cell>
          <cell r="AC174">
            <v>244.2</v>
          </cell>
          <cell r="AD174">
            <v>270.59999999999997</v>
          </cell>
        </row>
        <row r="175">
          <cell r="F175" t="str">
            <v>Phase -II</v>
          </cell>
          <cell r="G175">
            <v>3</v>
          </cell>
          <cell r="H175">
            <v>0.19017450980392153</v>
          </cell>
          <cell r="I175">
            <v>291.66666666666669</v>
          </cell>
          <cell r="J175">
            <v>350</v>
          </cell>
          <cell r="K175">
            <v>192.50000000000003</v>
          </cell>
          <cell r="L175">
            <v>140</v>
          </cell>
          <cell r="R175">
            <v>0</v>
          </cell>
          <cell r="S175">
            <v>0</v>
          </cell>
          <cell r="T175">
            <v>21</v>
          </cell>
          <cell r="U175">
            <v>35</v>
          </cell>
          <cell r="V175">
            <v>45.5</v>
          </cell>
          <cell r="W175">
            <v>63</v>
          </cell>
          <cell r="X175">
            <v>70</v>
          </cell>
          <cell r="Y175">
            <v>80.5</v>
          </cell>
          <cell r="Z175">
            <v>94.5</v>
          </cell>
          <cell r="AA175">
            <v>105</v>
          </cell>
          <cell r="AB175">
            <v>115.5</v>
          </cell>
          <cell r="AC175">
            <v>129.5</v>
          </cell>
          <cell r="AD175">
            <v>143.5</v>
          </cell>
        </row>
        <row r="176">
          <cell r="F176" t="str">
            <v>Meera Bagh-A &amp; B Block</v>
          </cell>
          <cell r="G176">
            <v>3</v>
          </cell>
          <cell r="H176">
            <v>0.19017450980392153</v>
          </cell>
          <cell r="I176">
            <v>283.33333333333337</v>
          </cell>
          <cell r="J176">
            <v>340.00000000000006</v>
          </cell>
          <cell r="K176">
            <v>187.00000000000006</v>
          </cell>
          <cell r="L176">
            <v>136.00000000000003</v>
          </cell>
          <cell r="R176">
            <v>0</v>
          </cell>
          <cell r="S176">
            <v>0</v>
          </cell>
          <cell r="T176">
            <v>20.400000000000002</v>
          </cell>
          <cell r="U176">
            <v>34.000000000000007</v>
          </cell>
          <cell r="V176">
            <v>44.20000000000001</v>
          </cell>
          <cell r="W176">
            <v>61.20000000000001</v>
          </cell>
          <cell r="X176">
            <v>68.000000000000014</v>
          </cell>
          <cell r="Y176">
            <v>78.200000000000017</v>
          </cell>
          <cell r="Z176">
            <v>91.800000000000026</v>
          </cell>
          <cell r="AA176">
            <v>102.00000000000001</v>
          </cell>
          <cell r="AB176">
            <v>112.20000000000002</v>
          </cell>
          <cell r="AC176">
            <v>125.80000000000003</v>
          </cell>
          <cell r="AD176">
            <v>139.4</v>
          </cell>
        </row>
        <row r="177">
          <cell r="F177" t="str">
            <v>Model Basti</v>
          </cell>
          <cell r="G177">
            <v>3</v>
          </cell>
          <cell r="H177">
            <v>0.19017450980392153</v>
          </cell>
          <cell r="I177">
            <v>183.33333333333334</v>
          </cell>
          <cell r="J177">
            <v>220</v>
          </cell>
          <cell r="K177">
            <v>121.00000000000001</v>
          </cell>
          <cell r="L177">
            <v>88</v>
          </cell>
          <cell r="R177">
            <v>0</v>
          </cell>
          <cell r="S177">
            <v>0</v>
          </cell>
          <cell r="T177">
            <v>13.2</v>
          </cell>
          <cell r="U177">
            <v>22</v>
          </cell>
          <cell r="V177">
            <v>28.6</v>
          </cell>
          <cell r="W177">
            <v>39.6</v>
          </cell>
          <cell r="X177">
            <v>44</v>
          </cell>
          <cell r="Y177">
            <v>50.6</v>
          </cell>
          <cell r="Z177">
            <v>59.400000000000006</v>
          </cell>
          <cell r="AA177">
            <v>66</v>
          </cell>
          <cell r="AB177">
            <v>72.600000000000009</v>
          </cell>
          <cell r="AC177">
            <v>81.400000000000006</v>
          </cell>
          <cell r="AD177">
            <v>90.199999999999989</v>
          </cell>
        </row>
        <row r="178">
          <cell r="F178" t="str">
            <v>Mori Gate</v>
          </cell>
          <cell r="G178">
            <v>3</v>
          </cell>
          <cell r="H178">
            <v>0.19017450980392153</v>
          </cell>
          <cell r="I178">
            <v>283.33333333333337</v>
          </cell>
          <cell r="J178">
            <v>340.00000000000006</v>
          </cell>
          <cell r="K178">
            <v>187.00000000000006</v>
          </cell>
          <cell r="L178">
            <v>136.00000000000003</v>
          </cell>
          <cell r="R178">
            <v>0</v>
          </cell>
          <cell r="S178">
            <v>0</v>
          </cell>
          <cell r="T178">
            <v>20.400000000000002</v>
          </cell>
          <cell r="U178">
            <v>34.000000000000007</v>
          </cell>
          <cell r="V178">
            <v>44.20000000000001</v>
          </cell>
          <cell r="W178">
            <v>61.20000000000001</v>
          </cell>
          <cell r="X178">
            <v>68.000000000000014</v>
          </cell>
          <cell r="Y178">
            <v>78.200000000000017</v>
          </cell>
          <cell r="Z178">
            <v>91.800000000000026</v>
          </cell>
          <cell r="AA178">
            <v>102.00000000000001</v>
          </cell>
          <cell r="AB178">
            <v>112.20000000000002</v>
          </cell>
          <cell r="AC178">
            <v>125.80000000000003</v>
          </cell>
          <cell r="AD178">
            <v>139.4</v>
          </cell>
        </row>
        <row r="179">
          <cell r="F179" t="str">
            <v>Blk A, B, C, D, E, F Moti Nagar</v>
          </cell>
          <cell r="G179">
            <v>3</v>
          </cell>
          <cell r="H179">
            <v>0.19017450980392153</v>
          </cell>
          <cell r="I179">
            <v>266.66666666666669</v>
          </cell>
          <cell r="J179">
            <v>320</v>
          </cell>
          <cell r="K179">
            <v>176</v>
          </cell>
          <cell r="L179">
            <v>128</v>
          </cell>
          <cell r="R179">
            <v>0</v>
          </cell>
          <cell r="S179">
            <v>0</v>
          </cell>
          <cell r="T179">
            <v>19.2</v>
          </cell>
          <cell r="U179">
            <v>32</v>
          </cell>
          <cell r="V179">
            <v>41.6</v>
          </cell>
          <cell r="W179">
            <v>57.599999999999994</v>
          </cell>
          <cell r="X179">
            <v>64</v>
          </cell>
          <cell r="Y179">
            <v>73.600000000000009</v>
          </cell>
          <cell r="Z179">
            <v>86.4</v>
          </cell>
          <cell r="AA179">
            <v>96</v>
          </cell>
          <cell r="AB179">
            <v>105.60000000000001</v>
          </cell>
          <cell r="AC179">
            <v>118.4</v>
          </cell>
          <cell r="AD179">
            <v>131.19999999999999</v>
          </cell>
        </row>
        <row r="180">
          <cell r="F180" t="str">
            <v>Baghici Aldin+Jhnd. Mg+Ram Mano. Loh. Mg+Rani Jhansi Road</v>
          </cell>
          <cell r="G180">
            <v>3</v>
          </cell>
          <cell r="H180">
            <v>0.19017450980392153</v>
          </cell>
          <cell r="I180">
            <v>633.33333333333337</v>
          </cell>
          <cell r="J180">
            <v>760</v>
          </cell>
          <cell r="K180">
            <v>418.00000000000006</v>
          </cell>
          <cell r="L180">
            <v>304</v>
          </cell>
          <cell r="R180">
            <v>0</v>
          </cell>
          <cell r="S180">
            <v>0</v>
          </cell>
          <cell r="T180">
            <v>45.6</v>
          </cell>
          <cell r="U180">
            <v>76</v>
          </cell>
          <cell r="V180">
            <v>98.8</v>
          </cell>
          <cell r="W180">
            <v>136.79999999999998</v>
          </cell>
          <cell r="X180">
            <v>152</v>
          </cell>
          <cell r="Y180">
            <v>174.8</v>
          </cell>
          <cell r="Z180">
            <v>205.20000000000002</v>
          </cell>
          <cell r="AA180">
            <v>228</v>
          </cell>
          <cell r="AB180">
            <v>250.8</v>
          </cell>
          <cell r="AC180">
            <v>281.2</v>
          </cell>
          <cell r="AD180">
            <v>311.59999999999997</v>
          </cell>
        </row>
        <row r="181">
          <cell r="F181" t="str">
            <v>Nanda Marg</v>
          </cell>
          <cell r="G181">
            <v>3</v>
          </cell>
          <cell r="H181">
            <v>0.19017450980392153</v>
          </cell>
          <cell r="I181">
            <v>283.33333333333337</v>
          </cell>
          <cell r="J181">
            <v>340.00000000000006</v>
          </cell>
          <cell r="K181">
            <v>187.00000000000006</v>
          </cell>
          <cell r="L181">
            <v>136.00000000000003</v>
          </cell>
          <cell r="R181">
            <v>0</v>
          </cell>
          <cell r="S181">
            <v>0</v>
          </cell>
          <cell r="T181">
            <v>20.400000000000002</v>
          </cell>
          <cell r="U181">
            <v>34.000000000000007</v>
          </cell>
          <cell r="V181">
            <v>44.20000000000001</v>
          </cell>
          <cell r="W181">
            <v>61.20000000000001</v>
          </cell>
          <cell r="X181">
            <v>68.000000000000014</v>
          </cell>
          <cell r="Y181">
            <v>78.200000000000017</v>
          </cell>
          <cell r="Z181">
            <v>91.800000000000026</v>
          </cell>
          <cell r="AA181">
            <v>102.00000000000001</v>
          </cell>
          <cell r="AB181">
            <v>112.20000000000002</v>
          </cell>
          <cell r="AC181">
            <v>125.80000000000003</v>
          </cell>
          <cell r="AD181">
            <v>139.4</v>
          </cell>
        </row>
        <row r="182">
          <cell r="F182" t="str">
            <v>Nangal Raya</v>
          </cell>
          <cell r="G182">
            <v>3</v>
          </cell>
          <cell r="H182">
            <v>0.19017450980392153</v>
          </cell>
          <cell r="I182">
            <v>233.33333333333334</v>
          </cell>
          <cell r="J182">
            <v>280</v>
          </cell>
          <cell r="K182">
            <v>154</v>
          </cell>
          <cell r="L182">
            <v>112</v>
          </cell>
          <cell r="R182">
            <v>0</v>
          </cell>
          <cell r="S182">
            <v>0</v>
          </cell>
          <cell r="T182">
            <v>16.8</v>
          </cell>
          <cell r="U182">
            <v>28</v>
          </cell>
          <cell r="V182">
            <v>36.4</v>
          </cell>
          <cell r="W182">
            <v>50.4</v>
          </cell>
          <cell r="X182">
            <v>56</v>
          </cell>
          <cell r="Y182">
            <v>64.400000000000006</v>
          </cell>
          <cell r="Z182">
            <v>75.600000000000009</v>
          </cell>
          <cell r="AA182">
            <v>84</v>
          </cell>
          <cell r="AB182">
            <v>92.4</v>
          </cell>
          <cell r="AC182">
            <v>103.6</v>
          </cell>
          <cell r="AD182">
            <v>114.8</v>
          </cell>
        </row>
        <row r="183">
          <cell r="F183" t="str">
            <v>Palika Niketan</v>
          </cell>
          <cell r="G183">
            <v>3</v>
          </cell>
          <cell r="H183">
            <v>0.19017450980392153</v>
          </cell>
          <cell r="I183">
            <v>133.33333333333334</v>
          </cell>
          <cell r="J183">
            <v>160</v>
          </cell>
          <cell r="K183">
            <v>88</v>
          </cell>
          <cell r="R183">
            <v>0</v>
          </cell>
          <cell r="S183">
            <v>0</v>
          </cell>
          <cell r="T183">
            <v>9.6</v>
          </cell>
          <cell r="U183">
            <v>16</v>
          </cell>
          <cell r="V183">
            <v>20.8</v>
          </cell>
          <cell r="W183">
            <v>28.799999999999997</v>
          </cell>
          <cell r="X183">
            <v>32</v>
          </cell>
          <cell r="Y183">
            <v>36.800000000000004</v>
          </cell>
          <cell r="Z183">
            <v>43.2</v>
          </cell>
          <cell r="AA183">
            <v>48</v>
          </cell>
          <cell r="AB183">
            <v>52.800000000000004</v>
          </cell>
          <cell r="AC183">
            <v>59.2</v>
          </cell>
          <cell r="AD183">
            <v>65.599999999999994</v>
          </cell>
        </row>
        <row r="184">
          <cell r="F184" t="str">
            <v>Pehladpur</v>
          </cell>
          <cell r="G184">
            <v>3</v>
          </cell>
          <cell r="H184">
            <v>0.19017450980392153</v>
          </cell>
          <cell r="I184">
            <v>200</v>
          </cell>
          <cell r="J184">
            <v>240</v>
          </cell>
          <cell r="K184">
            <v>132</v>
          </cell>
          <cell r="R184">
            <v>0</v>
          </cell>
          <cell r="S184">
            <v>0</v>
          </cell>
          <cell r="T184">
            <v>14.399999999999999</v>
          </cell>
          <cell r="U184">
            <v>24</v>
          </cell>
          <cell r="V184">
            <v>31.200000000000003</v>
          </cell>
          <cell r="W184">
            <v>43.199999999999996</v>
          </cell>
          <cell r="X184">
            <v>48</v>
          </cell>
          <cell r="Y184">
            <v>55.2</v>
          </cell>
          <cell r="Z184">
            <v>64.800000000000011</v>
          </cell>
          <cell r="AA184">
            <v>72</v>
          </cell>
          <cell r="AB184">
            <v>79.2</v>
          </cell>
          <cell r="AC184">
            <v>88.8</v>
          </cell>
          <cell r="AD184">
            <v>98.399999999999991</v>
          </cell>
        </row>
        <row r="185">
          <cell r="F185" t="str">
            <v>Pipal Thala</v>
          </cell>
          <cell r="G185">
            <v>3</v>
          </cell>
          <cell r="H185">
            <v>0.19017450980392153</v>
          </cell>
          <cell r="I185">
            <v>75</v>
          </cell>
          <cell r="J185">
            <v>90</v>
          </cell>
          <cell r="K185">
            <v>49.500000000000007</v>
          </cell>
          <cell r="L185">
            <v>36</v>
          </cell>
          <cell r="R185">
            <v>0</v>
          </cell>
          <cell r="S185">
            <v>0</v>
          </cell>
          <cell r="T185">
            <v>5.3999999999999995</v>
          </cell>
          <cell r="U185">
            <v>9</v>
          </cell>
          <cell r="V185">
            <v>11.700000000000001</v>
          </cell>
          <cell r="W185">
            <v>16.2</v>
          </cell>
          <cell r="X185">
            <v>18</v>
          </cell>
          <cell r="Y185">
            <v>20.7</v>
          </cell>
          <cell r="Z185">
            <v>24.3</v>
          </cell>
          <cell r="AA185">
            <v>27</v>
          </cell>
          <cell r="AB185">
            <v>29.700000000000003</v>
          </cell>
          <cell r="AC185">
            <v>33.299999999999997</v>
          </cell>
          <cell r="AD185">
            <v>36.9</v>
          </cell>
        </row>
        <row r="186">
          <cell r="F186" t="str">
            <v>Piragarhi</v>
          </cell>
          <cell r="G186">
            <v>3</v>
          </cell>
          <cell r="H186">
            <v>0.19017450980392153</v>
          </cell>
          <cell r="I186">
            <v>266.66666666666669</v>
          </cell>
          <cell r="J186">
            <v>320</v>
          </cell>
          <cell r="K186">
            <v>176</v>
          </cell>
          <cell r="L186">
            <v>128</v>
          </cell>
          <cell r="R186">
            <v>0</v>
          </cell>
          <cell r="S186">
            <v>0</v>
          </cell>
          <cell r="T186">
            <v>19.2</v>
          </cell>
          <cell r="U186">
            <v>32</v>
          </cell>
          <cell r="V186">
            <v>41.6</v>
          </cell>
          <cell r="W186">
            <v>57.599999999999994</v>
          </cell>
          <cell r="X186">
            <v>64</v>
          </cell>
          <cell r="Y186">
            <v>73.600000000000009</v>
          </cell>
          <cell r="Z186">
            <v>86.4</v>
          </cell>
          <cell r="AA186">
            <v>96</v>
          </cell>
          <cell r="AB186">
            <v>105.60000000000001</v>
          </cell>
          <cell r="AC186">
            <v>118.4</v>
          </cell>
          <cell r="AD186">
            <v>131.19999999999999</v>
          </cell>
        </row>
        <row r="187">
          <cell r="F187" t="str">
            <v>Prashant Vihar ABCDEF Block</v>
          </cell>
          <cell r="G187">
            <v>3</v>
          </cell>
          <cell r="H187">
            <v>0.19017450980392153</v>
          </cell>
          <cell r="I187">
            <v>183.33333333333334</v>
          </cell>
          <cell r="J187">
            <v>220</v>
          </cell>
          <cell r="K187">
            <v>121.00000000000001</v>
          </cell>
          <cell r="L187">
            <v>88</v>
          </cell>
          <cell r="R187">
            <v>0</v>
          </cell>
          <cell r="S187">
            <v>0</v>
          </cell>
          <cell r="T187">
            <v>13.2</v>
          </cell>
          <cell r="U187">
            <v>22</v>
          </cell>
          <cell r="V187">
            <v>28.6</v>
          </cell>
          <cell r="W187">
            <v>39.6</v>
          </cell>
          <cell r="X187">
            <v>44</v>
          </cell>
          <cell r="Y187">
            <v>50.6</v>
          </cell>
          <cell r="Z187">
            <v>59.400000000000006</v>
          </cell>
          <cell r="AA187">
            <v>66</v>
          </cell>
          <cell r="AB187">
            <v>72.600000000000009</v>
          </cell>
          <cell r="AC187">
            <v>81.400000000000006</v>
          </cell>
          <cell r="AD187">
            <v>90.199999999999989</v>
          </cell>
        </row>
        <row r="188">
          <cell r="F188" t="str">
            <v>Sector 13</v>
          </cell>
          <cell r="G188">
            <v>3</v>
          </cell>
          <cell r="H188">
            <v>0.19017450980392153</v>
          </cell>
          <cell r="I188">
            <v>416.66666666666669</v>
          </cell>
          <cell r="J188">
            <v>500</v>
          </cell>
          <cell r="K188">
            <v>275</v>
          </cell>
          <cell r="L188">
            <v>200</v>
          </cell>
          <cell r="R188">
            <v>0</v>
          </cell>
          <cell r="S188">
            <v>0</v>
          </cell>
          <cell r="T188">
            <v>30</v>
          </cell>
          <cell r="U188">
            <v>50</v>
          </cell>
          <cell r="V188">
            <v>65</v>
          </cell>
          <cell r="W188">
            <v>90</v>
          </cell>
          <cell r="X188">
            <v>100</v>
          </cell>
          <cell r="Y188">
            <v>115</v>
          </cell>
          <cell r="Z188">
            <v>135</v>
          </cell>
          <cell r="AA188">
            <v>150</v>
          </cell>
          <cell r="AB188">
            <v>165</v>
          </cell>
          <cell r="AC188">
            <v>185</v>
          </cell>
          <cell r="AD188">
            <v>205</v>
          </cell>
        </row>
        <row r="189">
          <cell r="F189" t="str">
            <v>Raja Garden</v>
          </cell>
          <cell r="G189">
            <v>3</v>
          </cell>
          <cell r="H189">
            <v>0.19017450980392153</v>
          </cell>
          <cell r="I189">
            <v>100</v>
          </cell>
          <cell r="J189">
            <v>120</v>
          </cell>
          <cell r="K189">
            <v>66</v>
          </cell>
          <cell r="L189">
            <v>48</v>
          </cell>
          <cell r="R189">
            <v>0</v>
          </cell>
          <cell r="S189">
            <v>0</v>
          </cell>
          <cell r="T189">
            <v>7.1999999999999993</v>
          </cell>
          <cell r="U189">
            <v>12</v>
          </cell>
          <cell r="V189">
            <v>15.600000000000001</v>
          </cell>
          <cell r="W189">
            <v>21.599999999999998</v>
          </cell>
          <cell r="X189">
            <v>24</v>
          </cell>
          <cell r="Y189">
            <v>27.6</v>
          </cell>
          <cell r="Z189">
            <v>32.400000000000006</v>
          </cell>
          <cell r="AA189">
            <v>36</v>
          </cell>
          <cell r="AB189">
            <v>39.6</v>
          </cell>
          <cell r="AC189">
            <v>44.4</v>
          </cell>
          <cell r="AD189">
            <v>49.199999999999996</v>
          </cell>
        </row>
        <row r="190">
          <cell r="F190" t="str">
            <v>Rampura</v>
          </cell>
          <cell r="G190">
            <v>3</v>
          </cell>
          <cell r="H190">
            <v>0.19017450980392153</v>
          </cell>
          <cell r="I190">
            <v>225</v>
          </cell>
          <cell r="J190">
            <v>270</v>
          </cell>
          <cell r="K190">
            <v>148.5</v>
          </cell>
          <cell r="R190">
            <v>0</v>
          </cell>
          <cell r="S190">
            <v>0</v>
          </cell>
          <cell r="T190">
            <v>16.2</v>
          </cell>
          <cell r="U190">
            <v>27</v>
          </cell>
          <cell r="V190">
            <v>35.1</v>
          </cell>
          <cell r="W190">
            <v>48.6</v>
          </cell>
          <cell r="X190">
            <v>54</v>
          </cell>
          <cell r="Y190">
            <v>62.1</v>
          </cell>
          <cell r="Z190">
            <v>72.900000000000006</v>
          </cell>
          <cell r="AA190">
            <v>81</v>
          </cell>
          <cell r="AB190">
            <v>89.100000000000009</v>
          </cell>
          <cell r="AC190">
            <v>99.9</v>
          </cell>
          <cell r="AD190">
            <v>110.69999999999999</v>
          </cell>
        </row>
        <row r="191">
          <cell r="F191" t="str">
            <v>Regarpura</v>
          </cell>
          <cell r="G191">
            <v>3</v>
          </cell>
          <cell r="H191">
            <v>0.19017450980392153</v>
          </cell>
          <cell r="I191">
            <v>283.33333333333337</v>
          </cell>
          <cell r="J191">
            <v>340.00000000000006</v>
          </cell>
          <cell r="K191">
            <v>187.00000000000006</v>
          </cell>
          <cell r="R191">
            <v>0</v>
          </cell>
          <cell r="S191">
            <v>0</v>
          </cell>
          <cell r="T191">
            <v>20.400000000000002</v>
          </cell>
          <cell r="U191">
            <v>34.000000000000007</v>
          </cell>
          <cell r="V191">
            <v>44.20000000000001</v>
          </cell>
          <cell r="W191">
            <v>61.20000000000001</v>
          </cell>
          <cell r="X191">
            <v>68.000000000000014</v>
          </cell>
          <cell r="Y191">
            <v>78.200000000000017</v>
          </cell>
          <cell r="Z191">
            <v>91.800000000000026</v>
          </cell>
          <cell r="AA191">
            <v>102.00000000000001</v>
          </cell>
          <cell r="AB191">
            <v>112.20000000000002</v>
          </cell>
          <cell r="AC191">
            <v>125.80000000000003</v>
          </cell>
          <cell r="AD191">
            <v>139.4</v>
          </cell>
        </row>
        <row r="192">
          <cell r="F192" t="str">
            <v>Pocket 1-4,5,6,7,8</v>
          </cell>
          <cell r="G192">
            <v>3</v>
          </cell>
          <cell r="H192">
            <v>0.19017450980392153</v>
          </cell>
          <cell r="I192">
            <v>333.33333333333337</v>
          </cell>
          <cell r="J192">
            <v>400.00000000000006</v>
          </cell>
          <cell r="K192">
            <v>220.00000000000006</v>
          </cell>
          <cell r="L192">
            <v>160.00000000000003</v>
          </cell>
          <cell r="R192">
            <v>0</v>
          </cell>
          <cell r="S192">
            <v>0</v>
          </cell>
          <cell r="T192">
            <v>24.000000000000004</v>
          </cell>
          <cell r="U192">
            <v>40.000000000000007</v>
          </cell>
          <cell r="V192">
            <v>52.000000000000007</v>
          </cell>
          <cell r="W192">
            <v>72.000000000000014</v>
          </cell>
          <cell r="X192">
            <v>80.000000000000014</v>
          </cell>
          <cell r="Y192">
            <v>92.000000000000014</v>
          </cell>
          <cell r="Z192">
            <v>108.00000000000003</v>
          </cell>
          <cell r="AA192">
            <v>120.00000000000001</v>
          </cell>
          <cell r="AB192">
            <v>132.00000000000003</v>
          </cell>
          <cell r="AC192">
            <v>148.00000000000003</v>
          </cell>
          <cell r="AD192">
            <v>164</v>
          </cell>
        </row>
        <row r="193">
          <cell r="F193" t="str">
            <v>SGT Ngr - AG &amp; BG Block</v>
          </cell>
          <cell r="G193">
            <v>3</v>
          </cell>
          <cell r="H193">
            <v>0.19017450980392153</v>
          </cell>
          <cell r="I193">
            <v>241.66666666666669</v>
          </cell>
          <cell r="J193">
            <v>290</v>
          </cell>
          <cell r="K193">
            <v>159.5</v>
          </cell>
          <cell r="R193">
            <v>0</v>
          </cell>
          <cell r="S193">
            <v>0</v>
          </cell>
          <cell r="T193">
            <v>17.399999999999999</v>
          </cell>
          <cell r="U193">
            <v>29</v>
          </cell>
          <cell r="V193">
            <v>37.700000000000003</v>
          </cell>
          <cell r="W193">
            <v>52.199999999999996</v>
          </cell>
          <cell r="X193">
            <v>58</v>
          </cell>
          <cell r="Y193">
            <v>66.7</v>
          </cell>
          <cell r="Z193">
            <v>78.300000000000011</v>
          </cell>
          <cell r="AA193">
            <v>87</v>
          </cell>
          <cell r="AB193">
            <v>95.7</v>
          </cell>
          <cell r="AC193">
            <v>107.3</v>
          </cell>
          <cell r="AD193">
            <v>118.89999999999999</v>
          </cell>
        </row>
        <row r="194">
          <cell r="F194" t="str">
            <v>Sarai Rohilla</v>
          </cell>
          <cell r="G194">
            <v>3</v>
          </cell>
          <cell r="H194">
            <v>0.19017450980392153</v>
          </cell>
          <cell r="I194">
            <v>150</v>
          </cell>
          <cell r="J194">
            <v>180</v>
          </cell>
          <cell r="K194">
            <v>99.000000000000014</v>
          </cell>
          <cell r="L194">
            <v>72</v>
          </cell>
          <cell r="R194">
            <v>0</v>
          </cell>
          <cell r="S194">
            <v>0</v>
          </cell>
          <cell r="T194">
            <v>10.799999999999999</v>
          </cell>
          <cell r="U194">
            <v>18</v>
          </cell>
          <cell r="V194">
            <v>23.400000000000002</v>
          </cell>
          <cell r="W194">
            <v>32.4</v>
          </cell>
          <cell r="X194">
            <v>36</v>
          </cell>
          <cell r="Y194">
            <v>41.4</v>
          </cell>
          <cell r="Z194">
            <v>48.6</v>
          </cell>
          <cell r="AA194">
            <v>54</v>
          </cell>
          <cell r="AB194">
            <v>59.400000000000006</v>
          </cell>
          <cell r="AC194">
            <v>66.599999999999994</v>
          </cell>
          <cell r="AD194">
            <v>73.8</v>
          </cell>
        </row>
        <row r="195">
          <cell r="F195" t="str">
            <v>Savodaya Encalve</v>
          </cell>
          <cell r="G195">
            <v>3</v>
          </cell>
          <cell r="H195">
            <v>0.19017450980392153</v>
          </cell>
          <cell r="I195">
            <v>275</v>
          </cell>
          <cell r="J195">
            <v>330</v>
          </cell>
          <cell r="K195">
            <v>181.50000000000003</v>
          </cell>
          <cell r="L195">
            <v>132</v>
          </cell>
          <cell r="R195">
            <v>0</v>
          </cell>
          <cell r="S195">
            <v>0</v>
          </cell>
          <cell r="T195">
            <v>19.8</v>
          </cell>
          <cell r="U195">
            <v>33</v>
          </cell>
          <cell r="V195">
            <v>42.9</v>
          </cell>
          <cell r="W195">
            <v>59.4</v>
          </cell>
          <cell r="X195">
            <v>66</v>
          </cell>
          <cell r="Y195">
            <v>75.900000000000006</v>
          </cell>
          <cell r="Z195">
            <v>89.100000000000009</v>
          </cell>
          <cell r="AA195">
            <v>99</v>
          </cell>
          <cell r="AB195">
            <v>108.9</v>
          </cell>
          <cell r="AC195">
            <v>122.1</v>
          </cell>
          <cell r="AD195">
            <v>135.29999999999998</v>
          </cell>
        </row>
        <row r="196">
          <cell r="F196" t="str">
            <v>Sheikh Sarai Part -1</v>
          </cell>
          <cell r="G196">
            <v>4</v>
          </cell>
          <cell r="H196">
            <v>0.19017450980392153</v>
          </cell>
          <cell r="I196">
            <v>566.66666666666674</v>
          </cell>
          <cell r="J196">
            <v>680.00000000000011</v>
          </cell>
          <cell r="K196">
            <v>374.00000000000011</v>
          </cell>
          <cell r="L196">
            <v>272.00000000000006</v>
          </cell>
          <cell r="R196">
            <v>0</v>
          </cell>
          <cell r="S196">
            <v>0</v>
          </cell>
          <cell r="T196">
            <v>0</v>
          </cell>
          <cell r="U196">
            <v>40.800000000000004</v>
          </cell>
          <cell r="V196">
            <v>68.000000000000014</v>
          </cell>
          <cell r="W196">
            <v>88.40000000000002</v>
          </cell>
          <cell r="X196">
            <v>122.40000000000002</v>
          </cell>
          <cell r="Y196">
            <v>136.00000000000003</v>
          </cell>
          <cell r="Z196">
            <v>156.40000000000003</v>
          </cell>
          <cell r="AA196">
            <v>183.60000000000005</v>
          </cell>
          <cell r="AB196">
            <v>204.00000000000003</v>
          </cell>
          <cell r="AC196">
            <v>224.40000000000003</v>
          </cell>
          <cell r="AD196">
            <v>251.60000000000005</v>
          </cell>
        </row>
        <row r="197">
          <cell r="F197" t="str">
            <v>B &amp; C Blk</v>
          </cell>
          <cell r="G197">
            <v>4</v>
          </cell>
          <cell r="H197">
            <v>0.19017450980392153</v>
          </cell>
          <cell r="I197">
            <v>300</v>
          </cell>
          <cell r="J197">
            <v>360</v>
          </cell>
          <cell r="K197">
            <v>198.00000000000003</v>
          </cell>
          <cell r="L197">
            <v>144</v>
          </cell>
          <cell r="R197">
            <v>0</v>
          </cell>
          <cell r="S197">
            <v>0</v>
          </cell>
          <cell r="T197">
            <v>0</v>
          </cell>
          <cell r="U197">
            <v>21.599999999999998</v>
          </cell>
          <cell r="V197">
            <v>36</v>
          </cell>
          <cell r="W197">
            <v>46.800000000000004</v>
          </cell>
          <cell r="X197">
            <v>64.8</v>
          </cell>
          <cell r="Y197">
            <v>72</v>
          </cell>
          <cell r="Z197">
            <v>82.8</v>
          </cell>
          <cell r="AA197">
            <v>97.2</v>
          </cell>
          <cell r="AB197">
            <v>108</v>
          </cell>
          <cell r="AC197">
            <v>118.80000000000001</v>
          </cell>
          <cell r="AD197">
            <v>133.19999999999999</v>
          </cell>
        </row>
        <row r="198">
          <cell r="F198" t="str">
            <v>H(1-148)+mkt</v>
          </cell>
          <cell r="G198">
            <v>4</v>
          </cell>
          <cell r="H198">
            <v>0.19017450980392153</v>
          </cell>
          <cell r="I198">
            <v>400</v>
          </cell>
          <cell r="J198">
            <v>480</v>
          </cell>
          <cell r="K198">
            <v>264</v>
          </cell>
          <cell r="L198">
            <v>192</v>
          </cell>
          <cell r="R198">
            <v>0</v>
          </cell>
          <cell r="S198">
            <v>0</v>
          </cell>
          <cell r="T198">
            <v>0</v>
          </cell>
          <cell r="U198">
            <v>28.799999999999997</v>
          </cell>
          <cell r="V198">
            <v>48</v>
          </cell>
          <cell r="W198">
            <v>62.400000000000006</v>
          </cell>
          <cell r="X198">
            <v>86.399999999999991</v>
          </cell>
          <cell r="Y198">
            <v>96</v>
          </cell>
          <cell r="Z198">
            <v>110.4</v>
          </cell>
          <cell r="AA198">
            <v>129.60000000000002</v>
          </cell>
          <cell r="AB198">
            <v>144</v>
          </cell>
          <cell r="AC198">
            <v>158.4</v>
          </cell>
          <cell r="AD198">
            <v>177.6</v>
          </cell>
        </row>
        <row r="199">
          <cell r="F199" t="str">
            <v>Khanna Mkt.+Gokhale Mkt.</v>
          </cell>
          <cell r="G199">
            <v>4</v>
          </cell>
          <cell r="H199">
            <v>0.19017450980392153</v>
          </cell>
          <cell r="I199">
            <v>216.66666666666669</v>
          </cell>
          <cell r="J199">
            <v>260</v>
          </cell>
          <cell r="K199">
            <v>143</v>
          </cell>
          <cell r="L199">
            <v>104</v>
          </cell>
          <cell r="R199">
            <v>0</v>
          </cell>
          <cell r="S199">
            <v>0</v>
          </cell>
          <cell r="T199">
            <v>0</v>
          </cell>
          <cell r="U199">
            <v>15.6</v>
          </cell>
          <cell r="V199">
            <v>26</v>
          </cell>
          <cell r="W199">
            <v>33.800000000000004</v>
          </cell>
          <cell r="X199">
            <v>46.8</v>
          </cell>
          <cell r="Y199">
            <v>52</v>
          </cell>
          <cell r="Z199">
            <v>59.800000000000004</v>
          </cell>
          <cell r="AA199">
            <v>70.2</v>
          </cell>
          <cell r="AB199">
            <v>78</v>
          </cell>
          <cell r="AC199">
            <v>85.8</v>
          </cell>
          <cell r="AD199">
            <v>96.2</v>
          </cell>
        </row>
        <row r="200">
          <cell r="F200" t="str">
            <v>Vijay Ngr</v>
          </cell>
          <cell r="G200">
            <v>4</v>
          </cell>
          <cell r="H200">
            <v>0.19017450980392153</v>
          </cell>
          <cell r="I200">
            <v>200</v>
          </cell>
          <cell r="J200">
            <v>240</v>
          </cell>
          <cell r="K200">
            <v>132</v>
          </cell>
          <cell r="L200">
            <v>96</v>
          </cell>
          <cell r="R200">
            <v>0</v>
          </cell>
          <cell r="S200">
            <v>0</v>
          </cell>
          <cell r="T200">
            <v>0</v>
          </cell>
          <cell r="U200">
            <v>14.399999999999999</v>
          </cell>
          <cell r="V200">
            <v>24</v>
          </cell>
          <cell r="W200">
            <v>31.200000000000003</v>
          </cell>
          <cell r="X200">
            <v>43.199999999999996</v>
          </cell>
          <cell r="Y200">
            <v>48</v>
          </cell>
          <cell r="Z200">
            <v>55.2</v>
          </cell>
          <cell r="AA200">
            <v>64.800000000000011</v>
          </cell>
          <cell r="AB200">
            <v>72</v>
          </cell>
          <cell r="AC200">
            <v>79.2</v>
          </cell>
          <cell r="AD200">
            <v>88.8</v>
          </cell>
        </row>
        <row r="201">
          <cell r="F201" t="str">
            <v>Vishal Enclave</v>
          </cell>
          <cell r="G201">
            <v>4</v>
          </cell>
          <cell r="H201">
            <v>0.19017450980392153</v>
          </cell>
          <cell r="I201">
            <v>191.66666666666669</v>
          </cell>
          <cell r="J201">
            <v>230.00000000000003</v>
          </cell>
          <cell r="K201">
            <v>126.50000000000003</v>
          </cell>
          <cell r="L201">
            <v>92.000000000000014</v>
          </cell>
          <cell r="R201">
            <v>0</v>
          </cell>
          <cell r="S201">
            <v>0</v>
          </cell>
          <cell r="T201">
            <v>0</v>
          </cell>
          <cell r="U201">
            <v>13.8</v>
          </cell>
          <cell r="V201">
            <v>23.000000000000004</v>
          </cell>
          <cell r="W201">
            <v>29.900000000000006</v>
          </cell>
          <cell r="X201">
            <v>41.400000000000006</v>
          </cell>
          <cell r="Y201">
            <v>46.000000000000007</v>
          </cell>
          <cell r="Z201">
            <v>52.900000000000006</v>
          </cell>
          <cell r="AA201">
            <v>62.100000000000009</v>
          </cell>
          <cell r="AB201">
            <v>69</v>
          </cell>
          <cell r="AC201">
            <v>75.90000000000002</v>
          </cell>
          <cell r="AD201">
            <v>85.100000000000009</v>
          </cell>
        </row>
        <row r="202">
          <cell r="F202" t="str">
            <v>Wazirpur -B block</v>
          </cell>
          <cell r="G202">
            <v>4</v>
          </cell>
          <cell r="H202">
            <v>0.19017450980392153</v>
          </cell>
          <cell r="I202">
            <v>433.33333333333337</v>
          </cell>
          <cell r="J202">
            <v>520</v>
          </cell>
          <cell r="K202">
            <v>286</v>
          </cell>
          <cell r="L202">
            <v>208</v>
          </cell>
          <cell r="R202">
            <v>0</v>
          </cell>
          <cell r="S202">
            <v>0</v>
          </cell>
          <cell r="T202">
            <v>0</v>
          </cell>
          <cell r="U202">
            <v>31.2</v>
          </cell>
          <cell r="V202">
            <v>52</v>
          </cell>
          <cell r="W202">
            <v>67.600000000000009</v>
          </cell>
          <cell r="X202">
            <v>93.6</v>
          </cell>
          <cell r="Y202">
            <v>104</v>
          </cell>
          <cell r="Z202">
            <v>119.60000000000001</v>
          </cell>
          <cell r="AA202">
            <v>140.4</v>
          </cell>
          <cell r="AB202">
            <v>156</v>
          </cell>
          <cell r="AC202">
            <v>171.6</v>
          </cell>
          <cell r="AD202">
            <v>192.4</v>
          </cell>
        </row>
        <row r="203">
          <cell r="F203" t="str">
            <v>Wazirpur -A &amp; C block+ Comm Centre</v>
          </cell>
          <cell r="G203">
            <v>4</v>
          </cell>
          <cell r="H203">
            <v>0.19017450980392153</v>
          </cell>
          <cell r="I203">
            <v>1400</v>
          </cell>
          <cell r="J203">
            <v>1680</v>
          </cell>
          <cell r="K203">
            <v>924.00000000000011</v>
          </cell>
          <cell r="L203">
            <v>672</v>
          </cell>
          <cell r="R203">
            <v>0</v>
          </cell>
          <cell r="S203">
            <v>0</v>
          </cell>
          <cell r="T203">
            <v>0</v>
          </cell>
          <cell r="U203">
            <v>100.8</v>
          </cell>
          <cell r="V203">
            <v>168</v>
          </cell>
          <cell r="W203">
            <v>218.4</v>
          </cell>
          <cell r="X203">
            <v>302.39999999999998</v>
          </cell>
          <cell r="Y203">
            <v>336</v>
          </cell>
          <cell r="Z203">
            <v>386.40000000000003</v>
          </cell>
          <cell r="AA203">
            <v>453.6</v>
          </cell>
          <cell r="AB203">
            <v>504</v>
          </cell>
          <cell r="AC203">
            <v>554.4</v>
          </cell>
          <cell r="AD203">
            <v>621.6</v>
          </cell>
        </row>
        <row r="227">
          <cell r="AD227">
            <v>89608.48377645154</v>
          </cell>
        </row>
        <row r="228">
          <cell r="M228">
            <v>0</v>
          </cell>
          <cell r="N228">
            <v>26300</v>
          </cell>
          <cell r="O228">
            <v>29361.727760380949</v>
          </cell>
          <cell r="P228">
            <v>32943.355520761907</v>
          </cell>
          <cell r="Q228">
            <v>36664.877240342845</v>
          </cell>
          <cell r="R228">
            <v>41080.60074149182</v>
          </cell>
          <cell r="S228">
            <v>45174.628491217991</v>
          </cell>
          <cell r="T228">
            <v>49393.719213328201</v>
          </cell>
          <cell r="U228">
            <v>53524.581643670412</v>
          </cell>
          <cell r="V228">
            <v>57683.542118420577</v>
          </cell>
          <cell r="W228">
            <v>62155.660384571856</v>
          </cell>
          <cell r="X228">
            <v>66893.789109845355</v>
          </cell>
          <cell r="Y228">
            <v>72001.34692602788</v>
          </cell>
          <cell r="Z228">
            <v>77212.335651301342</v>
          </cell>
          <cell r="AA228">
            <v>82279.59528566571</v>
          </cell>
          <cell r="AB228">
            <v>87528.776738211935</v>
          </cell>
          <cell r="AC228">
            <v>92880.987809494472</v>
          </cell>
          <cell r="AD228">
            <v>97904.800248990097</v>
          </cell>
        </row>
        <row r="229">
          <cell r="N229">
            <v>26024</v>
          </cell>
          <cell r="O229">
            <v>29361.727760380949</v>
          </cell>
          <cell r="P229">
            <v>32943.355520761907</v>
          </cell>
          <cell r="Q229">
            <v>36664.877240342845</v>
          </cell>
          <cell r="R229">
            <v>40645.600741491828</v>
          </cell>
          <cell r="S229">
            <v>44038.628491217991</v>
          </cell>
          <cell r="T229">
            <v>47342.019213328203</v>
          </cell>
          <cell r="U229">
            <v>50355.08164367039</v>
          </cell>
          <cell r="V229">
            <v>53636.442118420578</v>
          </cell>
          <cell r="W229">
            <v>57267.060384571865</v>
          </cell>
          <cell r="X229">
            <v>61145.789109845355</v>
          </cell>
          <cell r="Y229">
            <v>65460.746926027881</v>
          </cell>
          <cell r="Z229">
            <v>69832.435651301348</v>
          </cell>
          <cell r="AA229">
            <v>74014.09528566571</v>
          </cell>
          <cell r="AB229">
            <v>78353.676738211929</v>
          </cell>
          <cell r="AC229">
            <v>82725.587809494464</v>
          </cell>
          <cell r="AD229">
            <v>86942.100248990115</v>
          </cell>
        </row>
        <row r="230">
          <cell r="N230">
            <v>0</v>
          </cell>
          <cell r="O230">
            <v>0</v>
          </cell>
          <cell r="P230">
            <v>0</v>
          </cell>
          <cell r="Q230">
            <v>0</v>
          </cell>
          <cell r="R230">
            <v>435.00000000000006</v>
          </cell>
          <cell r="S230">
            <v>1135.9999999999995</v>
          </cell>
          <cell r="T230">
            <v>2051.7000000000007</v>
          </cell>
          <cell r="U230">
            <v>3169.5000000000005</v>
          </cell>
          <cell r="V230">
            <v>4047.1</v>
          </cell>
          <cell r="W230">
            <v>4888.5999999999976</v>
          </cell>
          <cell r="X230">
            <v>5748.0000000000009</v>
          </cell>
          <cell r="Y230">
            <v>6540.5999999999995</v>
          </cell>
          <cell r="Z230">
            <v>7379.9</v>
          </cell>
          <cell r="AA230">
            <v>8265.5000000000018</v>
          </cell>
          <cell r="AB230">
            <v>9175.0999999999985</v>
          </cell>
          <cell r="AC230">
            <v>10155.399999999998</v>
          </cell>
          <cell r="AD230">
            <v>10962.7</v>
          </cell>
        </row>
        <row r="231">
          <cell r="O231">
            <v>3061.7277603809489</v>
          </cell>
          <cell r="P231">
            <v>3581.6277603809576</v>
          </cell>
          <cell r="Q231">
            <v>3721.5217195809382</v>
          </cell>
          <cell r="R231">
            <v>4415.7235011489756</v>
          </cell>
          <cell r="S231">
            <v>4094.0277497261704</v>
          </cell>
          <cell r="T231">
            <v>4219.0907221102098</v>
          </cell>
          <cell r="U231">
            <v>4130.8624303422112</v>
          </cell>
          <cell r="V231">
            <v>4158.9604747501653</v>
          </cell>
          <cell r="W231">
            <v>4472.1182661512794</v>
          </cell>
          <cell r="X231">
            <v>4738.1287252734983</v>
          </cell>
          <cell r="Y231">
            <v>5107.5578161825251</v>
          </cell>
          <cell r="Z231">
            <v>5210.9887252734625</v>
          </cell>
          <cell r="AA231">
            <v>5067.2596343643672</v>
          </cell>
          <cell r="AB231">
            <v>5249.181452546225</v>
          </cell>
          <cell r="AC231">
            <v>5352.2110712825379</v>
          </cell>
          <cell r="AD231">
            <v>5023.8124394956249</v>
          </cell>
        </row>
        <row r="233">
          <cell r="P233">
            <v>11718.872981110871</v>
          </cell>
          <cell r="S233">
            <v>12443.980902178591</v>
          </cell>
          <cell r="V233">
            <v>13369.207466174943</v>
          </cell>
          <cell r="Y233">
            <v>15385.806175820355</v>
          </cell>
          <cell r="AB233">
            <v>15625.204963324388</v>
          </cell>
        </row>
        <row r="234">
          <cell r="T234">
            <v>6.1875226588468779E-2</v>
          </cell>
          <cell r="W234">
            <v>7.4351332686019456E-2</v>
          </cell>
          <cell r="Z234">
            <v>0.15083906168316652</v>
          </cell>
          <cell r="AC234">
            <v>1.5559716843454252E-2</v>
          </cell>
        </row>
        <row r="236">
          <cell r="AC236" t="str">
            <v>Tag Utilisation</v>
          </cell>
        </row>
        <row r="237">
          <cell r="AC237" t="str">
            <v>Existing</v>
          </cell>
          <cell r="AD237">
            <v>0.50417695572979415</v>
          </cell>
        </row>
        <row r="238">
          <cell r="AC238" t="str">
            <v>New</v>
          </cell>
          <cell r="AD238">
            <v>0.42789617486338799</v>
          </cell>
        </row>
        <row r="239">
          <cell r="AC239" t="str">
            <v>Overall</v>
          </cell>
          <cell r="AD239">
            <v>0.49430985550952727</v>
          </cell>
        </row>
        <row r="244">
          <cell r="Q244">
            <v>44.857142857142833</v>
          </cell>
          <cell r="R244">
            <v>44.857142857142833</v>
          </cell>
          <cell r="S244">
            <v>34.808873024621676</v>
          </cell>
          <cell r="T244">
            <v>34.808873024621676</v>
          </cell>
          <cell r="U244">
            <v>34.808873024621676</v>
          </cell>
          <cell r="V244">
            <v>34.808873024621676</v>
          </cell>
          <cell r="W244">
            <v>34.808873024621676</v>
          </cell>
          <cell r="X244">
            <v>34.808873024621676</v>
          </cell>
          <cell r="Y244">
            <v>34.808873024621732</v>
          </cell>
          <cell r="Z244">
            <v>34.808873024621676</v>
          </cell>
          <cell r="AA244">
            <v>34.808873024621676</v>
          </cell>
          <cell r="AB244">
            <v>34.808873024621676</v>
          </cell>
          <cell r="AC244">
            <v>34.808873024621676</v>
          </cell>
          <cell r="AD244">
            <v>34.808873024621676</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arnings model"/>
      <sheetName val="Programming hrs"/>
      <sheetName val="Q1FY06"/>
      <sheetName val="Q2FY06"/>
      <sheetName val="Qrtly results"/>
      <sheetName val="Qrtly comp"/>
      <sheetName val="Charts"/>
      <sheetName val="Star deal"/>
      <sheetName val="Q3FY05E"/>
      <sheetName val="PRIMARY"/>
      <sheetName val="P&amp;L"/>
      <sheetName val="BSHEET"/>
      <sheetName val="CFLOW"/>
      <sheetName val="RATIOS"/>
      <sheetName val="SUMMARY"/>
      <sheetName val="Summary financials - company"/>
      <sheetName val="Earnings Guide"/>
      <sheetName val="Preview"/>
      <sheetName val="Valuation table"/>
      <sheetName val="QTRFinal model"/>
      <sheetName val="Qly_flash"/>
      <sheetName val="Halfye"/>
      <sheetName val="Q2FY04"/>
      <sheetName val="Q3FY04"/>
      <sheetName val="Q1_rev"/>
      <sheetName val="SEGMENT"/>
      <sheetName val="DILUTION"/>
      <sheetName val="Text"/>
      <sheetName val="Segmentwise"/>
      <sheetName val="Quest"/>
      <sheetName val="Valuation 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p;U Original"/>
      <sheetName val="BS IS CF Ltd"/>
      <sheetName val="Biossence Overhead"/>
      <sheetName val="Project Cost - Hooton Park"/>
      <sheetName val="Project Cost - New Projects"/>
      <sheetName val="Assumptions Ltd."/>
      <sheetName val="Ctrls per plant"/>
      <sheetName val="Scenarios"/>
      <sheetName val="Input"/>
      <sheetName val="At A Glance"/>
      <sheetName val="S&amp;U Modified"/>
      <sheetName val="Summary"/>
      <sheetName val="IS"/>
      <sheetName val="BS"/>
      <sheetName val="CFS"/>
      <sheetName val="Scen"/>
      <sheetName val="BIOS 1 ROC 75"/>
      <sheetName val="BIOS 2 ROC 75"/>
      <sheetName val="BIOS 1 ROC zero"/>
      <sheetName val="BIOS 2 ROC zero"/>
      <sheetName val="Consolidated incl BT"/>
      <sheetName val="reconciliation"/>
      <sheetName val="Vendor vs Buyer for IB"/>
      <sheetName val="result of the 2nd BT letter"/>
      <sheetName val="result of the 3rd BT letter"/>
      <sheetName val="NE figures on the 3rd BT letter"/>
      <sheetName val="NE sum_5 Jul"/>
      <sheetName val="summary from NE"/>
      <sheetName val="Consolidated incl BT_v14"/>
      <sheetName val="NO NGN - Down Case"/>
      <sheetName val="Debt"/>
      <sheetName val="GTS-CE with BT improvements"/>
      <sheetName val="Opcos Assumps&gt;&gt;"/>
      <sheetName val="Sum"/>
      <sheetName val="Scen_Novera"/>
      <sheetName val="Scen_Energis"/>
      <sheetName val="Scen_Datanet"/>
      <sheetName val="Scen_Nextra"/>
      <sheetName val="Scen_Telecom"/>
      <sheetName val="Opcos sum&gt;&gt;"/>
      <sheetName val="Sum_Novera"/>
      <sheetName val="Sum_Energis"/>
      <sheetName val="Sum_Datanet"/>
      <sheetName val="Sum_Nextra"/>
      <sheetName val="Sum_Telecom"/>
      <sheetName val="C&amp;D"/>
      <sheetName val="Returns"/>
      <sheetName val="DCF"/>
    </sheetNames>
    <sheetDataSet>
      <sheetData sheetId="0" refreshError="1"/>
      <sheetData sheetId="1" refreshError="1"/>
      <sheetData sheetId="2" refreshError="1"/>
      <sheetData sheetId="3" refreshError="1"/>
      <sheetData sheetId="4" refreshError="1"/>
      <sheetData sheetId="5" refreshError="1"/>
      <sheetData sheetId="6">
        <row r="27">
          <cell r="L27">
            <v>4</v>
          </cell>
        </row>
      </sheetData>
      <sheetData sheetId="7" refreshError="1"/>
      <sheetData sheetId="8"/>
      <sheetData sheetId="9" refreshError="1"/>
      <sheetData sheetId="10" refreshError="1"/>
      <sheetData sheetId="11" refreshError="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refreshError="1"/>
      <sheetData sheetId="47" refreshError="1"/>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TC"/>
      <sheetName val="DTCi"/>
      <sheetName val="SMA"/>
      <sheetName val="ISM"/>
      <sheetName val="PDC"/>
      <sheetName val="MISC"/>
      <sheetName val="Query Results ALL"/>
      <sheetName val="Dels"/>
      <sheetName val="Pg.1 Marketing Info"/>
      <sheetName val="Variables"/>
      <sheetName val="Summary_Local"/>
      <sheetName val="Comp with UP west"/>
      <sheetName val="#REF"/>
      <sheetName val="Europe Consolidated"/>
      <sheetName val="TB"/>
      <sheetName val="POI_MASTER_1"/>
      <sheetName val="Page 1A - Proposal Strategy "/>
      <sheetName val="COA-IPCL"/>
      <sheetName val="Component Pricing, Costs"/>
      <sheetName val="Delhi"/>
      <sheetName val="Sheet2"/>
      <sheetName val="Other assumptions"/>
      <sheetName val="Assumptions - 2"/>
      <sheetName val="Invested capital_VDF"/>
      <sheetName val="NOIDA"/>
      <sheetName val="Annexure IA"/>
      <sheetName val="p&amp;l1298"/>
      <sheetName val="Query_Results_ALL"/>
      <sheetName val="Pg_1_Marketing_Info"/>
      <sheetName val="Europe_Consolidated"/>
      <sheetName val="Comp_with_UP_west"/>
      <sheetName val="Annexure_IA"/>
      <sheetName val="Component_Pricing,_Costs"/>
      <sheetName val="Page_1A_-_Proposal_Strategy_"/>
      <sheetName val="Sheet1"/>
      <sheetName val="Labour Summary"/>
      <sheetName val="Formulae"/>
      <sheetName val="Licences"/>
      <sheetName val="BS"/>
      <sheetName val="DF-M01-01"/>
      <sheetName val="Main Sheet"/>
      <sheetName val="Rollout Summary"/>
      <sheetName val="Query_Results_ALL1"/>
      <sheetName val="Pg_1_Marketing_Info1"/>
      <sheetName val="Comp_with_UP_west1"/>
      <sheetName val="Europe_Consolidated1"/>
      <sheetName val="Page_1A_-_Proposal_Strategy_1"/>
      <sheetName val="Component_Pricing,_Costs1"/>
      <sheetName val="Other_assumptions"/>
      <sheetName val="Assumptions_-_2"/>
      <sheetName val="Invested_capital_VDF"/>
      <sheetName val="Labour_Summary"/>
      <sheetName val="Annexure_IA1"/>
      <sheetName val="Main_Sheet"/>
      <sheetName val="CONTROL"/>
      <sheetName val="1030002 A"/>
      <sheetName val="1030004 A"/>
      <sheetName val="1030006 A"/>
      <sheetName val="Performance Report"/>
      <sheetName val="Summary"/>
      <sheetName val="syndicate codes"/>
      <sheetName val="Site config"/>
      <sheetName val="Phase1"/>
      <sheetName val="Sheet3"/>
      <sheetName val="CRITERIA4"/>
      <sheetName val="SPS DETAIL"/>
      <sheetName val="Employee Number"/>
      <sheetName val="Total Sales"/>
      <sheetName val="Update"/>
    </sheetNames>
    <sheetDataSet>
      <sheetData sheetId="0" refreshError="1"/>
      <sheetData sheetId="1" refreshError="1"/>
      <sheetData sheetId="2" refreshError="1"/>
      <sheetData sheetId="3" refreshError="1"/>
      <sheetData sheetId="4" refreshError="1"/>
      <sheetData sheetId="5" refreshError="1"/>
      <sheetData sheetId="6" refreshError="1">
        <row r="2">
          <cell r="E2" t="str">
            <v>B0242401</v>
          </cell>
          <cell r="F2" t="str">
            <v>NTZZ47GD</v>
          </cell>
          <cell r="H2" t="str">
            <v>P</v>
          </cell>
          <cell r="I2" t="str">
            <v>A</v>
          </cell>
          <cell r="K2" t="str">
            <v>EA</v>
          </cell>
          <cell r="L2" t="str">
            <v>NTZZ47GD</v>
          </cell>
          <cell r="M2" t="str">
            <v>USD</v>
          </cell>
          <cell r="N2" t="str">
            <v>USD</v>
          </cell>
          <cell r="O2" t="str">
            <v>BUDGET</v>
          </cell>
          <cell r="P2">
            <v>1997</v>
          </cell>
          <cell r="Q2">
            <v>4972.6688000000004</v>
          </cell>
          <cell r="R2">
            <v>0</v>
          </cell>
          <cell r="S2">
            <v>0</v>
          </cell>
          <cell r="T2">
            <v>0</v>
          </cell>
          <cell r="U2">
            <v>529.79399999999998</v>
          </cell>
          <cell r="V2">
            <v>104.834</v>
          </cell>
          <cell r="W2">
            <v>1596.2014999999999</v>
          </cell>
          <cell r="Y2">
            <v>5077.5028000000002</v>
          </cell>
          <cell r="Z2">
            <v>5607.2968000000001</v>
          </cell>
          <cell r="AA2">
            <v>1596.2014999999999</v>
          </cell>
          <cell r="AB2">
            <v>7203.4983000000002</v>
          </cell>
          <cell r="AC2">
            <v>35394.572685185187</v>
          </cell>
          <cell r="AD2" t="str">
            <v>A</v>
          </cell>
        </row>
        <row r="3">
          <cell r="E3" t="str">
            <v>B0242401</v>
          </cell>
          <cell r="F3" t="str">
            <v>NTZZ47GD</v>
          </cell>
          <cell r="H3" t="str">
            <v>P</v>
          </cell>
          <cell r="I3" t="str">
            <v>P</v>
          </cell>
          <cell r="J3">
            <v>540</v>
          </cell>
          <cell r="K3" t="str">
            <v>EA</v>
          </cell>
          <cell r="L3" t="str">
            <v>NTZZ47GD</v>
          </cell>
          <cell r="M3" t="str">
            <v>CAD</v>
          </cell>
          <cell r="N3" t="str">
            <v>USD</v>
          </cell>
          <cell r="O3" t="str">
            <v>BUDGET</v>
          </cell>
          <cell r="P3">
            <v>1997</v>
          </cell>
          <cell r="Q3">
            <v>4972.6638421460002</v>
          </cell>
          <cell r="R3">
            <v>0</v>
          </cell>
          <cell r="S3">
            <v>0</v>
          </cell>
          <cell r="T3">
            <v>0</v>
          </cell>
          <cell r="U3">
            <v>529.79347020600005</v>
          </cell>
          <cell r="V3">
            <v>104.833895166</v>
          </cell>
          <cell r="W3">
            <v>1596.19988528</v>
          </cell>
          <cell r="Y3">
            <v>5077.497737312</v>
          </cell>
          <cell r="Z3">
            <v>5607.2912075180002</v>
          </cell>
          <cell r="AA3">
            <v>1596.19988528</v>
          </cell>
          <cell r="AB3">
            <v>7203.491092798</v>
          </cell>
          <cell r="AC3">
            <v>35423.463831018518</v>
          </cell>
          <cell r="AD3" t="str">
            <v>A</v>
          </cell>
        </row>
        <row r="4">
          <cell r="E4" t="str">
            <v>B0244614</v>
          </cell>
          <cell r="F4" t="str">
            <v>NTZZ04HD</v>
          </cell>
          <cell r="H4" t="str">
            <v>P</v>
          </cell>
          <cell r="I4" t="str">
            <v>A</v>
          </cell>
          <cell r="K4" t="str">
            <v>EA</v>
          </cell>
          <cell r="L4" t="str">
            <v>NTZZ04HD DTC MODULE COMMO</v>
          </cell>
          <cell r="M4" t="str">
            <v>USD</v>
          </cell>
          <cell r="N4" t="str">
            <v>USD</v>
          </cell>
          <cell r="O4" t="str">
            <v>BUDGET</v>
          </cell>
          <cell r="P4">
            <v>1997</v>
          </cell>
          <cell r="Q4">
            <v>2319.2716</v>
          </cell>
          <cell r="R4">
            <v>0</v>
          </cell>
          <cell r="S4">
            <v>0</v>
          </cell>
          <cell r="T4">
            <v>0</v>
          </cell>
          <cell r="U4">
            <v>22.03</v>
          </cell>
          <cell r="V4">
            <v>126.94</v>
          </cell>
          <cell r="W4">
            <v>320.54899999999998</v>
          </cell>
          <cell r="Y4">
            <v>2446.2116000000001</v>
          </cell>
          <cell r="Z4">
            <v>2468.2415999999998</v>
          </cell>
          <cell r="AA4">
            <v>320.54899999999998</v>
          </cell>
          <cell r="AB4">
            <v>2788.7905999999998</v>
          </cell>
          <cell r="AC4">
            <v>35394.572685185187</v>
          </cell>
          <cell r="AD4" t="str">
            <v>A</v>
          </cell>
        </row>
        <row r="5">
          <cell r="E5" t="str">
            <v>B0244614</v>
          </cell>
          <cell r="F5" t="str">
            <v>NTZZ04HD</v>
          </cell>
          <cell r="H5" t="str">
            <v>P</v>
          </cell>
          <cell r="I5" t="str">
            <v>P</v>
          </cell>
          <cell r="J5">
            <v>540</v>
          </cell>
          <cell r="K5" t="str">
            <v>EA</v>
          </cell>
          <cell r="L5" t="str">
            <v>NTZZ04HD DTC MODULE COMMO</v>
          </cell>
          <cell r="M5" t="str">
            <v>CAD</v>
          </cell>
          <cell r="N5" t="str">
            <v>USD</v>
          </cell>
          <cell r="O5" t="str">
            <v>BUDGET</v>
          </cell>
          <cell r="P5">
            <v>1997</v>
          </cell>
          <cell r="Q5">
            <v>2319.269310358</v>
          </cell>
          <cell r="R5">
            <v>0</v>
          </cell>
          <cell r="S5">
            <v>0</v>
          </cell>
          <cell r="T5">
            <v>0</v>
          </cell>
          <cell r="U5">
            <v>22.029977970000001</v>
          </cell>
          <cell r="V5">
            <v>126.93987306</v>
          </cell>
          <cell r="W5">
            <v>320.54871648800003</v>
          </cell>
          <cell r="Y5">
            <v>2446.2091834180001</v>
          </cell>
          <cell r="Z5">
            <v>2468.239161388</v>
          </cell>
          <cell r="AA5">
            <v>320.54871648800003</v>
          </cell>
          <cell r="AB5">
            <v>2788.787877876</v>
          </cell>
          <cell r="AC5">
            <v>35423.463831018518</v>
          </cell>
          <cell r="AD5" t="str">
            <v>A</v>
          </cell>
        </row>
        <row r="6">
          <cell r="E6" t="str">
            <v>B0222998</v>
          </cell>
          <cell r="F6" t="str">
            <v>NT6X50AB</v>
          </cell>
          <cell r="I6" t="str">
            <v>P</v>
          </cell>
          <cell r="K6">
            <v>1</v>
          </cell>
          <cell r="M6" t="str">
            <v>GBP</v>
          </cell>
          <cell r="N6" t="str">
            <v>USD</v>
          </cell>
          <cell r="O6" t="str">
            <v>BUDGET</v>
          </cell>
          <cell r="P6">
            <v>1997</v>
          </cell>
          <cell r="Q6">
            <v>220.15564499999999</v>
          </cell>
          <cell r="R6">
            <v>0</v>
          </cell>
          <cell r="S6">
            <v>0</v>
          </cell>
          <cell r="T6">
            <v>0</v>
          </cell>
          <cell r="U6">
            <v>0</v>
          </cell>
          <cell r="V6">
            <v>0</v>
          </cell>
          <cell r="W6">
            <v>0</v>
          </cell>
          <cell r="X6">
            <v>237.26159999999999</v>
          </cell>
          <cell r="Y6">
            <v>220.15564499999999</v>
          </cell>
          <cell r="Z6">
            <v>220.15564499999999</v>
          </cell>
          <cell r="AA6">
            <v>0</v>
          </cell>
          <cell r="AB6">
            <v>220.15564499999999</v>
          </cell>
          <cell r="AC6">
            <v>35489.52983796296</v>
          </cell>
          <cell r="AD6" t="str">
            <v>A</v>
          </cell>
        </row>
        <row r="7">
          <cell r="E7" t="str">
            <v>B0222998</v>
          </cell>
          <cell r="F7" t="str">
            <v>NT6X50AB</v>
          </cell>
          <cell r="H7" t="str">
            <v>C</v>
          </cell>
          <cell r="I7" t="str">
            <v>P</v>
          </cell>
          <cell r="J7">
            <v>540</v>
          </cell>
          <cell r="K7" t="str">
            <v>EA</v>
          </cell>
          <cell r="L7" t="str">
            <v>NT6X50AB CIRCUIT PACK DS-</v>
          </cell>
          <cell r="M7" t="str">
            <v>CAD</v>
          </cell>
          <cell r="N7" t="str">
            <v>USD</v>
          </cell>
          <cell r="O7" t="str">
            <v>BUDGET</v>
          </cell>
          <cell r="P7">
            <v>1997</v>
          </cell>
          <cell r="Q7">
            <v>106.3184122</v>
          </cell>
          <cell r="R7">
            <v>2.0094053980000002</v>
          </cell>
          <cell r="S7">
            <v>1.578813236</v>
          </cell>
          <cell r="T7">
            <v>37.211444270000001</v>
          </cell>
          <cell r="U7">
            <v>0</v>
          </cell>
          <cell r="V7">
            <v>0</v>
          </cell>
          <cell r="W7">
            <v>4.4135511420000002</v>
          </cell>
          <cell r="Y7">
            <v>147.11807510400001</v>
          </cell>
          <cell r="Z7">
            <v>147.11807510400001</v>
          </cell>
          <cell r="AA7">
            <v>4.4135511420000002</v>
          </cell>
          <cell r="AB7">
            <v>151.531626246</v>
          </cell>
          <cell r="AC7">
            <v>35402.718252314815</v>
          </cell>
          <cell r="AD7" t="str">
            <v>A</v>
          </cell>
        </row>
        <row r="8">
          <cell r="E8" t="str">
            <v>B0222998</v>
          </cell>
          <cell r="F8" t="str">
            <v>NT6X50AB</v>
          </cell>
          <cell r="H8" t="str">
            <v>C</v>
          </cell>
          <cell r="I8" t="str">
            <v>P</v>
          </cell>
          <cell r="J8">
            <v>540</v>
          </cell>
          <cell r="K8" t="str">
            <v>EA</v>
          </cell>
          <cell r="L8" t="str">
            <v>NT6X50AB T-1 LINE CARD</v>
          </cell>
          <cell r="M8" t="str">
            <v>USD</v>
          </cell>
          <cell r="N8" t="str">
            <v>USD</v>
          </cell>
          <cell r="O8" t="str">
            <v>BUDGET</v>
          </cell>
          <cell r="P8">
            <v>1997</v>
          </cell>
          <cell r="Q8">
            <v>115.3222</v>
          </cell>
          <cell r="R8">
            <v>0</v>
          </cell>
          <cell r="S8">
            <v>1.1532</v>
          </cell>
          <cell r="T8">
            <v>0</v>
          </cell>
          <cell r="U8">
            <v>0</v>
          </cell>
          <cell r="V8">
            <v>28.208500000000001</v>
          </cell>
          <cell r="W8">
            <v>0</v>
          </cell>
          <cell r="Y8">
            <v>144.68389999999999</v>
          </cell>
          <cell r="Z8">
            <v>144.68389999999999</v>
          </cell>
          <cell r="AA8">
            <v>0</v>
          </cell>
          <cell r="AB8">
            <v>144.68389999999999</v>
          </cell>
          <cell r="AC8">
            <v>35437.673206018517</v>
          </cell>
          <cell r="AD8" t="str">
            <v>A</v>
          </cell>
        </row>
        <row r="9">
          <cell r="E9" t="str">
            <v>B0222998</v>
          </cell>
          <cell r="F9" t="str">
            <v>NT6X50AB</v>
          </cell>
          <cell r="H9" t="str">
            <v>C</v>
          </cell>
          <cell r="I9" t="str">
            <v>P</v>
          </cell>
          <cell r="J9">
            <v>176</v>
          </cell>
          <cell r="K9" t="str">
            <v>EA</v>
          </cell>
          <cell r="L9" t="str">
            <v>NT6X50AB DS-1 E.F.F. CP</v>
          </cell>
          <cell r="M9" t="str">
            <v>USD</v>
          </cell>
          <cell r="N9" t="str">
            <v>USD</v>
          </cell>
          <cell r="O9" t="str">
            <v>BUDGET</v>
          </cell>
          <cell r="P9">
            <v>1997</v>
          </cell>
          <cell r="Q9">
            <v>113.73</v>
          </cell>
          <cell r="R9">
            <v>0</v>
          </cell>
          <cell r="S9">
            <v>1.5922000000000001</v>
          </cell>
          <cell r="T9">
            <v>0</v>
          </cell>
          <cell r="U9">
            <v>0</v>
          </cell>
          <cell r="V9">
            <v>12.64</v>
          </cell>
          <cell r="W9">
            <v>15.5685</v>
          </cell>
          <cell r="Y9">
            <v>127.9622</v>
          </cell>
          <cell r="Z9">
            <v>127.9622</v>
          </cell>
          <cell r="AA9">
            <v>15.5685</v>
          </cell>
          <cell r="AB9">
            <v>143.5307</v>
          </cell>
          <cell r="AC9">
            <v>35394.572685185187</v>
          </cell>
          <cell r="AD9" t="str">
            <v>A</v>
          </cell>
        </row>
        <row r="10">
          <cell r="E10" t="str">
            <v>B0222998</v>
          </cell>
          <cell r="F10" t="str">
            <v>NT6X50AB</v>
          </cell>
          <cell r="H10" t="str">
            <v>C</v>
          </cell>
          <cell r="I10" t="str">
            <v>P</v>
          </cell>
          <cell r="J10">
            <v>540</v>
          </cell>
          <cell r="K10" t="str">
            <v>EA</v>
          </cell>
          <cell r="L10" t="str">
            <v>NT6X50AB DS-1 E.F.F. CP</v>
          </cell>
          <cell r="M10" t="str">
            <v>CAD</v>
          </cell>
          <cell r="N10" t="str">
            <v>USD</v>
          </cell>
          <cell r="O10" t="str">
            <v>BUDGET</v>
          </cell>
          <cell r="P10">
            <v>1997</v>
          </cell>
          <cell r="Q10">
            <v>113.72988626999999</v>
          </cell>
          <cell r="R10">
            <v>0</v>
          </cell>
          <cell r="S10">
            <v>1.5922206299999999</v>
          </cell>
          <cell r="T10">
            <v>0</v>
          </cell>
          <cell r="U10">
            <v>0</v>
          </cell>
          <cell r="V10">
            <v>12.639987359999999</v>
          </cell>
          <cell r="W10">
            <v>15.568502949999999</v>
          </cell>
          <cell r="Y10">
            <v>127.96209426</v>
          </cell>
          <cell r="Z10">
            <v>127.96209426</v>
          </cell>
          <cell r="AA10">
            <v>15.568502949999999</v>
          </cell>
          <cell r="AB10">
            <v>143.53059721</v>
          </cell>
          <cell r="AC10">
            <v>35423.463831018518</v>
          </cell>
          <cell r="AD10" t="str">
            <v>A</v>
          </cell>
        </row>
        <row r="11">
          <cell r="E11" t="str">
            <v>B0222998</v>
          </cell>
          <cell r="F11" t="str">
            <v>NT6X50AB</v>
          </cell>
          <cell r="H11" t="str">
            <v>C</v>
          </cell>
          <cell r="I11" t="str">
            <v>A</v>
          </cell>
          <cell r="J11" t="str">
            <v>OSV</v>
          </cell>
          <cell r="K11" t="str">
            <v>EA</v>
          </cell>
          <cell r="L11" t="str">
            <v>PCP 6X50AB</v>
          </cell>
          <cell r="M11" t="str">
            <v>CAD</v>
          </cell>
          <cell r="N11" t="str">
            <v>USD</v>
          </cell>
          <cell r="O11" t="str">
            <v>BUDGET</v>
          </cell>
          <cell r="P11">
            <v>1997</v>
          </cell>
          <cell r="Q11">
            <v>76.998367446000003</v>
          </cell>
          <cell r="R11">
            <v>0.22437014599999999</v>
          </cell>
          <cell r="S11">
            <v>2.4249605380000001</v>
          </cell>
          <cell r="T11">
            <v>20.047757730000001</v>
          </cell>
          <cell r="U11">
            <v>12.351691352</v>
          </cell>
          <cell r="V11">
            <v>0</v>
          </cell>
          <cell r="W11">
            <v>12.448431996</v>
          </cell>
          <cell r="Y11">
            <v>99.695455859999996</v>
          </cell>
          <cell r="Z11">
            <v>112.047147212</v>
          </cell>
          <cell r="AA11">
            <v>12.448431996</v>
          </cell>
          <cell r="AB11">
            <v>124.495579208</v>
          </cell>
          <cell r="AC11">
            <v>35348.687048611115</v>
          </cell>
          <cell r="AD11" t="str">
            <v>A</v>
          </cell>
        </row>
        <row r="12">
          <cell r="E12" t="str">
            <v>B0246277</v>
          </cell>
          <cell r="F12" t="str">
            <v>B0246277</v>
          </cell>
          <cell r="I12" t="str">
            <v>P</v>
          </cell>
          <cell r="K12">
            <v>1</v>
          </cell>
          <cell r="M12" t="str">
            <v>GBP</v>
          </cell>
          <cell r="N12" t="str">
            <v>USD</v>
          </cell>
          <cell r="O12" t="str">
            <v>BUDGET</v>
          </cell>
          <cell r="P12">
            <v>1997</v>
          </cell>
          <cell r="Q12">
            <v>722.65650000000005</v>
          </cell>
          <cell r="R12">
            <v>0</v>
          </cell>
          <cell r="S12">
            <v>0</v>
          </cell>
          <cell r="T12">
            <v>0</v>
          </cell>
          <cell r="U12">
            <v>0</v>
          </cell>
          <cell r="V12">
            <v>0</v>
          </cell>
          <cell r="W12">
            <v>66.479500000000002</v>
          </cell>
          <cell r="X12">
            <v>808.2165</v>
          </cell>
          <cell r="Y12">
            <v>722.65650000000005</v>
          </cell>
          <cell r="Z12">
            <v>722.65650000000005</v>
          </cell>
          <cell r="AA12">
            <v>66.479500000000002</v>
          </cell>
          <cell r="AB12">
            <v>789.13599999999997</v>
          </cell>
          <cell r="AC12">
            <v>35663.81958333333</v>
          </cell>
          <cell r="AD12" t="str">
            <v>A</v>
          </cell>
        </row>
        <row r="13">
          <cell r="E13" t="str">
            <v>B0246277</v>
          </cell>
          <cell r="F13" t="str">
            <v>B0246277</v>
          </cell>
          <cell r="H13" t="str">
            <v>P</v>
          </cell>
          <cell r="I13" t="str">
            <v>A</v>
          </cell>
          <cell r="K13" t="str">
            <v>EA</v>
          </cell>
          <cell r="L13" t="str">
            <v>NTZZ02HN DS512 NEWORK</v>
          </cell>
          <cell r="M13" t="str">
            <v>USD</v>
          </cell>
          <cell r="N13" t="str">
            <v>USD</v>
          </cell>
          <cell r="O13" t="str">
            <v>BUDGET</v>
          </cell>
          <cell r="P13">
            <v>1997</v>
          </cell>
          <cell r="Q13">
            <v>440.69450000000001</v>
          </cell>
          <cell r="R13">
            <v>0</v>
          </cell>
          <cell r="S13">
            <v>0</v>
          </cell>
          <cell r="T13">
            <v>0</v>
          </cell>
          <cell r="U13">
            <v>0</v>
          </cell>
          <cell r="V13">
            <v>45.98</v>
          </cell>
          <cell r="W13">
            <v>76.895899999999997</v>
          </cell>
          <cell r="Y13">
            <v>486.67450000000002</v>
          </cell>
          <cell r="Z13">
            <v>486.67450000000002</v>
          </cell>
          <cell r="AA13">
            <v>76.895899999999997</v>
          </cell>
          <cell r="AB13">
            <v>563.57039999999995</v>
          </cell>
          <cell r="AC13">
            <v>35587.681307870371</v>
          </cell>
          <cell r="AD13" t="str">
            <v>A</v>
          </cell>
        </row>
        <row r="14">
          <cell r="E14" t="str">
            <v>B0246277</v>
          </cell>
          <cell r="F14" t="str">
            <v>B0246277</v>
          </cell>
          <cell r="H14" t="str">
            <v>P</v>
          </cell>
          <cell r="I14" t="str">
            <v>P</v>
          </cell>
          <cell r="J14">
            <v>540</v>
          </cell>
          <cell r="K14" t="str">
            <v>EA</v>
          </cell>
          <cell r="L14" t="str">
            <v>NTZZ02HN DS512 NEWORK</v>
          </cell>
          <cell r="M14" t="str">
            <v>CAD</v>
          </cell>
          <cell r="N14" t="str">
            <v>USD</v>
          </cell>
          <cell r="O14" t="str">
            <v>BUDGET</v>
          </cell>
          <cell r="P14">
            <v>1997</v>
          </cell>
          <cell r="Q14">
            <v>440.69407782399998</v>
          </cell>
          <cell r="R14">
            <v>0</v>
          </cell>
          <cell r="S14">
            <v>0</v>
          </cell>
          <cell r="T14">
            <v>0</v>
          </cell>
          <cell r="U14">
            <v>0</v>
          </cell>
          <cell r="V14">
            <v>45.979954020000001</v>
          </cell>
          <cell r="W14">
            <v>76.895849029999994</v>
          </cell>
          <cell r="Y14">
            <v>486.67403184400001</v>
          </cell>
          <cell r="Z14">
            <v>486.67403184400001</v>
          </cell>
          <cell r="AA14">
            <v>76.895849029999994</v>
          </cell>
          <cell r="AB14">
            <v>563.56988087399998</v>
          </cell>
          <cell r="AC14">
            <v>35423.463831018518</v>
          </cell>
          <cell r="AD14" t="str">
            <v>A</v>
          </cell>
        </row>
        <row r="15">
          <cell r="E15" t="str">
            <v>B0236241</v>
          </cell>
          <cell r="F15" t="str">
            <v>NTRX36NI</v>
          </cell>
          <cell r="H15" t="str">
            <v>C</v>
          </cell>
          <cell r="I15" t="str">
            <v>P</v>
          </cell>
          <cell r="J15">
            <v>107</v>
          </cell>
          <cell r="K15" t="str">
            <v>EA</v>
          </cell>
          <cell r="L15" t="str">
            <v>NTRX36NI</v>
          </cell>
          <cell r="M15" t="str">
            <v>USD</v>
          </cell>
          <cell r="N15" t="str">
            <v>USD</v>
          </cell>
          <cell r="O15" t="str">
            <v>BUDGET</v>
          </cell>
          <cell r="P15">
            <v>1997</v>
          </cell>
          <cell r="Q15">
            <v>0.1101</v>
          </cell>
          <cell r="R15">
            <v>2.9999999999999997E-4</v>
          </cell>
          <cell r="S15">
            <v>1.1000000000000001E-3</v>
          </cell>
          <cell r="T15">
            <v>0</v>
          </cell>
          <cell r="U15">
            <v>0</v>
          </cell>
          <cell r="V15">
            <v>0</v>
          </cell>
          <cell r="W15">
            <v>0</v>
          </cell>
          <cell r="Y15">
            <v>0.1115</v>
          </cell>
          <cell r="Z15">
            <v>0.1115</v>
          </cell>
          <cell r="AA15">
            <v>0</v>
          </cell>
          <cell r="AB15">
            <v>0.1115</v>
          </cell>
          <cell r="AC15">
            <v>35767</v>
          </cell>
          <cell r="AD15" t="str">
            <v>A</v>
          </cell>
        </row>
        <row r="16">
          <cell r="E16" t="str">
            <v>B0236241</v>
          </cell>
          <cell r="F16" t="str">
            <v>NTRX36NI</v>
          </cell>
          <cell r="H16" t="str">
            <v>P</v>
          </cell>
          <cell r="I16" t="str">
            <v>P</v>
          </cell>
          <cell r="J16">
            <v>540</v>
          </cell>
          <cell r="K16" t="str">
            <v>EA</v>
          </cell>
          <cell r="L16" t="str">
            <v>NTRX36NI JUMPER KIT</v>
          </cell>
          <cell r="M16" t="str">
            <v>CAD</v>
          </cell>
          <cell r="N16" t="str">
            <v>USD</v>
          </cell>
          <cell r="O16" t="str">
            <v>BUDGET</v>
          </cell>
          <cell r="P16">
            <v>1997</v>
          </cell>
          <cell r="Q16">
            <v>0.10340730400000001</v>
          </cell>
          <cell r="R16">
            <v>0</v>
          </cell>
          <cell r="S16">
            <v>0</v>
          </cell>
          <cell r="T16">
            <v>0</v>
          </cell>
          <cell r="U16">
            <v>0</v>
          </cell>
          <cell r="V16">
            <v>0</v>
          </cell>
          <cell r="W16">
            <v>6.8148080000000003E-3</v>
          </cell>
          <cell r="Y16">
            <v>0.10340730400000001</v>
          </cell>
          <cell r="Z16">
            <v>0.10340730400000001</v>
          </cell>
          <cell r="AA16">
            <v>6.8148080000000003E-3</v>
          </cell>
          <cell r="AB16">
            <v>0.110222112</v>
          </cell>
          <cell r="AC16">
            <v>35423.463831018518</v>
          </cell>
          <cell r="AD16" t="str">
            <v>A</v>
          </cell>
        </row>
        <row r="17">
          <cell r="E17" t="str">
            <v>B0236241</v>
          </cell>
          <cell r="F17" t="str">
            <v>NTRX36NI</v>
          </cell>
          <cell r="H17" t="str">
            <v>P</v>
          </cell>
          <cell r="I17" t="str">
            <v>A</v>
          </cell>
          <cell r="K17" t="str">
            <v>EA</v>
          </cell>
          <cell r="L17" t="str">
            <v>NTRX36NI JUMPER KIT</v>
          </cell>
          <cell r="M17" t="str">
            <v>USD</v>
          </cell>
          <cell r="N17" t="str">
            <v>USD</v>
          </cell>
          <cell r="O17" t="str">
            <v>BUDGET</v>
          </cell>
          <cell r="P17">
            <v>1997</v>
          </cell>
          <cell r="Q17">
            <v>0.10340000000000001</v>
          </cell>
          <cell r="R17">
            <v>0</v>
          </cell>
          <cell r="S17">
            <v>0</v>
          </cell>
          <cell r="T17">
            <v>0</v>
          </cell>
          <cell r="U17">
            <v>0</v>
          </cell>
          <cell r="V17">
            <v>0</v>
          </cell>
          <cell r="W17">
            <v>6.7999999999999996E-3</v>
          </cell>
          <cell r="Y17">
            <v>0.10340000000000001</v>
          </cell>
          <cell r="Z17">
            <v>0.10340000000000001</v>
          </cell>
          <cell r="AA17">
            <v>6.7999999999999996E-3</v>
          </cell>
          <cell r="AB17">
            <v>0.11020000000000001</v>
          </cell>
          <cell r="AC17">
            <v>35394.572685185187</v>
          </cell>
          <cell r="AD17" t="str">
            <v>A</v>
          </cell>
        </row>
        <row r="18">
          <cell r="E18" t="str">
            <v>B0236241</v>
          </cell>
          <cell r="F18" t="str">
            <v>NTRX36NI</v>
          </cell>
          <cell r="I18" t="str">
            <v>P</v>
          </cell>
          <cell r="K18">
            <v>1</v>
          </cell>
          <cell r="M18" t="str">
            <v>GBP</v>
          </cell>
          <cell r="N18" t="str">
            <v>USD</v>
          </cell>
          <cell r="O18" t="str">
            <v>BUDGET</v>
          </cell>
          <cell r="P18">
            <v>1997</v>
          </cell>
          <cell r="Q18">
            <v>5.425E-2</v>
          </cell>
          <cell r="R18">
            <v>0</v>
          </cell>
          <cell r="S18">
            <v>0</v>
          </cell>
          <cell r="T18">
            <v>0</v>
          </cell>
          <cell r="U18">
            <v>0</v>
          </cell>
          <cell r="V18">
            <v>0</v>
          </cell>
          <cell r="W18">
            <v>4.96E-3</v>
          </cell>
          <cell r="X18">
            <v>6.0604999999999999E-2</v>
          </cell>
          <cell r="Y18">
            <v>5.425E-2</v>
          </cell>
          <cell r="Z18">
            <v>5.425E-2</v>
          </cell>
          <cell r="AA18">
            <v>4.96E-3</v>
          </cell>
          <cell r="AB18">
            <v>5.9209999999999999E-2</v>
          </cell>
          <cell r="AC18">
            <v>35524.174953703703</v>
          </cell>
          <cell r="AD18" t="str">
            <v>A</v>
          </cell>
        </row>
        <row r="19">
          <cell r="E19" t="str">
            <v>B0233898</v>
          </cell>
          <cell r="F19" t="str">
            <v>NTRX3652</v>
          </cell>
          <cell r="I19" t="str">
            <v>P</v>
          </cell>
          <cell r="K19">
            <v>1</v>
          </cell>
          <cell r="M19" t="str">
            <v>GBP</v>
          </cell>
          <cell r="N19" t="str">
            <v>USD</v>
          </cell>
          <cell r="O19" t="str">
            <v>BUDGET</v>
          </cell>
          <cell r="P19">
            <v>1997</v>
          </cell>
          <cell r="Q19">
            <v>5.1697150000000001</v>
          </cell>
          <cell r="R19">
            <v>0</v>
          </cell>
          <cell r="S19">
            <v>0</v>
          </cell>
          <cell r="T19">
            <v>0</v>
          </cell>
          <cell r="U19">
            <v>0</v>
          </cell>
          <cell r="V19">
            <v>0</v>
          </cell>
          <cell r="W19">
            <v>0.47554000000000002</v>
          </cell>
          <cell r="X19">
            <v>5.7816549999999998</v>
          </cell>
          <cell r="Y19">
            <v>5.1697150000000001</v>
          </cell>
          <cell r="Z19">
            <v>5.1697150000000001</v>
          </cell>
          <cell r="AA19">
            <v>0.47554000000000002</v>
          </cell>
          <cell r="AB19">
            <v>5.6452549999999997</v>
          </cell>
          <cell r="AC19">
            <v>35524.174953703703</v>
          </cell>
          <cell r="AD19" t="str">
            <v>A</v>
          </cell>
        </row>
        <row r="20">
          <cell r="E20" t="str">
            <v>B0233898</v>
          </cell>
          <cell r="F20" t="str">
            <v>NTRX3652</v>
          </cell>
          <cell r="H20" t="str">
            <v>P</v>
          </cell>
          <cell r="I20" t="str">
            <v>A</v>
          </cell>
          <cell r="K20" t="str">
            <v>EA</v>
          </cell>
          <cell r="L20" t="str">
            <v>NTRX3652 COVER PLATE KIT</v>
          </cell>
          <cell r="M20" t="str">
            <v>USD</v>
          </cell>
          <cell r="N20" t="str">
            <v>USD</v>
          </cell>
          <cell r="O20" t="str">
            <v>BUDGET</v>
          </cell>
          <cell r="P20">
            <v>1997</v>
          </cell>
          <cell r="Q20">
            <v>2.6587000000000001</v>
          </cell>
          <cell r="R20">
            <v>0</v>
          </cell>
          <cell r="S20">
            <v>0</v>
          </cell>
          <cell r="T20">
            <v>0</v>
          </cell>
          <cell r="U20">
            <v>0</v>
          </cell>
          <cell r="V20">
            <v>0</v>
          </cell>
          <cell r="W20">
            <v>0.1726</v>
          </cell>
          <cell r="Y20">
            <v>2.6587000000000001</v>
          </cell>
          <cell r="Z20">
            <v>2.6587000000000001</v>
          </cell>
          <cell r="AA20">
            <v>0.1726</v>
          </cell>
          <cell r="AB20">
            <v>2.8313000000000001</v>
          </cell>
          <cell r="AC20">
            <v>35488.965462962966</v>
          </cell>
          <cell r="AD20" t="str">
            <v>A</v>
          </cell>
        </row>
        <row r="21">
          <cell r="E21" t="str">
            <v>B0233898</v>
          </cell>
          <cell r="F21" t="str">
            <v>NTRX3652</v>
          </cell>
          <cell r="H21" t="str">
            <v>P</v>
          </cell>
          <cell r="I21" t="str">
            <v>P</v>
          </cell>
          <cell r="J21">
            <v>540</v>
          </cell>
          <cell r="K21" t="str">
            <v>EA</v>
          </cell>
          <cell r="L21" t="str">
            <v>NTRX3652 COVER PLATE KIT</v>
          </cell>
          <cell r="M21" t="str">
            <v>CAD</v>
          </cell>
          <cell r="N21" t="str">
            <v>USD</v>
          </cell>
          <cell r="O21" t="str">
            <v>BUDGET</v>
          </cell>
          <cell r="P21">
            <v>1997</v>
          </cell>
          <cell r="Q21">
            <v>2.6586640080000001</v>
          </cell>
          <cell r="R21">
            <v>0</v>
          </cell>
          <cell r="S21">
            <v>0</v>
          </cell>
          <cell r="T21">
            <v>0</v>
          </cell>
          <cell r="U21">
            <v>0</v>
          </cell>
          <cell r="V21">
            <v>0</v>
          </cell>
          <cell r="W21">
            <v>0.17259242</v>
          </cell>
          <cell r="Y21">
            <v>2.6586640080000001</v>
          </cell>
          <cell r="Z21">
            <v>2.6586640080000001</v>
          </cell>
          <cell r="AA21">
            <v>0.17259242</v>
          </cell>
          <cell r="AB21">
            <v>2.8312564280000001</v>
          </cell>
          <cell r="AC21">
            <v>35492.664652777778</v>
          </cell>
          <cell r="AD21" t="str">
            <v>A</v>
          </cell>
        </row>
        <row r="22">
          <cell r="E22" t="str">
            <v>B0238190</v>
          </cell>
          <cell r="F22" t="str">
            <v>NTRX36KA</v>
          </cell>
          <cell r="H22" t="str">
            <v>P</v>
          </cell>
          <cell r="I22" t="str">
            <v>A</v>
          </cell>
          <cell r="K22" t="str">
            <v>EA</v>
          </cell>
          <cell r="L22" t="str">
            <v>NTRX36KA POWER KIT</v>
          </cell>
          <cell r="M22" t="str">
            <v>USD</v>
          </cell>
          <cell r="N22" t="str">
            <v>USD</v>
          </cell>
          <cell r="O22" t="str">
            <v>BUDGET</v>
          </cell>
          <cell r="P22">
            <v>1997</v>
          </cell>
          <cell r="Q22">
            <v>312.25420000000003</v>
          </cell>
          <cell r="R22">
            <v>0</v>
          </cell>
          <cell r="S22">
            <v>0</v>
          </cell>
          <cell r="T22">
            <v>0</v>
          </cell>
          <cell r="U22">
            <v>0</v>
          </cell>
          <cell r="V22">
            <v>0</v>
          </cell>
          <cell r="W22">
            <v>20.2942</v>
          </cell>
          <cell r="Y22">
            <v>312.25420000000003</v>
          </cell>
          <cell r="Z22">
            <v>312.25420000000003</v>
          </cell>
          <cell r="AA22">
            <v>20.2942</v>
          </cell>
          <cell r="AB22">
            <v>332.54840000000002</v>
          </cell>
          <cell r="AC22">
            <v>35488.965462962966</v>
          </cell>
          <cell r="AD22" t="str">
            <v>A</v>
          </cell>
        </row>
        <row r="23">
          <cell r="E23" t="str">
            <v>B0238190</v>
          </cell>
          <cell r="F23" t="str">
            <v>NTRX36KA</v>
          </cell>
          <cell r="H23" t="str">
            <v>P</v>
          </cell>
          <cell r="I23" t="str">
            <v>P</v>
          </cell>
          <cell r="J23">
            <v>540</v>
          </cell>
          <cell r="K23" t="str">
            <v>EA</v>
          </cell>
          <cell r="L23" t="str">
            <v>NTRX36KA POWER KIT</v>
          </cell>
          <cell r="M23" t="str">
            <v>CAD</v>
          </cell>
          <cell r="N23" t="str">
            <v>USD</v>
          </cell>
          <cell r="O23" t="str">
            <v>BUDGET</v>
          </cell>
          <cell r="P23">
            <v>1997</v>
          </cell>
          <cell r="Q23">
            <v>312.25390996800002</v>
          </cell>
          <cell r="R23">
            <v>0</v>
          </cell>
          <cell r="S23">
            <v>0</v>
          </cell>
          <cell r="T23">
            <v>0</v>
          </cell>
          <cell r="U23">
            <v>0</v>
          </cell>
          <cell r="V23">
            <v>0</v>
          </cell>
          <cell r="W23">
            <v>20.294201928</v>
          </cell>
          <cell r="Y23">
            <v>312.25390996800002</v>
          </cell>
          <cell r="Z23">
            <v>312.25390996800002</v>
          </cell>
          <cell r="AA23">
            <v>20.294201928</v>
          </cell>
          <cell r="AB23">
            <v>332.54811189600002</v>
          </cell>
          <cell r="AC23">
            <v>35492.664652777778</v>
          </cell>
          <cell r="AD23" t="str">
            <v>A</v>
          </cell>
        </row>
        <row r="24">
          <cell r="E24" t="str">
            <v>B0237685</v>
          </cell>
          <cell r="F24" t="str">
            <v>NTRX2568</v>
          </cell>
          <cell r="I24" t="str">
            <v>P</v>
          </cell>
          <cell r="K24">
            <v>1</v>
          </cell>
          <cell r="M24" t="str">
            <v>GBP</v>
          </cell>
          <cell r="N24" t="str">
            <v>USD</v>
          </cell>
          <cell r="O24" t="str">
            <v>BUDGET</v>
          </cell>
          <cell r="P24">
            <v>1997</v>
          </cell>
          <cell r="Q24">
            <v>477.55500000000001</v>
          </cell>
          <cell r="R24">
            <v>0</v>
          </cell>
          <cell r="S24">
            <v>0</v>
          </cell>
          <cell r="T24">
            <v>0</v>
          </cell>
          <cell r="U24">
            <v>0</v>
          </cell>
          <cell r="V24">
            <v>0</v>
          </cell>
          <cell r="W24">
            <v>0</v>
          </cell>
          <cell r="X24">
            <v>514.66200000000003</v>
          </cell>
          <cell r="Y24">
            <v>477.55500000000001</v>
          </cell>
          <cell r="Z24">
            <v>477.55500000000001</v>
          </cell>
          <cell r="AA24">
            <v>0</v>
          </cell>
          <cell r="AB24">
            <v>477.55500000000001</v>
          </cell>
          <cell r="AC24">
            <v>35686.712824074071</v>
          </cell>
          <cell r="AD24" t="str">
            <v>A</v>
          </cell>
        </row>
        <row r="25">
          <cell r="E25" t="str">
            <v>B0237685</v>
          </cell>
          <cell r="F25" t="str">
            <v>NTRX2568</v>
          </cell>
          <cell r="H25" t="str">
            <v>C</v>
          </cell>
          <cell r="I25" t="str">
            <v>A</v>
          </cell>
          <cell r="K25" t="str">
            <v>EA</v>
          </cell>
          <cell r="L25" t="str">
            <v>NTRX2568 DOOR KIT (CENTER</v>
          </cell>
          <cell r="M25" t="str">
            <v>CAD</v>
          </cell>
          <cell r="N25" t="str">
            <v>USD</v>
          </cell>
          <cell r="O25" t="str">
            <v>BUDGET</v>
          </cell>
          <cell r="P25">
            <v>1997</v>
          </cell>
          <cell r="Q25">
            <v>416.92624974</v>
          </cell>
          <cell r="R25">
            <v>0</v>
          </cell>
          <cell r="S25">
            <v>0</v>
          </cell>
          <cell r="T25">
            <v>0</v>
          </cell>
          <cell r="U25">
            <v>0</v>
          </cell>
          <cell r="V25">
            <v>0</v>
          </cell>
          <cell r="W25">
            <v>12.508135640000001</v>
          </cell>
          <cell r="Y25">
            <v>416.92624974</v>
          </cell>
          <cell r="Z25">
            <v>416.92624974</v>
          </cell>
          <cell r="AA25">
            <v>12.508135640000001</v>
          </cell>
          <cell r="AB25">
            <v>429.43438537999998</v>
          </cell>
          <cell r="AC25">
            <v>35446.157222222224</v>
          </cell>
          <cell r="AD25" t="str">
            <v>A</v>
          </cell>
        </row>
        <row r="26">
          <cell r="E26" t="str">
            <v>B0237685</v>
          </cell>
          <cell r="F26" t="str">
            <v>NTRX2568</v>
          </cell>
          <cell r="H26" t="str">
            <v>P</v>
          </cell>
          <cell r="I26" t="str">
            <v>A</v>
          </cell>
          <cell r="K26" t="str">
            <v>EA</v>
          </cell>
          <cell r="L26" t="str">
            <v>NTRX2568 DOOR CTR LATCH</v>
          </cell>
          <cell r="M26" t="str">
            <v>USD</v>
          </cell>
          <cell r="N26" t="str">
            <v>USD</v>
          </cell>
          <cell r="O26" t="str">
            <v>BUDGET</v>
          </cell>
          <cell r="P26">
            <v>1997</v>
          </cell>
          <cell r="Q26">
            <v>368.5376</v>
          </cell>
          <cell r="R26">
            <v>0</v>
          </cell>
          <cell r="S26">
            <v>0</v>
          </cell>
          <cell r="T26">
            <v>0</v>
          </cell>
          <cell r="U26">
            <v>0</v>
          </cell>
          <cell r="V26">
            <v>0</v>
          </cell>
          <cell r="W26">
            <v>23.954799999999999</v>
          </cell>
          <cell r="Y26">
            <v>368.5376</v>
          </cell>
          <cell r="Z26">
            <v>368.5376</v>
          </cell>
          <cell r="AA26">
            <v>23.954799999999999</v>
          </cell>
          <cell r="AB26">
            <v>392.49239999999998</v>
          </cell>
          <cell r="AC26">
            <v>35394.572685185187</v>
          </cell>
          <cell r="AD26" t="str">
            <v>A</v>
          </cell>
        </row>
        <row r="27">
          <cell r="E27" t="str">
            <v>B0237685</v>
          </cell>
          <cell r="F27" t="str">
            <v>NTRX2568</v>
          </cell>
          <cell r="H27" t="str">
            <v>P</v>
          </cell>
          <cell r="I27" t="str">
            <v>P</v>
          </cell>
          <cell r="J27">
            <v>540</v>
          </cell>
          <cell r="K27" t="str">
            <v>EA</v>
          </cell>
          <cell r="L27" t="str">
            <v>NTRX2568 DOOR CTR LATCH</v>
          </cell>
          <cell r="M27" t="str">
            <v>CAD</v>
          </cell>
          <cell r="N27" t="str">
            <v>USD</v>
          </cell>
          <cell r="O27" t="str">
            <v>BUDGET</v>
          </cell>
          <cell r="P27">
            <v>1997</v>
          </cell>
          <cell r="Q27">
            <v>368.53726109199999</v>
          </cell>
          <cell r="R27">
            <v>0</v>
          </cell>
          <cell r="S27">
            <v>0</v>
          </cell>
          <cell r="T27">
            <v>0</v>
          </cell>
          <cell r="U27">
            <v>0</v>
          </cell>
          <cell r="V27">
            <v>0</v>
          </cell>
          <cell r="W27">
            <v>23.954790859999999</v>
          </cell>
          <cell r="Y27">
            <v>368.53726109199999</v>
          </cell>
          <cell r="Z27">
            <v>368.53726109199999</v>
          </cell>
          <cell r="AA27">
            <v>23.954790859999999</v>
          </cell>
          <cell r="AB27">
            <v>392.492051952</v>
          </cell>
          <cell r="AC27">
            <v>35423.463831018518</v>
          </cell>
          <cell r="AD27" t="str">
            <v>A</v>
          </cell>
        </row>
        <row r="28">
          <cell r="E28" t="str">
            <v>B0233813</v>
          </cell>
          <cell r="F28" t="str">
            <v>NTRX2523</v>
          </cell>
          <cell r="I28" t="str">
            <v>P</v>
          </cell>
          <cell r="K28" t="str">
            <v>EA</v>
          </cell>
          <cell r="L28" t="str">
            <v>KIT MISCELLANEOUS</v>
          </cell>
          <cell r="M28" t="str">
            <v>CAD</v>
          </cell>
          <cell r="N28" t="str">
            <v>USD</v>
          </cell>
          <cell r="O28" t="str">
            <v>BUDGET</v>
          </cell>
          <cell r="P28">
            <v>1997</v>
          </cell>
          <cell r="Q28">
            <v>8.3011028099999997</v>
          </cell>
          <cell r="R28">
            <v>0</v>
          </cell>
          <cell r="S28">
            <v>0</v>
          </cell>
          <cell r="T28">
            <v>0</v>
          </cell>
          <cell r="U28">
            <v>0</v>
          </cell>
          <cell r="V28">
            <v>0</v>
          </cell>
          <cell r="W28">
            <v>2.0752571839999998</v>
          </cell>
          <cell r="X28">
            <v>13.035616594</v>
          </cell>
          <cell r="Y28">
            <v>8.3011028099999997</v>
          </cell>
          <cell r="Z28">
            <v>8.3011028099999997</v>
          </cell>
          <cell r="AA28">
            <v>2.0752571839999998</v>
          </cell>
          <cell r="AB28">
            <v>10.376359994</v>
          </cell>
          <cell r="AC28">
            <v>35611.521458333336</v>
          </cell>
          <cell r="AD28" t="str">
            <v>A</v>
          </cell>
        </row>
        <row r="29">
          <cell r="E29" t="str">
            <v>B0233813</v>
          </cell>
          <cell r="F29" t="str">
            <v>NTRX2523</v>
          </cell>
          <cell r="H29" t="str">
            <v>C</v>
          </cell>
          <cell r="I29" t="str">
            <v>P</v>
          </cell>
          <cell r="J29" t="str">
            <v>OSV</v>
          </cell>
          <cell r="K29" t="str">
            <v>EA</v>
          </cell>
          <cell r="L29" t="str">
            <v>NTRX2523 LEVELING FEET</v>
          </cell>
          <cell r="M29" t="str">
            <v>USD</v>
          </cell>
          <cell r="N29" t="str">
            <v>USD</v>
          </cell>
          <cell r="O29" t="str">
            <v>BUDGET</v>
          </cell>
          <cell r="P29">
            <v>1997</v>
          </cell>
          <cell r="Q29">
            <v>7.01</v>
          </cell>
          <cell r="R29">
            <v>0</v>
          </cell>
          <cell r="S29">
            <v>9.8100000000000007E-2</v>
          </cell>
          <cell r="T29">
            <v>0</v>
          </cell>
          <cell r="U29">
            <v>0</v>
          </cell>
          <cell r="V29">
            <v>0</v>
          </cell>
          <cell r="W29">
            <v>0.46200000000000002</v>
          </cell>
          <cell r="Y29">
            <v>7.1081000000000003</v>
          </cell>
          <cell r="Z29">
            <v>7.1081000000000003</v>
          </cell>
          <cell r="AA29">
            <v>0.46200000000000002</v>
          </cell>
          <cell r="AB29">
            <v>7.5701000000000001</v>
          </cell>
          <cell r="AC29">
            <v>35394.572685185187</v>
          </cell>
          <cell r="AD29" t="str">
            <v>A</v>
          </cell>
        </row>
        <row r="30">
          <cell r="E30" t="str">
            <v>B0233813</v>
          </cell>
          <cell r="F30" t="str">
            <v>NTRX2523</v>
          </cell>
          <cell r="H30" t="str">
            <v>C</v>
          </cell>
          <cell r="I30" t="str">
            <v>P</v>
          </cell>
          <cell r="J30">
            <v>540</v>
          </cell>
          <cell r="K30" t="str">
            <v>EA</v>
          </cell>
          <cell r="L30" t="str">
            <v>NTRX2523 LEVELING FEET</v>
          </cell>
          <cell r="M30" t="str">
            <v>CAD</v>
          </cell>
          <cell r="N30" t="str">
            <v>USD</v>
          </cell>
          <cell r="O30" t="str">
            <v>BUDGET</v>
          </cell>
          <cell r="P30">
            <v>1997</v>
          </cell>
          <cell r="Q30">
            <v>7.0099929899999998</v>
          </cell>
          <cell r="R30">
            <v>0</v>
          </cell>
          <cell r="S30">
            <v>9.8073975999999993E-2</v>
          </cell>
          <cell r="T30">
            <v>0</v>
          </cell>
          <cell r="U30">
            <v>0</v>
          </cell>
          <cell r="V30">
            <v>0</v>
          </cell>
          <cell r="W30">
            <v>0.46199953799999999</v>
          </cell>
          <cell r="Y30">
            <v>7.108066966</v>
          </cell>
          <cell r="Z30">
            <v>7.108066966</v>
          </cell>
          <cell r="AA30">
            <v>0.46199953799999999</v>
          </cell>
          <cell r="AB30">
            <v>7.5700665039999997</v>
          </cell>
          <cell r="AC30">
            <v>35423.463831018518</v>
          </cell>
          <cell r="AD30" t="str">
            <v>A</v>
          </cell>
        </row>
        <row r="31">
          <cell r="E31" t="str">
            <v>B0233813</v>
          </cell>
          <cell r="F31" t="str">
            <v>NTRX2523</v>
          </cell>
          <cell r="H31" t="str">
            <v>C</v>
          </cell>
          <cell r="I31" t="str">
            <v>P</v>
          </cell>
          <cell r="J31" t="str">
            <v>OSV</v>
          </cell>
          <cell r="K31" t="str">
            <v>EA</v>
          </cell>
          <cell r="L31" t="str">
            <v>NTRX2523 LEVELING FOOT KI</v>
          </cell>
          <cell r="M31" t="str">
            <v>CAD</v>
          </cell>
          <cell r="N31" t="str">
            <v>USD</v>
          </cell>
          <cell r="O31" t="str">
            <v>BUDGET</v>
          </cell>
          <cell r="P31">
            <v>1997</v>
          </cell>
          <cell r="Q31">
            <v>5.0518467999999999</v>
          </cell>
          <cell r="R31">
            <v>9.5481386000000001E-2</v>
          </cell>
          <cell r="S31">
            <v>7.5036961999999999E-2</v>
          </cell>
          <cell r="T31">
            <v>1.7681463799999999</v>
          </cell>
          <cell r="U31">
            <v>0</v>
          </cell>
          <cell r="V31">
            <v>0</v>
          </cell>
          <cell r="W31">
            <v>0.20970349399999999</v>
          </cell>
          <cell r="Y31">
            <v>6.9905115279999999</v>
          </cell>
          <cell r="Z31">
            <v>6.9905115279999999</v>
          </cell>
          <cell r="AA31">
            <v>0.20970349399999999</v>
          </cell>
          <cell r="AB31">
            <v>7.2002150220000001</v>
          </cell>
          <cell r="AC31">
            <v>35446.157222222224</v>
          </cell>
          <cell r="AD31" t="str">
            <v>A</v>
          </cell>
        </row>
        <row r="32">
          <cell r="E32" t="str">
            <v>B0233813</v>
          </cell>
          <cell r="F32" t="str">
            <v>NTRX2523</v>
          </cell>
          <cell r="I32" t="str">
            <v>P</v>
          </cell>
          <cell r="K32">
            <v>1</v>
          </cell>
          <cell r="M32" t="str">
            <v>GBP</v>
          </cell>
          <cell r="N32" t="str">
            <v>USD</v>
          </cell>
          <cell r="O32" t="str">
            <v>BUDGET</v>
          </cell>
          <cell r="P32">
            <v>1997</v>
          </cell>
          <cell r="Q32">
            <v>6.9599650000000004</v>
          </cell>
          <cell r="R32">
            <v>0</v>
          </cell>
          <cell r="S32">
            <v>0</v>
          </cell>
          <cell r="T32">
            <v>0</v>
          </cell>
          <cell r="U32">
            <v>0</v>
          </cell>
          <cell r="V32">
            <v>0</v>
          </cell>
          <cell r="W32">
            <v>0</v>
          </cell>
          <cell r="X32">
            <v>7.5006050000000002</v>
          </cell>
          <cell r="Y32">
            <v>6.9599650000000004</v>
          </cell>
          <cell r="Z32">
            <v>6.9599650000000004</v>
          </cell>
          <cell r="AA32">
            <v>0</v>
          </cell>
          <cell r="AB32">
            <v>6.9599650000000004</v>
          </cell>
          <cell r="AC32">
            <v>35500.638472222221</v>
          </cell>
          <cell r="AD32" t="str">
            <v>A</v>
          </cell>
        </row>
        <row r="33">
          <cell r="E33" t="str">
            <v>P0741641</v>
          </cell>
          <cell r="F33" t="str">
            <v>P0741641</v>
          </cell>
          <cell r="I33" t="str">
            <v>P</v>
          </cell>
          <cell r="K33">
            <v>1</v>
          </cell>
          <cell r="M33" t="str">
            <v>GBP</v>
          </cell>
          <cell r="N33" t="str">
            <v>USD</v>
          </cell>
          <cell r="O33" t="str">
            <v>BUDGET</v>
          </cell>
          <cell r="P33">
            <v>1997</v>
          </cell>
          <cell r="Q33">
            <v>30.395189999999999</v>
          </cell>
          <cell r="R33">
            <v>0</v>
          </cell>
          <cell r="S33">
            <v>0</v>
          </cell>
          <cell r="T33">
            <v>0</v>
          </cell>
          <cell r="U33">
            <v>0</v>
          </cell>
          <cell r="V33">
            <v>0</v>
          </cell>
          <cell r="W33">
            <v>0</v>
          </cell>
          <cell r="X33">
            <v>32.756770000000003</v>
          </cell>
          <cell r="Y33">
            <v>30.395189999999999</v>
          </cell>
          <cell r="Z33">
            <v>30.395189999999999</v>
          </cell>
          <cell r="AA33">
            <v>0</v>
          </cell>
          <cell r="AB33">
            <v>30.395189999999999</v>
          </cell>
          <cell r="AC33">
            <v>35546.937685185185</v>
          </cell>
          <cell r="AD33" t="str">
            <v>A</v>
          </cell>
        </row>
        <row r="34">
          <cell r="E34" t="str">
            <v>P0741641</v>
          </cell>
          <cell r="F34" t="str">
            <v>P0741641</v>
          </cell>
          <cell r="H34" t="str">
            <v>C</v>
          </cell>
          <cell r="I34" t="str">
            <v>P</v>
          </cell>
          <cell r="J34" t="str">
            <v>OSV</v>
          </cell>
          <cell r="K34" t="str">
            <v>EA</v>
          </cell>
          <cell r="L34" t="str">
            <v>SAFETY COVER FILTERED PWR</v>
          </cell>
          <cell r="M34" t="str">
            <v>USD</v>
          </cell>
          <cell r="N34" t="str">
            <v>USD</v>
          </cell>
          <cell r="O34" t="str">
            <v>BUDGET</v>
          </cell>
          <cell r="P34">
            <v>1997</v>
          </cell>
          <cell r="Q34">
            <v>20.6</v>
          </cell>
          <cell r="R34">
            <v>0</v>
          </cell>
          <cell r="S34">
            <v>0.28839999999999999</v>
          </cell>
          <cell r="T34">
            <v>0</v>
          </cell>
          <cell r="U34">
            <v>0</v>
          </cell>
          <cell r="V34">
            <v>0</v>
          </cell>
          <cell r="W34">
            <v>1.3576999999999999</v>
          </cell>
          <cell r="Y34">
            <v>20.888400000000001</v>
          </cell>
          <cell r="Z34">
            <v>20.888400000000001</v>
          </cell>
          <cell r="AA34">
            <v>1.3576999999999999</v>
          </cell>
          <cell r="AB34">
            <v>22.246099999999998</v>
          </cell>
          <cell r="AC34">
            <v>35587.681307870371</v>
          </cell>
          <cell r="AD34" t="str">
            <v>A</v>
          </cell>
        </row>
        <row r="35">
          <cell r="E35" t="str">
            <v>P0741641</v>
          </cell>
          <cell r="F35" t="str">
            <v>P0741641</v>
          </cell>
          <cell r="H35" t="str">
            <v>C</v>
          </cell>
          <cell r="I35" t="str">
            <v>P</v>
          </cell>
          <cell r="J35">
            <v>540</v>
          </cell>
          <cell r="K35" t="str">
            <v>EA</v>
          </cell>
          <cell r="L35" t="str">
            <v>SAFETY COVER FILTERED PWR</v>
          </cell>
          <cell r="M35" t="str">
            <v>CAD</v>
          </cell>
          <cell r="N35" t="str">
            <v>USD</v>
          </cell>
          <cell r="O35" t="str">
            <v>BUDGET</v>
          </cell>
          <cell r="P35">
            <v>1997</v>
          </cell>
          <cell r="Q35">
            <v>20.599979399999999</v>
          </cell>
          <cell r="R35">
            <v>0</v>
          </cell>
          <cell r="S35">
            <v>0.28837008200000003</v>
          </cell>
          <cell r="T35">
            <v>0</v>
          </cell>
          <cell r="U35">
            <v>0</v>
          </cell>
          <cell r="V35">
            <v>0</v>
          </cell>
          <cell r="W35">
            <v>1.3577023459999999</v>
          </cell>
          <cell r="Y35">
            <v>20.888349481999999</v>
          </cell>
          <cell r="Z35">
            <v>20.888349481999999</v>
          </cell>
          <cell r="AA35">
            <v>1.3577023459999999</v>
          </cell>
          <cell r="AB35">
            <v>22.246051827999999</v>
          </cell>
          <cell r="AC35">
            <v>35492.664652777778</v>
          </cell>
          <cell r="AD35" t="str">
            <v>A</v>
          </cell>
        </row>
        <row r="36">
          <cell r="E36" t="str">
            <v>B0204315</v>
          </cell>
          <cell r="F36" t="str">
            <v>NT0X50AA</v>
          </cell>
          <cell r="H36" t="str">
            <v>C</v>
          </cell>
          <cell r="I36" t="str">
            <v>P</v>
          </cell>
          <cell r="J36" t="str">
            <v>OSV</v>
          </cell>
          <cell r="K36" t="str">
            <v>EA</v>
          </cell>
          <cell r="L36" t="str">
            <v>NT0X50AA FILLER FACEPLATE</v>
          </cell>
          <cell r="M36" t="str">
            <v>CAD</v>
          </cell>
          <cell r="N36" t="str">
            <v>USD</v>
          </cell>
          <cell r="O36" t="str">
            <v>BUDGET</v>
          </cell>
          <cell r="P36">
            <v>1997</v>
          </cell>
          <cell r="Q36">
            <v>2.5563678140000001</v>
          </cell>
          <cell r="R36">
            <v>4.8296248E-2</v>
          </cell>
          <cell r="S36">
            <v>3.7925887999999998E-2</v>
          </cell>
          <cell r="T36">
            <v>0.89473984600000001</v>
          </cell>
          <cell r="U36">
            <v>0</v>
          </cell>
          <cell r="V36">
            <v>0</v>
          </cell>
          <cell r="W36">
            <v>0.106148042</v>
          </cell>
          <cell r="Y36">
            <v>3.5373297959999999</v>
          </cell>
          <cell r="Z36">
            <v>3.5373297959999999</v>
          </cell>
          <cell r="AA36">
            <v>0.106148042</v>
          </cell>
          <cell r="AB36">
            <v>3.6434778379999999</v>
          </cell>
          <cell r="AC36">
            <v>35402.718252314815</v>
          </cell>
          <cell r="AD36" t="str">
            <v>A</v>
          </cell>
        </row>
        <row r="37">
          <cell r="E37" t="str">
            <v>B0204315</v>
          </cell>
          <cell r="F37" t="str">
            <v>NT0X50AA</v>
          </cell>
          <cell r="H37" t="str">
            <v>C</v>
          </cell>
          <cell r="I37" t="str">
            <v>P</v>
          </cell>
          <cell r="J37">
            <v>107</v>
          </cell>
          <cell r="K37" t="str">
            <v>EA</v>
          </cell>
          <cell r="L37" t="str">
            <v>NT0X50AA</v>
          </cell>
          <cell r="M37" t="str">
            <v>USD</v>
          </cell>
          <cell r="N37" t="str">
            <v>USD</v>
          </cell>
          <cell r="O37" t="str">
            <v>BUDGET</v>
          </cell>
          <cell r="P37">
            <v>1997</v>
          </cell>
          <cell r="Q37">
            <v>3.4698000000000002</v>
          </cell>
          <cell r="R37">
            <v>1.04E-2</v>
          </cell>
          <cell r="S37">
            <v>3.4700000000000002E-2</v>
          </cell>
          <cell r="T37">
            <v>0</v>
          </cell>
          <cell r="U37">
            <v>0</v>
          </cell>
          <cell r="V37">
            <v>0</v>
          </cell>
          <cell r="W37">
            <v>0</v>
          </cell>
          <cell r="Y37">
            <v>3.5148999999999999</v>
          </cell>
          <cell r="Z37">
            <v>3.5148999999999999</v>
          </cell>
          <cell r="AA37">
            <v>0</v>
          </cell>
          <cell r="AB37">
            <v>3.5148999999999999</v>
          </cell>
          <cell r="AC37">
            <v>35767</v>
          </cell>
          <cell r="AD37" t="str">
            <v>A</v>
          </cell>
        </row>
        <row r="38">
          <cell r="E38" t="str">
            <v>B0204315</v>
          </cell>
          <cell r="F38" t="str">
            <v>NT0X50AA</v>
          </cell>
          <cell r="H38" t="str">
            <v>C</v>
          </cell>
          <cell r="I38" t="str">
            <v>P</v>
          </cell>
          <cell r="J38">
            <v>540</v>
          </cell>
          <cell r="K38" t="str">
            <v>EA</v>
          </cell>
          <cell r="L38" t="str">
            <v>NT0X50AA FILLER FACEPLATE</v>
          </cell>
          <cell r="M38" t="str">
            <v>CAD</v>
          </cell>
          <cell r="N38" t="str">
            <v>USD</v>
          </cell>
          <cell r="O38" t="str">
            <v>BUDGET</v>
          </cell>
          <cell r="P38">
            <v>1997</v>
          </cell>
          <cell r="Q38">
            <v>2.7499972499999998</v>
          </cell>
          <cell r="R38">
            <v>0</v>
          </cell>
          <cell r="S38">
            <v>3.8518480000000001E-2</v>
          </cell>
          <cell r="T38">
            <v>0</v>
          </cell>
          <cell r="U38">
            <v>0</v>
          </cell>
          <cell r="V38">
            <v>0.49999949999999999</v>
          </cell>
          <cell r="W38">
            <v>0.181333152</v>
          </cell>
          <cell r="Y38">
            <v>3.2885152299999998</v>
          </cell>
          <cell r="Z38">
            <v>3.2885152299999998</v>
          </cell>
          <cell r="AA38">
            <v>0.181333152</v>
          </cell>
          <cell r="AB38">
            <v>3.4698483819999999</v>
          </cell>
          <cell r="AC38">
            <v>35423.463831018518</v>
          </cell>
          <cell r="AD38" t="str">
            <v>A</v>
          </cell>
        </row>
        <row r="39">
          <cell r="E39" t="str">
            <v>B0204315</v>
          </cell>
          <cell r="F39" t="str">
            <v>NT0X50AA</v>
          </cell>
          <cell r="H39" t="str">
            <v>C</v>
          </cell>
          <cell r="I39" t="str">
            <v>P</v>
          </cell>
          <cell r="J39" t="str">
            <v>OSV</v>
          </cell>
          <cell r="K39" t="str">
            <v>EA</v>
          </cell>
          <cell r="L39" t="str">
            <v>NT0X50AA FILLER FACEPLATE</v>
          </cell>
          <cell r="M39" t="str">
            <v>USD</v>
          </cell>
          <cell r="N39" t="str">
            <v>USD</v>
          </cell>
          <cell r="O39" t="str">
            <v>BUDGET</v>
          </cell>
          <cell r="P39">
            <v>1997</v>
          </cell>
          <cell r="Q39">
            <v>2.75</v>
          </cell>
          <cell r="R39">
            <v>0</v>
          </cell>
          <cell r="S39">
            <v>3.85E-2</v>
          </cell>
          <cell r="T39">
            <v>0</v>
          </cell>
          <cell r="U39">
            <v>0</v>
          </cell>
          <cell r="V39">
            <v>0.5</v>
          </cell>
          <cell r="W39">
            <v>0.18129999999999999</v>
          </cell>
          <cell r="Y39">
            <v>3.2885</v>
          </cell>
          <cell r="Z39">
            <v>3.2885</v>
          </cell>
          <cell r="AA39">
            <v>0.18129999999999999</v>
          </cell>
          <cell r="AB39">
            <v>3.4698000000000002</v>
          </cell>
          <cell r="AC39">
            <v>35394.572685185187</v>
          </cell>
          <cell r="AD39" t="str">
            <v>A</v>
          </cell>
        </row>
        <row r="40">
          <cell r="E40" t="str">
            <v>B0204315</v>
          </cell>
          <cell r="F40" t="str">
            <v>NT0X50AA</v>
          </cell>
          <cell r="I40" t="str">
            <v>P</v>
          </cell>
          <cell r="K40">
            <v>1</v>
          </cell>
          <cell r="M40" t="str">
            <v>GBP</v>
          </cell>
          <cell r="N40" t="str">
            <v>USD</v>
          </cell>
          <cell r="O40" t="str">
            <v>BUDGET</v>
          </cell>
          <cell r="P40">
            <v>1997</v>
          </cell>
          <cell r="Q40">
            <v>2.7124999999999999</v>
          </cell>
          <cell r="R40">
            <v>0</v>
          </cell>
          <cell r="S40">
            <v>0</v>
          </cell>
          <cell r="T40">
            <v>0</v>
          </cell>
          <cell r="U40">
            <v>0</v>
          </cell>
          <cell r="V40">
            <v>0</v>
          </cell>
          <cell r="W40">
            <v>0</v>
          </cell>
          <cell r="X40">
            <v>2.9231449999999999</v>
          </cell>
          <cell r="Y40">
            <v>2.7124999999999999</v>
          </cell>
          <cell r="Z40">
            <v>2.7124999999999999</v>
          </cell>
          <cell r="AA40">
            <v>0</v>
          </cell>
          <cell r="AB40">
            <v>2.7124999999999999</v>
          </cell>
          <cell r="AC40">
            <v>35664.421770833331</v>
          </cell>
          <cell r="AD40" t="str">
            <v>A</v>
          </cell>
        </row>
        <row r="41">
          <cell r="E41" t="str">
            <v>P0690976</v>
          </cell>
          <cell r="F41" t="str">
            <v>P0690976</v>
          </cell>
          <cell r="H41" t="str">
            <v>C</v>
          </cell>
          <cell r="I41" t="str">
            <v>P</v>
          </cell>
          <cell r="J41">
            <v>107</v>
          </cell>
          <cell r="K41" t="str">
            <v>EA</v>
          </cell>
          <cell r="L41" t="str">
            <v>P0690976</v>
          </cell>
          <cell r="M41" t="str">
            <v>USD</v>
          </cell>
          <cell r="N41" t="str">
            <v>USD</v>
          </cell>
          <cell r="O41" t="str">
            <v>BUDGET</v>
          </cell>
          <cell r="P41">
            <v>1997</v>
          </cell>
          <cell r="Q41">
            <v>0.5847</v>
          </cell>
          <cell r="R41">
            <v>1.8E-3</v>
          </cell>
          <cell r="S41">
            <v>5.7999999999999996E-3</v>
          </cell>
          <cell r="T41">
            <v>0</v>
          </cell>
          <cell r="U41">
            <v>0</v>
          </cell>
          <cell r="V41">
            <v>0</v>
          </cell>
          <cell r="W41">
            <v>0</v>
          </cell>
          <cell r="Y41">
            <v>0.59230000000000005</v>
          </cell>
          <cell r="Z41">
            <v>0.59230000000000005</v>
          </cell>
          <cell r="AA41">
            <v>0</v>
          </cell>
          <cell r="AB41">
            <v>0.59230000000000005</v>
          </cell>
          <cell r="AC41">
            <v>35768</v>
          </cell>
          <cell r="AD41" t="str">
            <v>A</v>
          </cell>
        </row>
        <row r="42">
          <cell r="E42" t="str">
            <v>P0690976</v>
          </cell>
          <cell r="F42" t="str">
            <v>P0690976</v>
          </cell>
          <cell r="H42" t="str">
            <v>C</v>
          </cell>
          <cell r="I42" t="str">
            <v>P</v>
          </cell>
          <cell r="J42">
            <v>540</v>
          </cell>
          <cell r="K42" t="str">
            <v>EA</v>
          </cell>
          <cell r="L42" t="str">
            <v>DESIGN LABEL (NT6X50AB)</v>
          </cell>
          <cell r="M42" t="str">
            <v>CAD</v>
          </cell>
          <cell r="N42" t="str">
            <v>USD</v>
          </cell>
          <cell r="O42" t="str">
            <v>BUDGET</v>
          </cell>
          <cell r="P42">
            <v>1997</v>
          </cell>
          <cell r="Q42">
            <v>0.50999949</v>
          </cell>
          <cell r="R42">
            <v>3.1925894000000003E-2</v>
          </cell>
          <cell r="S42">
            <v>7.111104E-3</v>
          </cell>
          <cell r="T42">
            <v>0</v>
          </cell>
          <cell r="U42">
            <v>0</v>
          </cell>
          <cell r="V42">
            <v>0</v>
          </cell>
          <cell r="W42">
            <v>3.5703668000000001E-2</v>
          </cell>
          <cell r="Y42">
            <v>0.54903648800000004</v>
          </cell>
          <cell r="Z42">
            <v>0.54903648800000004</v>
          </cell>
          <cell r="AA42">
            <v>3.5703668000000001E-2</v>
          </cell>
          <cell r="AB42">
            <v>0.58474015599999996</v>
          </cell>
          <cell r="AC42">
            <v>35492.664652777778</v>
          </cell>
          <cell r="AD42" t="str">
            <v>A</v>
          </cell>
        </row>
        <row r="43">
          <cell r="E43" t="str">
            <v>P0690976</v>
          </cell>
          <cell r="F43" t="str">
            <v>P0690976</v>
          </cell>
          <cell r="H43" t="str">
            <v>C</v>
          </cell>
          <cell r="I43" t="str">
            <v>P</v>
          </cell>
          <cell r="J43" t="str">
            <v>OSV</v>
          </cell>
          <cell r="K43" t="str">
            <v>EA</v>
          </cell>
          <cell r="L43" t="str">
            <v>DESIGN LABEL (NT6X50AB)</v>
          </cell>
          <cell r="M43" t="str">
            <v>USD</v>
          </cell>
          <cell r="N43" t="str">
            <v>USD</v>
          </cell>
          <cell r="O43" t="str">
            <v>BUDGET</v>
          </cell>
          <cell r="P43">
            <v>1997</v>
          </cell>
          <cell r="Q43">
            <v>0.51</v>
          </cell>
          <cell r="R43">
            <v>3.1899999999999998E-2</v>
          </cell>
          <cell r="S43">
            <v>7.1000000000000004E-3</v>
          </cell>
          <cell r="T43">
            <v>0</v>
          </cell>
          <cell r="U43">
            <v>0</v>
          </cell>
          <cell r="V43">
            <v>0</v>
          </cell>
          <cell r="W43">
            <v>3.5700000000000003E-2</v>
          </cell>
          <cell r="Y43">
            <v>0.54900000000000004</v>
          </cell>
          <cell r="Z43">
            <v>0.54900000000000004</v>
          </cell>
          <cell r="AA43">
            <v>3.5700000000000003E-2</v>
          </cell>
          <cell r="AB43">
            <v>0.5847</v>
          </cell>
          <cell r="AC43">
            <v>35488.965462962966</v>
          </cell>
          <cell r="AD43" t="str">
            <v>A</v>
          </cell>
        </row>
        <row r="44">
          <cell r="E44" t="str">
            <v>P0690976</v>
          </cell>
          <cell r="F44" t="str">
            <v>P0690976</v>
          </cell>
          <cell r="I44" t="str">
            <v>P</v>
          </cell>
          <cell r="K44">
            <v>1</v>
          </cell>
          <cell r="M44" t="str">
            <v>GBP</v>
          </cell>
          <cell r="N44" t="str">
            <v>USD</v>
          </cell>
          <cell r="O44" t="str">
            <v>BUDGET</v>
          </cell>
          <cell r="P44">
            <v>1997</v>
          </cell>
          <cell r="Q44">
            <v>0.57350000000000001</v>
          </cell>
          <cell r="R44">
            <v>0</v>
          </cell>
          <cell r="S44">
            <v>0</v>
          </cell>
          <cell r="T44">
            <v>0</v>
          </cell>
          <cell r="U44">
            <v>0</v>
          </cell>
          <cell r="V44">
            <v>0</v>
          </cell>
          <cell r="W44">
            <v>0</v>
          </cell>
          <cell r="X44">
            <v>0.61798500000000001</v>
          </cell>
          <cell r="Y44">
            <v>0.57350000000000001</v>
          </cell>
          <cell r="Z44">
            <v>0.57350000000000001</v>
          </cell>
          <cell r="AA44">
            <v>0</v>
          </cell>
          <cell r="AB44">
            <v>0.57350000000000001</v>
          </cell>
          <cell r="AC44">
            <v>35500.638472222221</v>
          </cell>
          <cell r="AD44" t="str">
            <v>A</v>
          </cell>
        </row>
        <row r="45">
          <cell r="E45" t="str">
            <v>P0690976</v>
          </cell>
          <cell r="F45" t="str">
            <v>P0690976</v>
          </cell>
          <cell r="H45" t="str">
            <v>C</v>
          </cell>
          <cell r="I45" t="str">
            <v>A</v>
          </cell>
          <cell r="K45" t="str">
            <v>EA</v>
          </cell>
          <cell r="L45" t="str">
            <v xml:space="preserve"> DESIGN LABEL (NT6X50AB)</v>
          </cell>
          <cell r="M45" t="str">
            <v>CAD</v>
          </cell>
          <cell r="N45" t="str">
            <v>USD</v>
          </cell>
          <cell r="O45" t="str">
            <v>BUDGET</v>
          </cell>
          <cell r="P45">
            <v>1997</v>
          </cell>
          <cell r="Q45">
            <v>7.4073999999999996E-5</v>
          </cell>
          <cell r="R45">
            <v>0</v>
          </cell>
          <cell r="S45">
            <v>0</v>
          </cell>
          <cell r="T45">
            <v>0</v>
          </cell>
          <cell r="U45">
            <v>0</v>
          </cell>
          <cell r="V45">
            <v>0</v>
          </cell>
          <cell r="W45">
            <v>0</v>
          </cell>
          <cell r="Y45">
            <v>7.4073999999999996E-5</v>
          </cell>
          <cell r="Z45">
            <v>7.4073999999999996E-5</v>
          </cell>
          <cell r="AA45">
            <v>0</v>
          </cell>
          <cell r="AB45">
            <v>7.4073999999999996E-5</v>
          </cell>
          <cell r="AC45">
            <v>35402.718252314815</v>
          </cell>
          <cell r="AD45" t="str">
            <v>A</v>
          </cell>
        </row>
        <row r="46">
          <cell r="E46" t="str">
            <v>P0698316</v>
          </cell>
          <cell r="F46" t="str">
            <v>P0698316</v>
          </cell>
          <cell r="H46" t="str">
            <v>C</v>
          </cell>
          <cell r="I46" t="str">
            <v>P</v>
          </cell>
          <cell r="J46">
            <v>107</v>
          </cell>
          <cell r="K46" t="str">
            <v>EA</v>
          </cell>
          <cell r="L46" t="str">
            <v>P0698316</v>
          </cell>
          <cell r="M46" t="str">
            <v>USD</v>
          </cell>
          <cell r="N46" t="str">
            <v>USD</v>
          </cell>
          <cell r="O46" t="str">
            <v>BUDGET</v>
          </cell>
          <cell r="P46">
            <v>1997</v>
          </cell>
          <cell r="Q46">
            <v>0.5847</v>
          </cell>
          <cell r="R46">
            <v>1.8E-3</v>
          </cell>
          <cell r="S46">
            <v>5.7999999999999996E-3</v>
          </cell>
          <cell r="T46">
            <v>0</v>
          </cell>
          <cell r="U46">
            <v>0</v>
          </cell>
          <cell r="V46">
            <v>0</v>
          </cell>
          <cell r="W46">
            <v>0</v>
          </cell>
          <cell r="Y46">
            <v>0.59230000000000005</v>
          </cell>
          <cell r="Z46">
            <v>0.59230000000000005</v>
          </cell>
          <cell r="AA46">
            <v>0</v>
          </cell>
          <cell r="AB46">
            <v>0.59230000000000005</v>
          </cell>
          <cell r="AC46">
            <v>35768</v>
          </cell>
          <cell r="AD46" t="str">
            <v>A</v>
          </cell>
        </row>
        <row r="47">
          <cell r="E47" t="str">
            <v>P0698316</v>
          </cell>
          <cell r="F47" t="str">
            <v>P0698316</v>
          </cell>
          <cell r="H47" t="str">
            <v>C</v>
          </cell>
          <cell r="I47" t="str">
            <v>P</v>
          </cell>
          <cell r="J47">
            <v>540</v>
          </cell>
          <cell r="K47" t="str">
            <v>EA</v>
          </cell>
          <cell r="L47" t="str">
            <v>DESIGN LABEL (NT6X44AA)</v>
          </cell>
          <cell r="M47" t="str">
            <v>CAD</v>
          </cell>
          <cell r="N47" t="str">
            <v>USD</v>
          </cell>
          <cell r="O47" t="str">
            <v>BUDGET</v>
          </cell>
          <cell r="P47">
            <v>1997</v>
          </cell>
          <cell r="Q47">
            <v>0.50999949</v>
          </cell>
          <cell r="R47">
            <v>3.1925894000000003E-2</v>
          </cell>
          <cell r="S47">
            <v>7.111104E-3</v>
          </cell>
          <cell r="T47">
            <v>0</v>
          </cell>
          <cell r="U47">
            <v>0</v>
          </cell>
          <cell r="V47">
            <v>0</v>
          </cell>
          <cell r="W47">
            <v>3.5703668000000001E-2</v>
          </cell>
          <cell r="Y47">
            <v>0.54903648800000004</v>
          </cell>
          <cell r="Z47">
            <v>0.54903648800000004</v>
          </cell>
          <cell r="AA47">
            <v>3.5703668000000001E-2</v>
          </cell>
          <cell r="AB47">
            <v>0.58474015599999996</v>
          </cell>
          <cell r="AC47">
            <v>35423.463831018518</v>
          </cell>
          <cell r="AD47" t="str">
            <v>A</v>
          </cell>
        </row>
        <row r="48">
          <cell r="E48" t="str">
            <v>P0698316</v>
          </cell>
          <cell r="F48" t="str">
            <v>P0698316</v>
          </cell>
          <cell r="H48" t="str">
            <v>C</v>
          </cell>
          <cell r="I48" t="str">
            <v>P</v>
          </cell>
          <cell r="J48" t="str">
            <v>OSV</v>
          </cell>
          <cell r="K48" t="str">
            <v>EA</v>
          </cell>
          <cell r="L48" t="str">
            <v>DESIGN LABEL (NT6X44AA)</v>
          </cell>
          <cell r="M48" t="str">
            <v>USD</v>
          </cell>
          <cell r="N48" t="str">
            <v>USD</v>
          </cell>
          <cell r="O48" t="str">
            <v>BUDGET</v>
          </cell>
          <cell r="P48">
            <v>1997</v>
          </cell>
          <cell r="Q48">
            <v>0.51</v>
          </cell>
          <cell r="R48">
            <v>3.1899999999999998E-2</v>
          </cell>
          <cell r="S48">
            <v>7.1000000000000004E-3</v>
          </cell>
          <cell r="T48">
            <v>0</v>
          </cell>
          <cell r="U48">
            <v>0</v>
          </cell>
          <cell r="V48">
            <v>0</v>
          </cell>
          <cell r="W48">
            <v>3.5700000000000003E-2</v>
          </cell>
          <cell r="Y48">
            <v>0.54900000000000004</v>
          </cell>
          <cell r="Z48">
            <v>0.54900000000000004</v>
          </cell>
          <cell r="AA48">
            <v>3.5700000000000003E-2</v>
          </cell>
          <cell r="AB48">
            <v>0.5847</v>
          </cell>
          <cell r="AC48">
            <v>35394.572685185187</v>
          </cell>
          <cell r="AD48" t="str">
            <v>A</v>
          </cell>
        </row>
        <row r="49">
          <cell r="E49" t="str">
            <v>P0698316</v>
          </cell>
          <cell r="F49" t="str">
            <v>P0698316</v>
          </cell>
          <cell r="H49" t="str">
            <v>C</v>
          </cell>
          <cell r="I49" t="str">
            <v>A</v>
          </cell>
          <cell r="K49" t="str">
            <v>EA</v>
          </cell>
          <cell r="L49" t="str">
            <v xml:space="preserve"> DESIGN LABEL (NT6X44AA)</v>
          </cell>
          <cell r="M49" t="str">
            <v>CAD</v>
          </cell>
          <cell r="N49" t="str">
            <v>USD</v>
          </cell>
          <cell r="O49" t="str">
            <v>BUDGET</v>
          </cell>
          <cell r="P49">
            <v>1997</v>
          </cell>
          <cell r="Q49">
            <v>7.4073999999999996E-5</v>
          </cell>
          <cell r="R49">
            <v>0</v>
          </cell>
          <cell r="S49">
            <v>0</v>
          </cell>
          <cell r="T49">
            <v>0</v>
          </cell>
          <cell r="U49">
            <v>0</v>
          </cell>
          <cell r="V49">
            <v>0</v>
          </cell>
          <cell r="W49">
            <v>0</v>
          </cell>
          <cell r="Y49">
            <v>7.4073999999999996E-5</v>
          </cell>
          <cell r="Z49">
            <v>7.4073999999999996E-5</v>
          </cell>
          <cell r="AA49">
            <v>0</v>
          </cell>
          <cell r="AB49">
            <v>7.4073999999999996E-5</v>
          </cell>
          <cell r="AC49">
            <v>35446.157222222224</v>
          </cell>
          <cell r="AD49" t="str">
            <v>A</v>
          </cell>
        </row>
        <row r="50">
          <cell r="E50" t="str">
            <v>P0578498</v>
          </cell>
          <cell r="F50" t="str">
            <v>P0578498</v>
          </cell>
          <cell r="I50" t="str">
            <v>P</v>
          </cell>
          <cell r="K50">
            <v>1</v>
          </cell>
          <cell r="M50" t="str">
            <v>GBP</v>
          </cell>
          <cell r="N50" t="str">
            <v>USD</v>
          </cell>
          <cell r="O50" t="str">
            <v>BUDGET</v>
          </cell>
          <cell r="P50">
            <v>1997</v>
          </cell>
          <cell r="Q50">
            <v>0.58574499999999996</v>
          </cell>
          <cell r="R50">
            <v>0</v>
          </cell>
          <cell r="S50">
            <v>0</v>
          </cell>
          <cell r="T50">
            <v>0</v>
          </cell>
          <cell r="U50">
            <v>0</v>
          </cell>
          <cell r="V50">
            <v>0</v>
          </cell>
          <cell r="W50">
            <v>5.3784999999999999E-2</v>
          </cell>
          <cell r="X50">
            <v>0.65487499999999998</v>
          </cell>
          <cell r="Y50">
            <v>0.58574499999999996</v>
          </cell>
          <cell r="Z50">
            <v>0.58574499999999996</v>
          </cell>
          <cell r="AA50">
            <v>5.3784999999999999E-2</v>
          </cell>
          <cell r="AB50">
            <v>0.63953000000000004</v>
          </cell>
          <cell r="AC50">
            <v>35500.638472222221</v>
          </cell>
          <cell r="AD50" t="str">
            <v>A</v>
          </cell>
        </row>
        <row r="51">
          <cell r="E51" t="str">
            <v>P0578498</v>
          </cell>
          <cell r="F51" t="str">
            <v>P0578498</v>
          </cell>
          <cell r="H51" t="str">
            <v>C</v>
          </cell>
          <cell r="I51" t="str">
            <v>P</v>
          </cell>
          <cell r="J51">
            <v>107</v>
          </cell>
          <cell r="K51" t="str">
            <v>EA</v>
          </cell>
          <cell r="L51" t="str">
            <v>P0578498</v>
          </cell>
          <cell r="M51" t="str">
            <v>USD</v>
          </cell>
          <cell r="N51" t="str">
            <v>USD</v>
          </cell>
          <cell r="O51" t="str">
            <v>BUDGET</v>
          </cell>
          <cell r="P51">
            <v>1997</v>
          </cell>
          <cell r="Q51">
            <v>5.9299999999999999E-2</v>
          </cell>
          <cell r="R51">
            <v>2.0000000000000001E-4</v>
          </cell>
          <cell r="S51">
            <v>5.9999999999999995E-4</v>
          </cell>
          <cell r="T51">
            <v>0</v>
          </cell>
          <cell r="U51">
            <v>0</v>
          </cell>
          <cell r="V51">
            <v>0</v>
          </cell>
          <cell r="W51">
            <v>0</v>
          </cell>
          <cell r="Y51">
            <v>6.0100000000000001E-2</v>
          </cell>
          <cell r="Z51">
            <v>6.0100000000000001E-2</v>
          </cell>
          <cell r="AA51">
            <v>0</v>
          </cell>
          <cell r="AB51">
            <v>6.0100000000000001E-2</v>
          </cell>
          <cell r="AC51">
            <v>35768</v>
          </cell>
          <cell r="AD51" t="str">
            <v>A</v>
          </cell>
        </row>
        <row r="52">
          <cell r="E52" t="str">
            <v>P0578498</v>
          </cell>
          <cell r="F52" t="str">
            <v>P0578498</v>
          </cell>
          <cell r="H52" t="str">
            <v>C</v>
          </cell>
          <cell r="I52" t="str">
            <v>P</v>
          </cell>
          <cell r="J52">
            <v>540</v>
          </cell>
          <cell r="K52" t="str">
            <v>EA</v>
          </cell>
          <cell r="L52" t="str">
            <v>DESIGN LABEL (NT0X50AA)</v>
          </cell>
          <cell r="M52" t="str">
            <v>CAD</v>
          </cell>
          <cell r="N52" t="str">
            <v>USD</v>
          </cell>
          <cell r="O52" t="str">
            <v>BUDGET</v>
          </cell>
          <cell r="P52">
            <v>1997</v>
          </cell>
          <cell r="Q52">
            <v>5.5036981999999998E-2</v>
          </cell>
          <cell r="R52">
            <v>0</v>
          </cell>
          <cell r="S52">
            <v>8.1481399999999997E-4</v>
          </cell>
          <cell r="T52">
            <v>0</v>
          </cell>
          <cell r="U52">
            <v>0</v>
          </cell>
          <cell r="V52">
            <v>0</v>
          </cell>
          <cell r="W52">
            <v>3.6296259999999999E-3</v>
          </cell>
          <cell r="Y52">
            <v>5.5851796000000002E-2</v>
          </cell>
          <cell r="Z52">
            <v>5.5851796000000002E-2</v>
          </cell>
          <cell r="AA52">
            <v>3.6296259999999999E-3</v>
          </cell>
          <cell r="AB52">
            <v>5.9481421999999999E-2</v>
          </cell>
          <cell r="AC52">
            <v>35423.463831018518</v>
          </cell>
          <cell r="AD52" t="str">
            <v>A</v>
          </cell>
        </row>
        <row r="53">
          <cell r="E53" t="str">
            <v>P0578498</v>
          </cell>
          <cell r="F53" t="str">
            <v>P0578498</v>
          </cell>
          <cell r="H53" t="str">
            <v>C</v>
          </cell>
          <cell r="I53" t="str">
            <v>P</v>
          </cell>
          <cell r="J53" t="str">
            <v>OSV</v>
          </cell>
          <cell r="K53" t="str">
            <v>EA</v>
          </cell>
          <cell r="L53" t="str">
            <v>DESIGN LABEL (NT0X50AA)</v>
          </cell>
          <cell r="M53" t="str">
            <v>USD</v>
          </cell>
          <cell r="N53" t="str">
            <v>USD</v>
          </cell>
          <cell r="O53" t="str">
            <v>BUDGET</v>
          </cell>
          <cell r="P53">
            <v>1997</v>
          </cell>
          <cell r="Q53">
            <v>5.5E-2</v>
          </cell>
          <cell r="R53">
            <v>0</v>
          </cell>
          <cell r="S53">
            <v>8.0000000000000004E-4</v>
          </cell>
          <cell r="T53">
            <v>0</v>
          </cell>
          <cell r="U53">
            <v>0</v>
          </cell>
          <cell r="V53">
            <v>0</v>
          </cell>
          <cell r="W53">
            <v>3.5999999999999999E-3</v>
          </cell>
          <cell r="Y53">
            <v>5.5800000000000002E-2</v>
          </cell>
          <cell r="Z53">
            <v>5.5800000000000002E-2</v>
          </cell>
          <cell r="AA53">
            <v>3.5999999999999999E-3</v>
          </cell>
          <cell r="AB53">
            <v>5.9400000000000001E-2</v>
          </cell>
          <cell r="AC53">
            <v>35394.572685185187</v>
          </cell>
          <cell r="AD53" t="str">
            <v>A</v>
          </cell>
        </row>
        <row r="54">
          <cell r="E54" t="str">
            <v>P0578498</v>
          </cell>
          <cell r="F54" t="str">
            <v>P0578498</v>
          </cell>
          <cell r="H54" t="str">
            <v>C</v>
          </cell>
          <cell r="I54" t="str">
            <v>A</v>
          </cell>
          <cell r="K54" t="str">
            <v>EA</v>
          </cell>
          <cell r="L54" t="str">
            <v>LABEL (0X50AA)</v>
          </cell>
          <cell r="M54" t="str">
            <v>CAD</v>
          </cell>
          <cell r="N54" t="str">
            <v>USD</v>
          </cell>
          <cell r="O54" t="str">
            <v>BUDGET</v>
          </cell>
          <cell r="P54">
            <v>1997</v>
          </cell>
          <cell r="Q54">
            <v>7.4073999999999996E-5</v>
          </cell>
          <cell r="R54">
            <v>0</v>
          </cell>
          <cell r="S54">
            <v>0</v>
          </cell>
          <cell r="T54">
            <v>0</v>
          </cell>
          <cell r="U54">
            <v>0</v>
          </cell>
          <cell r="V54">
            <v>0</v>
          </cell>
          <cell r="W54">
            <v>0</v>
          </cell>
          <cell r="Y54">
            <v>7.4073999999999996E-5</v>
          </cell>
          <cell r="Z54">
            <v>7.4073999999999996E-5</v>
          </cell>
          <cell r="AA54">
            <v>0</v>
          </cell>
          <cell r="AB54">
            <v>7.4073999999999996E-5</v>
          </cell>
          <cell r="AC54">
            <v>35402.718252314815</v>
          </cell>
          <cell r="AD54" t="str">
            <v>A</v>
          </cell>
        </row>
        <row r="55">
          <cell r="E55" t="str">
            <v>B0237772</v>
          </cell>
          <cell r="F55" t="str">
            <v>NTRX55BA</v>
          </cell>
          <cell r="I55" t="str">
            <v>P</v>
          </cell>
          <cell r="K55">
            <v>1</v>
          </cell>
          <cell r="M55" t="str">
            <v>GBP</v>
          </cell>
          <cell r="N55" t="str">
            <v>USD</v>
          </cell>
          <cell r="O55" t="str">
            <v>BUDGET</v>
          </cell>
          <cell r="P55">
            <v>1997</v>
          </cell>
          <cell r="Q55">
            <v>351.26100000000002</v>
          </cell>
          <cell r="R55">
            <v>0</v>
          </cell>
          <cell r="S55">
            <v>0</v>
          </cell>
          <cell r="T55">
            <v>0</v>
          </cell>
          <cell r="U55">
            <v>0</v>
          </cell>
          <cell r="V55">
            <v>0</v>
          </cell>
          <cell r="W55">
            <v>0</v>
          </cell>
          <cell r="X55">
            <v>378.55650000000003</v>
          </cell>
          <cell r="Y55">
            <v>351.26100000000002</v>
          </cell>
          <cell r="Z55">
            <v>351.26100000000002</v>
          </cell>
          <cell r="AA55">
            <v>0</v>
          </cell>
          <cell r="AB55">
            <v>351.26100000000002</v>
          </cell>
          <cell r="AC55">
            <v>35525.750300925924</v>
          </cell>
          <cell r="AD55" t="str">
            <v>A</v>
          </cell>
        </row>
        <row r="56">
          <cell r="E56" t="str">
            <v>B0237772</v>
          </cell>
          <cell r="F56" t="str">
            <v>NTRX55BA</v>
          </cell>
          <cell r="H56" t="str">
            <v>C</v>
          </cell>
          <cell r="I56" t="str">
            <v>P</v>
          </cell>
          <cell r="J56" t="str">
            <v>OSV</v>
          </cell>
          <cell r="K56" t="str">
            <v>EA</v>
          </cell>
          <cell r="L56" t="str">
            <v>NTRX55BA CABLE TROUGH</v>
          </cell>
          <cell r="M56" t="str">
            <v>USD</v>
          </cell>
          <cell r="N56" t="str">
            <v>USD</v>
          </cell>
          <cell r="O56" t="str">
            <v>BUDGET</v>
          </cell>
          <cell r="P56">
            <v>1997</v>
          </cell>
          <cell r="Q56">
            <v>216.98</v>
          </cell>
          <cell r="R56">
            <v>0</v>
          </cell>
          <cell r="S56">
            <v>3.0377000000000001</v>
          </cell>
          <cell r="T56">
            <v>0</v>
          </cell>
          <cell r="U56">
            <v>0</v>
          </cell>
          <cell r="V56">
            <v>0</v>
          </cell>
          <cell r="W56">
            <v>14.3012</v>
          </cell>
          <cell r="Y56">
            <v>220.01769999999999</v>
          </cell>
          <cell r="Z56">
            <v>220.01769999999999</v>
          </cell>
          <cell r="AA56">
            <v>14.3012</v>
          </cell>
          <cell r="AB56">
            <v>234.31890000000001</v>
          </cell>
          <cell r="AC56">
            <v>35394.572685185187</v>
          </cell>
          <cell r="AD56" t="str">
            <v>A</v>
          </cell>
        </row>
        <row r="57">
          <cell r="E57" t="str">
            <v>B0237772</v>
          </cell>
          <cell r="F57" t="str">
            <v>NTRX55BA</v>
          </cell>
          <cell r="H57" t="str">
            <v>C</v>
          </cell>
          <cell r="I57" t="str">
            <v>P</v>
          </cell>
          <cell r="J57">
            <v>540</v>
          </cell>
          <cell r="K57" t="str">
            <v>EA</v>
          </cell>
          <cell r="L57" t="str">
            <v>NTRX55BA C28 CABLE TROUGH</v>
          </cell>
          <cell r="M57" t="str">
            <v>CAD</v>
          </cell>
          <cell r="N57" t="str">
            <v>USD</v>
          </cell>
          <cell r="O57" t="str">
            <v>BUDGET</v>
          </cell>
          <cell r="P57">
            <v>1997</v>
          </cell>
          <cell r="Q57">
            <v>216.97978302000001</v>
          </cell>
          <cell r="R57">
            <v>0</v>
          </cell>
          <cell r="S57">
            <v>3.0377006660000001</v>
          </cell>
          <cell r="T57">
            <v>0</v>
          </cell>
          <cell r="U57">
            <v>0</v>
          </cell>
          <cell r="V57">
            <v>0</v>
          </cell>
          <cell r="W57">
            <v>14.301170883999999</v>
          </cell>
          <cell r="Y57">
            <v>220.01748368599999</v>
          </cell>
          <cell r="Z57">
            <v>220.01748368599999</v>
          </cell>
          <cell r="AA57">
            <v>14.301170883999999</v>
          </cell>
          <cell r="AB57">
            <v>234.31865457000001</v>
          </cell>
          <cell r="AC57">
            <v>35510.683078703703</v>
          </cell>
          <cell r="AD57" t="str">
            <v>A</v>
          </cell>
        </row>
        <row r="58">
          <cell r="E58" t="str">
            <v>P0727535</v>
          </cell>
          <cell r="F58" t="str">
            <v>P0727535</v>
          </cell>
          <cell r="H58" t="str">
            <v>C</v>
          </cell>
          <cell r="I58" t="str">
            <v>P</v>
          </cell>
          <cell r="J58">
            <v>540</v>
          </cell>
          <cell r="K58" t="str">
            <v>EA</v>
          </cell>
          <cell r="L58" t="str">
            <v>FIBERWORLD BLUE LABEL</v>
          </cell>
          <cell r="M58" t="str">
            <v>CAD</v>
          </cell>
          <cell r="N58" t="str">
            <v>USD</v>
          </cell>
          <cell r="O58" t="str">
            <v>BUDGET</v>
          </cell>
          <cell r="P58">
            <v>1997</v>
          </cell>
          <cell r="Q58">
            <v>4.3779956220000003</v>
          </cell>
          <cell r="R58">
            <v>0</v>
          </cell>
          <cell r="S58">
            <v>6.1333272000000001E-2</v>
          </cell>
          <cell r="T58">
            <v>0</v>
          </cell>
          <cell r="U58">
            <v>0</v>
          </cell>
          <cell r="V58">
            <v>0</v>
          </cell>
          <cell r="W58">
            <v>0.28859230400000002</v>
          </cell>
          <cell r="Y58">
            <v>4.439328894</v>
          </cell>
          <cell r="Z58">
            <v>4.439328894</v>
          </cell>
          <cell r="AA58">
            <v>0.28859230400000002</v>
          </cell>
          <cell r="AB58">
            <v>4.7279211979999998</v>
          </cell>
          <cell r="AC58">
            <v>35423.463831018518</v>
          </cell>
          <cell r="AD58" t="str">
            <v>A</v>
          </cell>
        </row>
        <row r="59">
          <cell r="E59" t="str">
            <v>P0727535</v>
          </cell>
          <cell r="F59" t="str">
            <v>P0727535</v>
          </cell>
          <cell r="H59" t="str">
            <v>C</v>
          </cell>
          <cell r="I59" t="str">
            <v>P</v>
          </cell>
          <cell r="J59" t="str">
            <v>OSV</v>
          </cell>
          <cell r="K59" t="str">
            <v>EA</v>
          </cell>
          <cell r="L59" t="str">
            <v>FIBERWORLD BLUE LABEL</v>
          </cell>
          <cell r="M59" t="str">
            <v>USD</v>
          </cell>
          <cell r="N59" t="str">
            <v>USD</v>
          </cell>
          <cell r="O59" t="str">
            <v>BUDGET</v>
          </cell>
          <cell r="P59">
            <v>1997</v>
          </cell>
          <cell r="Q59">
            <v>4.3780000000000001</v>
          </cell>
          <cell r="R59">
            <v>0</v>
          </cell>
          <cell r="S59">
            <v>6.13E-2</v>
          </cell>
          <cell r="T59">
            <v>0</v>
          </cell>
          <cell r="U59">
            <v>0</v>
          </cell>
          <cell r="V59">
            <v>0</v>
          </cell>
          <cell r="W59">
            <v>0.28860000000000002</v>
          </cell>
          <cell r="Y59">
            <v>4.4393000000000002</v>
          </cell>
          <cell r="Z59">
            <v>4.4393000000000002</v>
          </cell>
          <cell r="AA59">
            <v>0.28860000000000002</v>
          </cell>
          <cell r="AB59">
            <v>4.7279</v>
          </cell>
          <cell r="AC59">
            <v>35394.572685185187</v>
          </cell>
          <cell r="AD59" t="str">
            <v>A</v>
          </cell>
        </row>
        <row r="60">
          <cell r="E60" t="str">
            <v>P0727535</v>
          </cell>
          <cell r="F60" t="str">
            <v>P0727535</v>
          </cell>
          <cell r="I60" t="str">
            <v>P</v>
          </cell>
          <cell r="K60">
            <v>1</v>
          </cell>
          <cell r="M60" t="str">
            <v>GBP</v>
          </cell>
          <cell r="N60" t="str">
            <v>USD</v>
          </cell>
          <cell r="O60" t="str">
            <v>BUDGET</v>
          </cell>
          <cell r="P60">
            <v>1997</v>
          </cell>
          <cell r="Q60">
            <v>3.4194550000000001</v>
          </cell>
          <cell r="R60">
            <v>0</v>
          </cell>
          <cell r="S60">
            <v>0</v>
          </cell>
          <cell r="T60">
            <v>0</v>
          </cell>
          <cell r="U60">
            <v>0</v>
          </cell>
          <cell r="V60">
            <v>0</v>
          </cell>
          <cell r="W60">
            <v>0</v>
          </cell>
          <cell r="X60">
            <v>3.6851250000000002</v>
          </cell>
          <cell r="Y60">
            <v>3.4194550000000001</v>
          </cell>
          <cell r="Z60">
            <v>3.4194550000000001</v>
          </cell>
          <cell r="AA60">
            <v>0</v>
          </cell>
          <cell r="AB60">
            <v>3.4194550000000001</v>
          </cell>
          <cell r="AC60">
            <v>35488.583807870367</v>
          </cell>
          <cell r="AD60" t="str">
            <v>A</v>
          </cell>
        </row>
        <row r="61">
          <cell r="E61" t="str">
            <v>B0235843</v>
          </cell>
          <cell r="F61" t="str">
            <v>NT6X92BC</v>
          </cell>
          <cell r="I61" t="str">
            <v>P</v>
          </cell>
          <cell r="K61">
            <v>1</v>
          </cell>
          <cell r="M61" t="str">
            <v>GBP</v>
          </cell>
          <cell r="N61" t="str">
            <v>USD</v>
          </cell>
          <cell r="O61" t="str">
            <v>BUDGET</v>
          </cell>
          <cell r="P61">
            <v>1997</v>
          </cell>
          <cell r="Q61">
            <v>115.0038</v>
          </cell>
          <cell r="R61">
            <v>0</v>
          </cell>
          <cell r="S61">
            <v>0</v>
          </cell>
          <cell r="T61">
            <v>0</v>
          </cell>
          <cell r="U61">
            <v>0</v>
          </cell>
          <cell r="V61">
            <v>0</v>
          </cell>
          <cell r="W61">
            <v>0</v>
          </cell>
          <cell r="X61">
            <v>123.93955</v>
          </cell>
          <cell r="Y61">
            <v>115.0038</v>
          </cell>
          <cell r="Z61">
            <v>115.0038</v>
          </cell>
          <cell r="AA61">
            <v>0</v>
          </cell>
          <cell r="AB61">
            <v>115.0038</v>
          </cell>
          <cell r="AC61">
            <v>35489.52983796296</v>
          </cell>
          <cell r="AD61" t="str">
            <v>A</v>
          </cell>
        </row>
        <row r="62">
          <cell r="E62" t="str">
            <v>B0235843</v>
          </cell>
          <cell r="F62" t="str">
            <v>NT6X92BC</v>
          </cell>
          <cell r="H62" t="str">
            <v>C</v>
          </cell>
          <cell r="I62" t="str">
            <v>P</v>
          </cell>
          <cell r="J62">
            <v>540</v>
          </cell>
          <cell r="K62" t="str">
            <v>EA</v>
          </cell>
          <cell r="L62" t="str">
            <v>NT6X92BC DOMESTIC UNIVERS</v>
          </cell>
          <cell r="M62" t="str">
            <v>CAD</v>
          </cell>
          <cell r="N62" t="str">
            <v>USD</v>
          </cell>
          <cell r="O62" t="str">
            <v>BUDGET</v>
          </cell>
          <cell r="P62">
            <v>1997</v>
          </cell>
          <cell r="Q62">
            <v>78.111033000000006</v>
          </cell>
          <cell r="R62">
            <v>1.4762948199999999</v>
          </cell>
          <cell r="S62">
            <v>1.1599247660000001</v>
          </cell>
          <cell r="T62">
            <v>27.338861550000001</v>
          </cell>
          <cell r="U62">
            <v>0</v>
          </cell>
          <cell r="V62">
            <v>0</v>
          </cell>
          <cell r="W62">
            <v>3.2425893499999998</v>
          </cell>
          <cell r="Y62">
            <v>108.08611413600001</v>
          </cell>
          <cell r="Z62">
            <v>108.08611413600001</v>
          </cell>
          <cell r="AA62">
            <v>3.2425893499999998</v>
          </cell>
          <cell r="AB62">
            <v>111.32870348599999</v>
          </cell>
          <cell r="AC62">
            <v>35402.718252314815</v>
          </cell>
          <cell r="AD62" t="str">
            <v>A</v>
          </cell>
        </row>
        <row r="63">
          <cell r="E63" t="str">
            <v>B0235843</v>
          </cell>
          <cell r="F63" t="str">
            <v>NT6X92BC</v>
          </cell>
          <cell r="H63" t="str">
            <v>C</v>
          </cell>
          <cell r="I63" t="str">
            <v>P</v>
          </cell>
          <cell r="J63">
            <v>107</v>
          </cell>
          <cell r="K63" t="str">
            <v>EA</v>
          </cell>
          <cell r="L63" t="str">
            <v>NT6X92BC</v>
          </cell>
          <cell r="M63" t="str">
            <v>USD</v>
          </cell>
          <cell r="N63" t="str">
            <v>USD</v>
          </cell>
          <cell r="O63" t="str">
            <v>BUDGET</v>
          </cell>
          <cell r="P63">
            <v>1997</v>
          </cell>
          <cell r="Q63">
            <v>105.45359999999999</v>
          </cell>
          <cell r="R63">
            <v>0.31640000000000001</v>
          </cell>
          <cell r="S63">
            <v>1.0545</v>
          </cell>
          <cell r="T63">
            <v>0</v>
          </cell>
          <cell r="U63">
            <v>0</v>
          </cell>
          <cell r="V63">
            <v>0</v>
          </cell>
          <cell r="W63">
            <v>0</v>
          </cell>
          <cell r="Y63">
            <v>106.8245</v>
          </cell>
          <cell r="Z63">
            <v>106.8245</v>
          </cell>
          <cell r="AA63">
            <v>0</v>
          </cell>
          <cell r="AB63">
            <v>106.8245</v>
          </cell>
          <cell r="AC63">
            <v>35767</v>
          </cell>
          <cell r="AD63" t="str">
            <v>A</v>
          </cell>
        </row>
        <row r="64">
          <cell r="E64" t="str">
            <v>B0235843</v>
          </cell>
          <cell r="F64" t="str">
            <v>NT6X92BC</v>
          </cell>
          <cell r="H64" t="str">
            <v>C</v>
          </cell>
          <cell r="I64" t="str">
            <v>P</v>
          </cell>
          <cell r="J64">
            <v>176</v>
          </cell>
          <cell r="K64" t="str">
            <v>EA</v>
          </cell>
          <cell r="L64" t="str">
            <v>NT6X92BC UNIV TONE RECV C</v>
          </cell>
          <cell r="M64" t="str">
            <v>USD</v>
          </cell>
          <cell r="N64" t="str">
            <v>USD</v>
          </cell>
          <cell r="O64" t="str">
            <v>BUDGET</v>
          </cell>
          <cell r="P64">
            <v>1997</v>
          </cell>
          <cell r="Q64">
            <v>80.33</v>
          </cell>
          <cell r="R64">
            <v>0</v>
          </cell>
          <cell r="S64">
            <v>1.1246</v>
          </cell>
          <cell r="T64">
            <v>0</v>
          </cell>
          <cell r="U64">
            <v>0</v>
          </cell>
          <cell r="V64">
            <v>8.93</v>
          </cell>
          <cell r="W64">
            <v>15.069100000000001</v>
          </cell>
          <cell r="Y64">
            <v>90.384600000000006</v>
          </cell>
          <cell r="Z64">
            <v>90.384600000000006</v>
          </cell>
          <cell r="AA64">
            <v>15.069100000000001</v>
          </cell>
          <cell r="AB64">
            <v>105.4537</v>
          </cell>
          <cell r="AC64">
            <v>35394.572685185187</v>
          </cell>
          <cell r="AD64" t="str">
            <v>A</v>
          </cell>
        </row>
        <row r="65">
          <cell r="E65" t="str">
            <v>B0235843</v>
          </cell>
          <cell r="F65" t="str">
            <v>NT6X92BC</v>
          </cell>
          <cell r="H65" t="str">
            <v>C</v>
          </cell>
          <cell r="I65" t="str">
            <v>P</v>
          </cell>
          <cell r="J65">
            <v>540</v>
          </cell>
          <cell r="K65" t="str">
            <v>EA</v>
          </cell>
          <cell r="L65" t="str">
            <v>NT6X92BC UNIV TONE RECV C</v>
          </cell>
          <cell r="M65" t="str">
            <v>CAD</v>
          </cell>
          <cell r="N65" t="str">
            <v>USD</v>
          </cell>
          <cell r="O65" t="str">
            <v>BUDGET</v>
          </cell>
          <cell r="P65">
            <v>1997</v>
          </cell>
          <cell r="Q65">
            <v>80.329919669999995</v>
          </cell>
          <cell r="R65">
            <v>0</v>
          </cell>
          <cell r="S65">
            <v>1.124591468</v>
          </cell>
          <cell r="T65">
            <v>0</v>
          </cell>
          <cell r="U65">
            <v>0</v>
          </cell>
          <cell r="V65">
            <v>8.9299910699999998</v>
          </cell>
          <cell r="W65">
            <v>15.069096042</v>
          </cell>
          <cell r="Y65">
            <v>90.384502208000001</v>
          </cell>
          <cell r="Z65">
            <v>90.384502208000001</v>
          </cell>
          <cell r="AA65">
            <v>15.069096042</v>
          </cell>
          <cell r="AB65">
            <v>105.45359825</v>
          </cell>
          <cell r="AC65">
            <v>35423.463831018518</v>
          </cell>
          <cell r="AD65" t="str">
            <v>A</v>
          </cell>
        </row>
        <row r="66">
          <cell r="E66" t="str">
            <v>B0235843</v>
          </cell>
          <cell r="F66" t="str">
            <v>NT6X92BC</v>
          </cell>
          <cell r="H66" t="str">
            <v>C</v>
          </cell>
          <cell r="I66" t="str">
            <v>A</v>
          </cell>
          <cell r="J66" t="str">
            <v>OSV</v>
          </cell>
          <cell r="K66" t="str">
            <v>EA</v>
          </cell>
          <cell r="L66" t="str">
            <v>PCP 6X92BC DOMESTIC UNIVERSAL</v>
          </cell>
          <cell r="M66" t="str">
            <v>CAD</v>
          </cell>
          <cell r="N66" t="str">
            <v>USD</v>
          </cell>
          <cell r="O66" t="str">
            <v>BUDGET</v>
          </cell>
          <cell r="P66">
            <v>1997</v>
          </cell>
          <cell r="Q66">
            <v>52.400095747999998</v>
          </cell>
          <cell r="R66">
            <v>1.8444426E-2</v>
          </cell>
          <cell r="S66">
            <v>1.7094797719999999</v>
          </cell>
          <cell r="T66">
            <v>16.003835848000001</v>
          </cell>
          <cell r="U66">
            <v>9.0059909939999994</v>
          </cell>
          <cell r="V66">
            <v>0</v>
          </cell>
          <cell r="W66">
            <v>8.7922134300000003</v>
          </cell>
          <cell r="Y66">
            <v>70.131855794000003</v>
          </cell>
          <cell r="Z66">
            <v>79.137846788000004</v>
          </cell>
          <cell r="AA66">
            <v>8.7922134300000003</v>
          </cell>
          <cell r="AB66">
            <v>87.930060217999994</v>
          </cell>
          <cell r="AC66">
            <v>35348.687048611115</v>
          </cell>
          <cell r="AD66" t="str">
            <v>A</v>
          </cell>
        </row>
        <row r="67">
          <cell r="E67" t="str">
            <v>B0242401</v>
          </cell>
          <cell r="F67" t="str">
            <v>NTZZ47GD</v>
          </cell>
          <cell r="H67" t="str">
            <v>P</v>
          </cell>
          <cell r="I67" t="str">
            <v>A</v>
          </cell>
          <cell r="K67" t="str">
            <v>EA</v>
          </cell>
          <cell r="L67" t="str">
            <v>NTZZ47GD</v>
          </cell>
          <cell r="M67" t="str">
            <v>USD</v>
          </cell>
          <cell r="N67" t="str">
            <v>USD</v>
          </cell>
          <cell r="O67" t="str">
            <v>BUDGET</v>
          </cell>
          <cell r="P67">
            <v>1997</v>
          </cell>
          <cell r="Q67">
            <v>4972.6688000000004</v>
          </cell>
          <cell r="R67">
            <v>0</v>
          </cell>
          <cell r="S67">
            <v>0</v>
          </cell>
          <cell r="T67">
            <v>0</v>
          </cell>
          <cell r="U67">
            <v>529.79399999999998</v>
          </cell>
          <cell r="V67">
            <v>104.834</v>
          </cell>
          <cell r="W67">
            <v>1596.2014999999999</v>
          </cell>
          <cell r="Y67">
            <v>5077.5028000000002</v>
          </cell>
          <cell r="Z67">
            <v>5607.2968000000001</v>
          </cell>
          <cell r="AA67">
            <v>1596.2014999999999</v>
          </cell>
          <cell r="AB67">
            <v>7203.4983000000002</v>
          </cell>
          <cell r="AC67">
            <v>35394.572685185187</v>
          </cell>
          <cell r="AD67" t="str">
            <v>A</v>
          </cell>
        </row>
        <row r="68">
          <cell r="E68" t="str">
            <v>B0242401</v>
          </cell>
          <cell r="F68" t="str">
            <v>NTZZ47GD</v>
          </cell>
          <cell r="H68" t="str">
            <v>P</v>
          </cell>
          <cell r="I68" t="str">
            <v>P</v>
          </cell>
          <cell r="J68">
            <v>540</v>
          </cell>
          <cell r="K68" t="str">
            <v>EA</v>
          </cell>
          <cell r="L68" t="str">
            <v>NTZZ47GD</v>
          </cell>
          <cell r="M68" t="str">
            <v>CAD</v>
          </cell>
          <cell r="N68" t="str">
            <v>USD</v>
          </cell>
          <cell r="O68" t="str">
            <v>BUDGET</v>
          </cell>
          <cell r="P68">
            <v>1997</v>
          </cell>
          <cell r="Q68">
            <v>4972.6638421460002</v>
          </cell>
          <cell r="R68">
            <v>0</v>
          </cell>
          <cell r="S68">
            <v>0</v>
          </cell>
          <cell r="T68">
            <v>0</v>
          </cell>
          <cell r="U68">
            <v>529.79347020600005</v>
          </cell>
          <cell r="V68">
            <v>104.833895166</v>
          </cell>
          <cell r="W68">
            <v>1596.19988528</v>
          </cell>
          <cell r="Y68">
            <v>5077.497737312</v>
          </cell>
          <cell r="Z68">
            <v>5607.2912075180002</v>
          </cell>
          <cell r="AA68">
            <v>1596.19988528</v>
          </cell>
          <cell r="AB68">
            <v>7203.491092798</v>
          </cell>
          <cell r="AC68">
            <v>35423.463831018518</v>
          </cell>
          <cell r="AD68" t="str">
            <v>A</v>
          </cell>
        </row>
        <row r="69">
          <cell r="E69" t="str">
            <v>B0222998</v>
          </cell>
          <cell r="F69" t="str">
            <v>NT6X50AB</v>
          </cell>
          <cell r="I69" t="str">
            <v>P</v>
          </cell>
          <cell r="K69">
            <v>1</v>
          </cell>
          <cell r="M69" t="str">
            <v>GBP</v>
          </cell>
          <cell r="N69" t="str">
            <v>USD</v>
          </cell>
          <cell r="O69" t="str">
            <v>BUDGET</v>
          </cell>
          <cell r="P69">
            <v>1997</v>
          </cell>
          <cell r="Q69">
            <v>220.15564499999999</v>
          </cell>
          <cell r="R69">
            <v>0</v>
          </cell>
          <cell r="S69">
            <v>0</v>
          </cell>
          <cell r="T69">
            <v>0</v>
          </cell>
          <cell r="U69">
            <v>0</v>
          </cell>
          <cell r="V69">
            <v>0</v>
          </cell>
          <cell r="W69">
            <v>0</v>
          </cell>
          <cell r="X69">
            <v>237.26159999999999</v>
          </cell>
          <cell r="Y69">
            <v>220.15564499999999</v>
          </cell>
          <cell r="Z69">
            <v>220.15564499999999</v>
          </cell>
          <cell r="AA69">
            <v>0</v>
          </cell>
          <cell r="AB69">
            <v>220.15564499999999</v>
          </cell>
          <cell r="AC69">
            <v>35489.52983796296</v>
          </cell>
          <cell r="AD69" t="str">
            <v>A</v>
          </cell>
        </row>
        <row r="70">
          <cell r="E70" t="str">
            <v>B0222998</v>
          </cell>
          <cell r="F70" t="str">
            <v>NT6X50AB</v>
          </cell>
          <cell r="H70" t="str">
            <v>C</v>
          </cell>
          <cell r="I70" t="str">
            <v>P</v>
          </cell>
          <cell r="J70">
            <v>540</v>
          </cell>
          <cell r="K70" t="str">
            <v>EA</v>
          </cell>
          <cell r="L70" t="str">
            <v>NT6X50AB CIRCUIT PACK DS-</v>
          </cell>
          <cell r="M70" t="str">
            <v>CAD</v>
          </cell>
          <cell r="N70" t="str">
            <v>USD</v>
          </cell>
          <cell r="O70" t="str">
            <v>BUDGET</v>
          </cell>
          <cell r="P70">
            <v>1997</v>
          </cell>
          <cell r="Q70">
            <v>106.3184122</v>
          </cell>
          <cell r="R70">
            <v>2.0094053980000002</v>
          </cell>
          <cell r="S70">
            <v>1.578813236</v>
          </cell>
          <cell r="T70">
            <v>37.211444270000001</v>
          </cell>
          <cell r="U70">
            <v>0</v>
          </cell>
          <cell r="V70">
            <v>0</v>
          </cell>
          <cell r="W70">
            <v>4.4135511420000002</v>
          </cell>
          <cell r="Y70">
            <v>147.11807510400001</v>
          </cell>
          <cell r="Z70">
            <v>147.11807510400001</v>
          </cell>
          <cell r="AA70">
            <v>4.4135511420000002</v>
          </cell>
          <cell r="AB70">
            <v>151.531626246</v>
          </cell>
          <cell r="AC70">
            <v>35402.718252314815</v>
          </cell>
          <cell r="AD70" t="str">
            <v>A</v>
          </cell>
        </row>
        <row r="71">
          <cell r="E71" t="str">
            <v>B0222998</v>
          </cell>
          <cell r="F71" t="str">
            <v>NT6X50AB</v>
          </cell>
          <cell r="H71" t="str">
            <v>C</v>
          </cell>
          <cell r="I71" t="str">
            <v>P</v>
          </cell>
          <cell r="J71">
            <v>540</v>
          </cell>
          <cell r="K71" t="str">
            <v>EA</v>
          </cell>
          <cell r="L71" t="str">
            <v>NT6X50AB T-1 LINE CARD</v>
          </cell>
          <cell r="M71" t="str">
            <v>USD</v>
          </cell>
          <cell r="N71" t="str">
            <v>USD</v>
          </cell>
          <cell r="O71" t="str">
            <v>BUDGET</v>
          </cell>
          <cell r="P71">
            <v>1997</v>
          </cell>
          <cell r="Q71">
            <v>115.3222</v>
          </cell>
          <cell r="R71">
            <v>0</v>
          </cell>
          <cell r="S71">
            <v>1.1532</v>
          </cell>
          <cell r="T71">
            <v>0</v>
          </cell>
          <cell r="U71">
            <v>0</v>
          </cell>
          <cell r="V71">
            <v>28.208500000000001</v>
          </cell>
          <cell r="W71">
            <v>0</v>
          </cell>
          <cell r="Y71">
            <v>144.68389999999999</v>
          </cell>
          <cell r="Z71">
            <v>144.68389999999999</v>
          </cell>
          <cell r="AA71">
            <v>0</v>
          </cell>
          <cell r="AB71">
            <v>144.68389999999999</v>
          </cell>
          <cell r="AC71">
            <v>35437.673206018517</v>
          </cell>
          <cell r="AD71" t="str">
            <v>A</v>
          </cell>
        </row>
        <row r="72">
          <cell r="E72" t="str">
            <v>B0222998</v>
          </cell>
          <cell r="F72" t="str">
            <v>NT6X50AB</v>
          </cell>
          <cell r="H72" t="str">
            <v>C</v>
          </cell>
          <cell r="I72" t="str">
            <v>P</v>
          </cell>
          <cell r="J72">
            <v>176</v>
          </cell>
          <cell r="K72" t="str">
            <v>EA</v>
          </cell>
          <cell r="L72" t="str">
            <v>NT6X50AB DS-1 E.F.F. CP</v>
          </cell>
          <cell r="M72" t="str">
            <v>USD</v>
          </cell>
          <cell r="N72" t="str">
            <v>USD</v>
          </cell>
          <cell r="O72" t="str">
            <v>BUDGET</v>
          </cell>
          <cell r="P72">
            <v>1997</v>
          </cell>
          <cell r="Q72">
            <v>113.73</v>
          </cell>
          <cell r="R72">
            <v>0</v>
          </cell>
          <cell r="S72">
            <v>1.5922000000000001</v>
          </cell>
          <cell r="T72">
            <v>0</v>
          </cell>
          <cell r="U72">
            <v>0</v>
          </cell>
          <cell r="V72">
            <v>12.64</v>
          </cell>
          <cell r="W72">
            <v>15.5685</v>
          </cell>
          <cell r="Y72">
            <v>127.9622</v>
          </cell>
          <cell r="Z72">
            <v>127.9622</v>
          </cell>
          <cell r="AA72">
            <v>15.5685</v>
          </cell>
          <cell r="AB72">
            <v>143.5307</v>
          </cell>
          <cell r="AC72">
            <v>35394.572685185187</v>
          </cell>
          <cell r="AD72" t="str">
            <v>A</v>
          </cell>
        </row>
        <row r="73">
          <cell r="E73" t="str">
            <v>B0222998</v>
          </cell>
          <cell r="F73" t="str">
            <v>NT6X50AB</v>
          </cell>
          <cell r="H73" t="str">
            <v>C</v>
          </cell>
          <cell r="I73" t="str">
            <v>P</v>
          </cell>
          <cell r="J73">
            <v>540</v>
          </cell>
          <cell r="K73" t="str">
            <v>EA</v>
          </cell>
          <cell r="L73" t="str">
            <v>NT6X50AB DS-1 E.F.F. CP</v>
          </cell>
          <cell r="M73" t="str">
            <v>CAD</v>
          </cell>
          <cell r="N73" t="str">
            <v>USD</v>
          </cell>
          <cell r="O73" t="str">
            <v>BUDGET</v>
          </cell>
          <cell r="P73">
            <v>1997</v>
          </cell>
          <cell r="Q73">
            <v>113.72988626999999</v>
          </cell>
          <cell r="R73">
            <v>0</v>
          </cell>
          <cell r="S73">
            <v>1.5922206299999999</v>
          </cell>
          <cell r="T73">
            <v>0</v>
          </cell>
          <cell r="U73">
            <v>0</v>
          </cell>
          <cell r="V73">
            <v>12.639987359999999</v>
          </cell>
          <cell r="W73">
            <v>15.568502949999999</v>
          </cell>
          <cell r="Y73">
            <v>127.96209426</v>
          </cell>
          <cell r="Z73">
            <v>127.96209426</v>
          </cell>
          <cell r="AA73">
            <v>15.568502949999999</v>
          </cell>
          <cell r="AB73">
            <v>143.53059721</v>
          </cell>
          <cell r="AC73">
            <v>35423.463831018518</v>
          </cell>
          <cell r="AD73" t="str">
            <v>A</v>
          </cell>
        </row>
        <row r="74">
          <cell r="E74" t="str">
            <v>B0222998</v>
          </cell>
          <cell r="F74" t="str">
            <v>NT6X50AB</v>
          </cell>
          <cell r="H74" t="str">
            <v>C</v>
          </cell>
          <cell r="I74" t="str">
            <v>A</v>
          </cell>
          <cell r="J74" t="str">
            <v>OSV</v>
          </cell>
          <cell r="K74" t="str">
            <v>EA</v>
          </cell>
          <cell r="L74" t="str">
            <v>PCP 6X50AB</v>
          </cell>
          <cell r="M74" t="str">
            <v>CAD</v>
          </cell>
          <cell r="N74" t="str">
            <v>USD</v>
          </cell>
          <cell r="O74" t="str">
            <v>BUDGET</v>
          </cell>
          <cell r="P74">
            <v>1997</v>
          </cell>
          <cell r="Q74">
            <v>76.998367446000003</v>
          </cell>
          <cell r="R74">
            <v>0.22437014599999999</v>
          </cell>
          <cell r="S74">
            <v>2.4249605380000001</v>
          </cell>
          <cell r="T74">
            <v>20.047757730000001</v>
          </cell>
          <cell r="U74">
            <v>12.351691352</v>
          </cell>
          <cell r="V74">
            <v>0</v>
          </cell>
          <cell r="W74">
            <v>12.448431996</v>
          </cell>
          <cell r="Y74">
            <v>99.695455859999996</v>
          </cell>
          <cell r="Z74">
            <v>112.047147212</v>
          </cell>
          <cell r="AA74">
            <v>12.448431996</v>
          </cell>
          <cell r="AB74">
            <v>124.495579208</v>
          </cell>
          <cell r="AC74">
            <v>35348.687048611115</v>
          </cell>
          <cell r="AD74" t="str">
            <v>A</v>
          </cell>
        </row>
        <row r="75">
          <cell r="E75" t="str">
            <v>B0246277</v>
          </cell>
          <cell r="F75" t="str">
            <v>B0246277</v>
          </cell>
          <cell r="I75" t="str">
            <v>P</v>
          </cell>
          <cell r="K75">
            <v>1</v>
          </cell>
          <cell r="M75" t="str">
            <v>GBP</v>
          </cell>
          <cell r="N75" t="str">
            <v>USD</v>
          </cell>
          <cell r="O75" t="str">
            <v>BUDGET</v>
          </cell>
          <cell r="P75">
            <v>1997</v>
          </cell>
          <cell r="Q75">
            <v>722.65650000000005</v>
          </cell>
          <cell r="R75">
            <v>0</v>
          </cell>
          <cell r="S75">
            <v>0</v>
          </cell>
          <cell r="T75">
            <v>0</v>
          </cell>
          <cell r="U75">
            <v>0</v>
          </cell>
          <cell r="V75">
            <v>0</v>
          </cell>
          <cell r="W75">
            <v>66.479500000000002</v>
          </cell>
          <cell r="X75">
            <v>808.2165</v>
          </cell>
          <cell r="Y75">
            <v>722.65650000000005</v>
          </cell>
          <cell r="Z75">
            <v>722.65650000000005</v>
          </cell>
          <cell r="AA75">
            <v>66.479500000000002</v>
          </cell>
          <cell r="AB75">
            <v>789.13599999999997</v>
          </cell>
          <cell r="AC75">
            <v>35663.81958333333</v>
          </cell>
          <cell r="AD75" t="str">
            <v>A</v>
          </cell>
        </row>
        <row r="76">
          <cell r="E76" t="str">
            <v>B0246277</v>
          </cell>
          <cell r="F76" t="str">
            <v>B0246277</v>
          </cell>
          <cell r="H76" t="str">
            <v>P</v>
          </cell>
          <cell r="I76" t="str">
            <v>A</v>
          </cell>
          <cell r="K76" t="str">
            <v>EA</v>
          </cell>
          <cell r="L76" t="str">
            <v>NTZZ02HN DS512 NEWORK</v>
          </cell>
          <cell r="M76" t="str">
            <v>USD</v>
          </cell>
          <cell r="N76" t="str">
            <v>USD</v>
          </cell>
          <cell r="O76" t="str">
            <v>BUDGET</v>
          </cell>
          <cell r="P76">
            <v>1997</v>
          </cell>
          <cell r="Q76">
            <v>440.69450000000001</v>
          </cell>
          <cell r="R76">
            <v>0</v>
          </cell>
          <cell r="S76">
            <v>0</v>
          </cell>
          <cell r="T76">
            <v>0</v>
          </cell>
          <cell r="U76">
            <v>0</v>
          </cell>
          <cell r="V76">
            <v>45.98</v>
          </cell>
          <cell r="W76">
            <v>76.895899999999997</v>
          </cell>
          <cell r="Y76">
            <v>486.67450000000002</v>
          </cell>
          <cell r="Z76">
            <v>486.67450000000002</v>
          </cell>
          <cell r="AA76">
            <v>76.895899999999997</v>
          </cell>
          <cell r="AB76">
            <v>563.57039999999995</v>
          </cell>
          <cell r="AC76">
            <v>35587.681307870371</v>
          </cell>
          <cell r="AD76" t="str">
            <v>A</v>
          </cell>
        </row>
        <row r="77">
          <cell r="E77" t="str">
            <v>B0246277</v>
          </cell>
          <cell r="F77" t="str">
            <v>B0246277</v>
          </cell>
          <cell r="H77" t="str">
            <v>P</v>
          </cell>
          <cell r="I77" t="str">
            <v>P</v>
          </cell>
          <cell r="J77">
            <v>540</v>
          </cell>
          <cell r="K77" t="str">
            <v>EA</v>
          </cell>
          <cell r="L77" t="str">
            <v>NTZZ02HN DS512 NEWORK</v>
          </cell>
          <cell r="M77" t="str">
            <v>CAD</v>
          </cell>
          <cell r="N77" t="str">
            <v>USD</v>
          </cell>
          <cell r="O77" t="str">
            <v>BUDGET</v>
          </cell>
          <cell r="P77">
            <v>1997</v>
          </cell>
          <cell r="Q77">
            <v>440.69407782399998</v>
          </cell>
          <cell r="R77">
            <v>0</v>
          </cell>
          <cell r="S77">
            <v>0</v>
          </cell>
          <cell r="T77">
            <v>0</v>
          </cell>
          <cell r="U77">
            <v>0</v>
          </cell>
          <cell r="V77">
            <v>45.979954020000001</v>
          </cell>
          <cell r="W77">
            <v>76.895849029999994</v>
          </cell>
          <cell r="Y77">
            <v>486.67403184400001</v>
          </cell>
          <cell r="Z77">
            <v>486.67403184400001</v>
          </cell>
          <cell r="AA77">
            <v>76.895849029999994</v>
          </cell>
          <cell r="AB77">
            <v>563.56988087399998</v>
          </cell>
          <cell r="AC77">
            <v>35423.463831018518</v>
          </cell>
          <cell r="AD77" t="str">
            <v>A</v>
          </cell>
        </row>
        <row r="78">
          <cell r="E78" t="str">
            <v>B0233898</v>
          </cell>
          <cell r="F78" t="str">
            <v>NTRX3652</v>
          </cell>
          <cell r="I78" t="str">
            <v>P</v>
          </cell>
          <cell r="K78">
            <v>1</v>
          </cell>
          <cell r="M78" t="str">
            <v>GBP</v>
          </cell>
          <cell r="N78" t="str">
            <v>USD</v>
          </cell>
          <cell r="O78" t="str">
            <v>BUDGET</v>
          </cell>
          <cell r="P78">
            <v>1997</v>
          </cell>
          <cell r="Q78">
            <v>5.1697150000000001</v>
          </cell>
          <cell r="R78">
            <v>0</v>
          </cell>
          <cell r="S78">
            <v>0</v>
          </cell>
          <cell r="T78">
            <v>0</v>
          </cell>
          <cell r="U78">
            <v>0</v>
          </cell>
          <cell r="V78">
            <v>0</v>
          </cell>
          <cell r="W78">
            <v>0.47554000000000002</v>
          </cell>
          <cell r="X78">
            <v>5.7816549999999998</v>
          </cell>
          <cell r="Y78">
            <v>5.1697150000000001</v>
          </cell>
          <cell r="Z78">
            <v>5.1697150000000001</v>
          </cell>
          <cell r="AA78">
            <v>0.47554000000000002</v>
          </cell>
          <cell r="AB78">
            <v>5.6452549999999997</v>
          </cell>
          <cell r="AC78">
            <v>35524.174953703703</v>
          </cell>
          <cell r="AD78" t="str">
            <v>A</v>
          </cell>
        </row>
        <row r="79">
          <cell r="E79" t="str">
            <v>B0233898</v>
          </cell>
          <cell r="F79" t="str">
            <v>NTRX3652</v>
          </cell>
          <cell r="H79" t="str">
            <v>P</v>
          </cell>
          <cell r="I79" t="str">
            <v>A</v>
          </cell>
          <cell r="K79" t="str">
            <v>EA</v>
          </cell>
          <cell r="L79" t="str">
            <v>NTRX3652 COVER PLATE KIT</v>
          </cell>
          <cell r="M79" t="str">
            <v>USD</v>
          </cell>
          <cell r="N79" t="str">
            <v>USD</v>
          </cell>
          <cell r="O79" t="str">
            <v>BUDGET</v>
          </cell>
          <cell r="P79">
            <v>1997</v>
          </cell>
          <cell r="Q79">
            <v>2.6587000000000001</v>
          </cell>
          <cell r="R79">
            <v>0</v>
          </cell>
          <cell r="S79">
            <v>0</v>
          </cell>
          <cell r="T79">
            <v>0</v>
          </cell>
          <cell r="U79">
            <v>0</v>
          </cell>
          <cell r="V79">
            <v>0</v>
          </cell>
          <cell r="W79">
            <v>0.1726</v>
          </cell>
          <cell r="Y79">
            <v>2.6587000000000001</v>
          </cell>
          <cell r="Z79">
            <v>2.6587000000000001</v>
          </cell>
          <cell r="AA79">
            <v>0.1726</v>
          </cell>
          <cell r="AB79">
            <v>2.8313000000000001</v>
          </cell>
          <cell r="AC79">
            <v>35488.965462962966</v>
          </cell>
          <cell r="AD79" t="str">
            <v>A</v>
          </cell>
        </row>
        <row r="80">
          <cell r="E80" t="str">
            <v>B0233898</v>
          </cell>
          <cell r="F80" t="str">
            <v>NTRX3652</v>
          </cell>
          <cell r="H80" t="str">
            <v>P</v>
          </cell>
          <cell r="I80" t="str">
            <v>P</v>
          </cell>
          <cell r="J80">
            <v>540</v>
          </cell>
          <cell r="K80" t="str">
            <v>EA</v>
          </cell>
          <cell r="L80" t="str">
            <v>NTRX3652 COVER PLATE KIT</v>
          </cell>
          <cell r="M80" t="str">
            <v>CAD</v>
          </cell>
          <cell r="N80" t="str">
            <v>USD</v>
          </cell>
          <cell r="O80" t="str">
            <v>BUDGET</v>
          </cell>
          <cell r="P80">
            <v>1997</v>
          </cell>
          <cell r="Q80">
            <v>2.6586640080000001</v>
          </cell>
          <cell r="R80">
            <v>0</v>
          </cell>
          <cell r="S80">
            <v>0</v>
          </cell>
          <cell r="T80">
            <v>0</v>
          </cell>
          <cell r="U80">
            <v>0</v>
          </cell>
          <cell r="V80">
            <v>0</v>
          </cell>
          <cell r="W80">
            <v>0.17259242</v>
          </cell>
          <cell r="Y80">
            <v>2.6586640080000001</v>
          </cell>
          <cell r="Z80">
            <v>2.6586640080000001</v>
          </cell>
          <cell r="AA80">
            <v>0.17259242</v>
          </cell>
          <cell r="AB80">
            <v>2.8312564280000001</v>
          </cell>
          <cell r="AC80">
            <v>35492.664652777778</v>
          </cell>
          <cell r="AD80" t="str">
            <v>A</v>
          </cell>
        </row>
        <row r="81">
          <cell r="E81" t="str">
            <v>B0238190</v>
          </cell>
          <cell r="F81" t="str">
            <v>NTRX36KA</v>
          </cell>
          <cell r="H81" t="str">
            <v>P</v>
          </cell>
          <cell r="I81" t="str">
            <v>A</v>
          </cell>
          <cell r="K81" t="str">
            <v>EA</v>
          </cell>
          <cell r="L81" t="str">
            <v>NTRX36KA POWER KIT</v>
          </cell>
          <cell r="M81" t="str">
            <v>USD</v>
          </cell>
          <cell r="N81" t="str">
            <v>USD</v>
          </cell>
          <cell r="O81" t="str">
            <v>BUDGET</v>
          </cell>
          <cell r="P81">
            <v>1997</v>
          </cell>
          <cell r="Q81">
            <v>312.25420000000003</v>
          </cell>
          <cell r="R81">
            <v>0</v>
          </cell>
          <cell r="S81">
            <v>0</v>
          </cell>
          <cell r="T81">
            <v>0</v>
          </cell>
          <cell r="U81">
            <v>0</v>
          </cell>
          <cell r="V81">
            <v>0</v>
          </cell>
          <cell r="W81">
            <v>20.2942</v>
          </cell>
          <cell r="Y81">
            <v>312.25420000000003</v>
          </cell>
          <cell r="Z81">
            <v>312.25420000000003</v>
          </cell>
          <cell r="AA81">
            <v>20.2942</v>
          </cell>
          <cell r="AB81">
            <v>332.54840000000002</v>
          </cell>
          <cell r="AC81">
            <v>35488.965462962966</v>
          </cell>
          <cell r="AD81" t="str">
            <v>A</v>
          </cell>
        </row>
        <row r="82">
          <cell r="E82" t="str">
            <v>B0238190</v>
          </cell>
          <cell r="F82" t="str">
            <v>NTRX36KA</v>
          </cell>
          <cell r="H82" t="str">
            <v>P</v>
          </cell>
          <cell r="I82" t="str">
            <v>P</v>
          </cell>
          <cell r="J82">
            <v>540</v>
          </cell>
          <cell r="K82" t="str">
            <v>EA</v>
          </cell>
          <cell r="L82" t="str">
            <v>NTRX36KA POWER KIT</v>
          </cell>
          <cell r="M82" t="str">
            <v>CAD</v>
          </cell>
          <cell r="N82" t="str">
            <v>USD</v>
          </cell>
          <cell r="O82" t="str">
            <v>BUDGET</v>
          </cell>
          <cell r="P82">
            <v>1997</v>
          </cell>
          <cell r="Q82">
            <v>312.25390996800002</v>
          </cell>
          <cell r="R82">
            <v>0</v>
          </cell>
          <cell r="S82">
            <v>0</v>
          </cell>
          <cell r="T82">
            <v>0</v>
          </cell>
          <cell r="U82">
            <v>0</v>
          </cell>
          <cell r="V82">
            <v>0</v>
          </cell>
          <cell r="W82">
            <v>20.294201928</v>
          </cell>
          <cell r="Y82">
            <v>312.25390996800002</v>
          </cell>
          <cell r="Z82">
            <v>312.25390996800002</v>
          </cell>
          <cell r="AA82">
            <v>20.294201928</v>
          </cell>
          <cell r="AB82">
            <v>332.54811189600002</v>
          </cell>
          <cell r="AC82">
            <v>35492.664652777778</v>
          </cell>
          <cell r="AD82" t="str">
            <v>A</v>
          </cell>
        </row>
        <row r="83">
          <cell r="E83" t="str">
            <v>B0237685</v>
          </cell>
          <cell r="F83" t="str">
            <v>NTRX2568</v>
          </cell>
          <cell r="I83" t="str">
            <v>P</v>
          </cell>
          <cell r="K83">
            <v>1</v>
          </cell>
          <cell r="M83" t="str">
            <v>GBP</v>
          </cell>
          <cell r="N83" t="str">
            <v>USD</v>
          </cell>
          <cell r="O83" t="str">
            <v>BUDGET</v>
          </cell>
          <cell r="P83">
            <v>1997</v>
          </cell>
          <cell r="Q83">
            <v>477.55500000000001</v>
          </cell>
          <cell r="R83">
            <v>0</v>
          </cell>
          <cell r="S83">
            <v>0</v>
          </cell>
          <cell r="T83">
            <v>0</v>
          </cell>
          <cell r="U83">
            <v>0</v>
          </cell>
          <cell r="V83">
            <v>0</v>
          </cell>
          <cell r="W83">
            <v>0</v>
          </cell>
          <cell r="X83">
            <v>514.66200000000003</v>
          </cell>
          <cell r="Y83">
            <v>477.55500000000001</v>
          </cell>
          <cell r="Z83">
            <v>477.55500000000001</v>
          </cell>
          <cell r="AA83">
            <v>0</v>
          </cell>
          <cell r="AB83">
            <v>477.55500000000001</v>
          </cell>
          <cell r="AC83">
            <v>35686.712824074071</v>
          </cell>
          <cell r="AD83" t="str">
            <v>A</v>
          </cell>
        </row>
        <row r="84">
          <cell r="E84" t="str">
            <v>B0237685</v>
          </cell>
          <cell r="F84" t="str">
            <v>NTRX2568</v>
          </cell>
          <cell r="H84" t="str">
            <v>C</v>
          </cell>
          <cell r="I84" t="str">
            <v>A</v>
          </cell>
          <cell r="K84" t="str">
            <v>EA</v>
          </cell>
          <cell r="L84" t="str">
            <v>NTRX2568 DOOR KIT (CENTER</v>
          </cell>
          <cell r="M84" t="str">
            <v>CAD</v>
          </cell>
          <cell r="N84" t="str">
            <v>USD</v>
          </cell>
          <cell r="O84" t="str">
            <v>BUDGET</v>
          </cell>
          <cell r="P84">
            <v>1997</v>
          </cell>
          <cell r="Q84">
            <v>416.92624974</v>
          </cell>
          <cell r="R84">
            <v>0</v>
          </cell>
          <cell r="S84">
            <v>0</v>
          </cell>
          <cell r="T84">
            <v>0</v>
          </cell>
          <cell r="U84">
            <v>0</v>
          </cell>
          <cell r="V84">
            <v>0</v>
          </cell>
          <cell r="W84">
            <v>12.508135640000001</v>
          </cell>
          <cell r="Y84">
            <v>416.92624974</v>
          </cell>
          <cell r="Z84">
            <v>416.92624974</v>
          </cell>
          <cell r="AA84">
            <v>12.508135640000001</v>
          </cell>
          <cell r="AB84">
            <v>429.43438537999998</v>
          </cell>
          <cell r="AC84">
            <v>35446.157222222224</v>
          </cell>
          <cell r="AD84" t="str">
            <v>A</v>
          </cell>
        </row>
        <row r="85">
          <cell r="E85" t="str">
            <v>B0237685</v>
          </cell>
          <cell r="F85" t="str">
            <v>NTRX2568</v>
          </cell>
          <cell r="H85" t="str">
            <v>P</v>
          </cell>
          <cell r="I85" t="str">
            <v>A</v>
          </cell>
          <cell r="K85" t="str">
            <v>EA</v>
          </cell>
          <cell r="L85" t="str">
            <v>NTRX2568 DOOR CTR LATCH</v>
          </cell>
          <cell r="M85" t="str">
            <v>USD</v>
          </cell>
          <cell r="N85" t="str">
            <v>USD</v>
          </cell>
          <cell r="O85" t="str">
            <v>BUDGET</v>
          </cell>
          <cell r="P85">
            <v>1997</v>
          </cell>
          <cell r="Q85">
            <v>368.5376</v>
          </cell>
          <cell r="R85">
            <v>0</v>
          </cell>
          <cell r="S85">
            <v>0</v>
          </cell>
          <cell r="T85">
            <v>0</v>
          </cell>
          <cell r="U85">
            <v>0</v>
          </cell>
          <cell r="V85">
            <v>0</v>
          </cell>
          <cell r="W85">
            <v>23.954799999999999</v>
          </cell>
          <cell r="Y85">
            <v>368.5376</v>
          </cell>
          <cell r="Z85">
            <v>368.5376</v>
          </cell>
          <cell r="AA85">
            <v>23.954799999999999</v>
          </cell>
          <cell r="AB85">
            <v>392.49239999999998</v>
          </cell>
          <cell r="AC85">
            <v>35394.572685185187</v>
          </cell>
          <cell r="AD85" t="str">
            <v>A</v>
          </cell>
        </row>
        <row r="86">
          <cell r="E86" t="str">
            <v>B0237685</v>
          </cell>
          <cell r="F86" t="str">
            <v>NTRX2568</v>
          </cell>
          <cell r="H86" t="str">
            <v>P</v>
          </cell>
          <cell r="I86" t="str">
            <v>P</v>
          </cell>
          <cell r="J86">
            <v>540</v>
          </cell>
          <cell r="K86" t="str">
            <v>EA</v>
          </cell>
          <cell r="L86" t="str">
            <v>NTRX2568 DOOR CTR LATCH</v>
          </cell>
          <cell r="M86" t="str">
            <v>CAD</v>
          </cell>
          <cell r="N86" t="str">
            <v>USD</v>
          </cell>
          <cell r="O86" t="str">
            <v>BUDGET</v>
          </cell>
          <cell r="P86">
            <v>1997</v>
          </cell>
          <cell r="Q86">
            <v>368.53726109199999</v>
          </cell>
          <cell r="R86">
            <v>0</v>
          </cell>
          <cell r="S86">
            <v>0</v>
          </cell>
          <cell r="T86">
            <v>0</v>
          </cell>
          <cell r="U86">
            <v>0</v>
          </cell>
          <cell r="V86">
            <v>0</v>
          </cell>
          <cell r="W86">
            <v>23.954790859999999</v>
          </cell>
          <cell r="Y86">
            <v>368.53726109199999</v>
          </cell>
          <cell r="Z86">
            <v>368.53726109199999</v>
          </cell>
          <cell r="AA86">
            <v>23.954790859999999</v>
          </cell>
          <cell r="AB86">
            <v>392.492051952</v>
          </cell>
          <cell r="AC86">
            <v>35423.463831018518</v>
          </cell>
          <cell r="AD86" t="str">
            <v>A</v>
          </cell>
        </row>
        <row r="87">
          <cell r="E87" t="str">
            <v>B0233813</v>
          </cell>
          <cell r="F87" t="str">
            <v>NTRX2523</v>
          </cell>
          <cell r="I87" t="str">
            <v>P</v>
          </cell>
          <cell r="K87" t="str">
            <v>EA</v>
          </cell>
          <cell r="L87" t="str">
            <v>KIT MISCELLANEOUS</v>
          </cell>
          <cell r="M87" t="str">
            <v>CAD</v>
          </cell>
          <cell r="N87" t="str">
            <v>USD</v>
          </cell>
          <cell r="O87" t="str">
            <v>BUDGET</v>
          </cell>
          <cell r="P87">
            <v>1997</v>
          </cell>
          <cell r="Q87">
            <v>8.3011028099999997</v>
          </cell>
          <cell r="R87">
            <v>0</v>
          </cell>
          <cell r="S87">
            <v>0</v>
          </cell>
          <cell r="T87">
            <v>0</v>
          </cell>
          <cell r="U87">
            <v>0</v>
          </cell>
          <cell r="V87">
            <v>0</v>
          </cell>
          <cell r="W87">
            <v>2.0752571839999998</v>
          </cell>
          <cell r="X87">
            <v>13.035616594</v>
          </cell>
          <cell r="Y87">
            <v>8.3011028099999997</v>
          </cell>
          <cell r="Z87">
            <v>8.3011028099999997</v>
          </cell>
          <cell r="AA87">
            <v>2.0752571839999998</v>
          </cell>
          <cell r="AB87">
            <v>10.376359994</v>
          </cell>
          <cell r="AC87">
            <v>35611.521458333336</v>
          </cell>
          <cell r="AD87" t="str">
            <v>A</v>
          </cell>
        </row>
        <row r="88">
          <cell r="E88" t="str">
            <v>B0233813</v>
          </cell>
          <cell r="F88" t="str">
            <v>NTRX2523</v>
          </cell>
          <cell r="H88" t="str">
            <v>C</v>
          </cell>
          <cell r="I88" t="str">
            <v>P</v>
          </cell>
          <cell r="J88" t="str">
            <v>OSV</v>
          </cell>
          <cell r="K88" t="str">
            <v>EA</v>
          </cell>
          <cell r="L88" t="str">
            <v>NTRX2523 LEVELING FEET</v>
          </cell>
          <cell r="M88" t="str">
            <v>USD</v>
          </cell>
          <cell r="N88" t="str">
            <v>USD</v>
          </cell>
          <cell r="O88" t="str">
            <v>BUDGET</v>
          </cell>
          <cell r="P88">
            <v>1997</v>
          </cell>
          <cell r="Q88">
            <v>7.01</v>
          </cell>
          <cell r="R88">
            <v>0</v>
          </cell>
          <cell r="S88">
            <v>9.8100000000000007E-2</v>
          </cell>
          <cell r="T88">
            <v>0</v>
          </cell>
          <cell r="U88">
            <v>0</v>
          </cell>
          <cell r="V88">
            <v>0</v>
          </cell>
          <cell r="W88">
            <v>0.46200000000000002</v>
          </cell>
          <cell r="Y88">
            <v>7.1081000000000003</v>
          </cell>
          <cell r="Z88">
            <v>7.1081000000000003</v>
          </cell>
          <cell r="AA88">
            <v>0.46200000000000002</v>
          </cell>
          <cell r="AB88">
            <v>7.5701000000000001</v>
          </cell>
          <cell r="AC88">
            <v>35394.572685185187</v>
          </cell>
          <cell r="AD88" t="str">
            <v>A</v>
          </cell>
        </row>
        <row r="89">
          <cell r="E89" t="str">
            <v>B0233813</v>
          </cell>
          <cell r="F89" t="str">
            <v>NTRX2523</v>
          </cell>
          <cell r="H89" t="str">
            <v>C</v>
          </cell>
          <cell r="I89" t="str">
            <v>P</v>
          </cell>
          <cell r="J89">
            <v>540</v>
          </cell>
          <cell r="K89" t="str">
            <v>EA</v>
          </cell>
          <cell r="L89" t="str">
            <v>NTRX2523 LEVELING FEET</v>
          </cell>
          <cell r="M89" t="str">
            <v>CAD</v>
          </cell>
          <cell r="N89" t="str">
            <v>USD</v>
          </cell>
          <cell r="O89" t="str">
            <v>BUDGET</v>
          </cell>
          <cell r="P89">
            <v>1997</v>
          </cell>
          <cell r="Q89">
            <v>7.0099929899999998</v>
          </cell>
          <cell r="R89">
            <v>0</v>
          </cell>
          <cell r="S89">
            <v>9.8073975999999993E-2</v>
          </cell>
          <cell r="T89">
            <v>0</v>
          </cell>
          <cell r="U89">
            <v>0</v>
          </cell>
          <cell r="V89">
            <v>0</v>
          </cell>
          <cell r="W89">
            <v>0.46199953799999999</v>
          </cell>
          <cell r="Y89">
            <v>7.108066966</v>
          </cell>
          <cell r="Z89">
            <v>7.108066966</v>
          </cell>
          <cell r="AA89">
            <v>0.46199953799999999</v>
          </cell>
          <cell r="AB89">
            <v>7.5700665039999997</v>
          </cell>
          <cell r="AC89">
            <v>35423.463831018518</v>
          </cell>
          <cell r="AD89" t="str">
            <v>A</v>
          </cell>
        </row>
        <row r="90">
          <cell r="E90" t="str">
            <v>B0233813</v>
          </cell>
          <cell r="F90" t="str">
            <v>NTRX2523</v>
          </cell>
          <cell r="H90" t="str">
            <v>C</v>
          </cell>
          <cell r="I90" t="str">
            <v>P</v>
          </cell>
          <cell r="J90" t="str">
            <v>OSV</v>
          </cell>
          <cell r="K90" t="str">
            <v>EA</v>
          </cell>
          <cell r="L90" t="str">
            <v>NTRX2523 LEVELING FOOT KI</v>
          </cell>
          <cell r="M90" t="str">
            <v>CAD</v>
          </cell>
          <cell r="N90" t="str">
            <v>USD</v>
          </cell>
          <cell r="O90" t="str">
            <v>BUDGET</v>
          </cell>
          <cell r="P90">
            <v>1997</v>
          </cell>
          <cell r="Q90">
            <v>5.0518467999999999</v>
          </cell>
          <cell r="R90">
            <v>9.5481386000000001E-2</v>
          </cell>
          <cell r="S90">
            <v>7.5036961999999999E-2</v>
          </cell>
          <cell r="T90">
            <v>1.7681463799999999</v>
          </cell>
          <cell r="U90">
            <v>0</v>
          </cell>
          <cell r="V90">
            <v>0</v>
          </cell>
          <cell r="W90">
            <v>0.20970349399999999</v>
          </cell>
          <cell r="Y90">
            <v>6.9905115279999999</v>
          </cell>
          <cell r="Z90">
            <v>6.9905115279999999</v>
          </cell>
          <cell r="AA90">
            <v>0.20970349399999999</v>
          </cell>
          <cell r="AB90">
            <v>7.2002150220000001</v>
          </cell>
          <cell r="AC90">
            <v>35446.157222222224</v>
          </cell>
          <cell r="AD90" t="str">
            <v>A</v>
          </cell>
        </row>
        <row r="91">
          <cell r="E91" t="str">
            <v>B0233813</v>
          </cell>
          <cell r="F91" t="str">
            <v>NTRX2523</v>
          </cell>
          <cell r="I91" t="str">
            <v>P</v>
          </cell>
          <cell r="K91">
            <v>1</v>
          </cell>
          <cell r="M91" t="str">
            <v>GBP</v>
          </cell>
          <cell r="N91" t="str">
            <v>USD</v>
          </cell>
          <cell r="O91" t="str">
            <v>BUDGET</v>
          </cell>
          <cell r="P91">
            <v>1997</v>
          </cell>
          <cell r="Q91">
            <v>6.9599650000000004</v>
          </cell>
          <cell r="R91">
            <v>0</v>
          </cell>
          <cell r="S91">
            <v>0</v>
          </cell>
          <cell r="T91">
            <v>0</v>
          </cell>
          <cell r="U91">
            <v>0</v>
          </cell>
          <cell r="V91">
            <v>0</v>
          </cell>
          <cell r="W91">
            <v>0</v>
          </cell>
          <cell r="X91">
            <v>7.5006050000000002</v>
          </cell>
          <cell r="Y91">
            <v>6.9599650000000004</v>
          </cell>
          <cell r="Z91">
            <v>6.9599650000000004</v>
          </cell>
          <cell r="AA91">
            <v>0</v>
          </cell>
          <cell r="AB91">
            <v>6.9599650000000004</v>
          </cell>
          <cell r="AC91">
            <v>35500.638472222221</v>
          </cell>
          <cell r="AD91" t="str">
            <v>A</v>
          </cell>
        </row>
        <row r="92">
          <cell r="E92" t="str">
            <v>P0741641</v>
          </cell>
          <cell r="F92" t="str">
            <v>P0741641</v>
          </cell>
          <cell r="I92" t="str">
            <v>P</v>
          </cell>
          <cell r="K92">
            <v>1</v>
          </cell>
          <cell r="M92" t="str">
            <v>GBP</v>
          </cell>
          <cell r="N92" t="str">
            <v>USD</v>
          </cell>
          <cell r="O92" t="str">
            <v>BUDGET</v>
          </cell>
          <cell r="P92">
            <v>1997</v>
          </cell>
          <cell r="Q92">
            <v>30.395189999999999</v>
          </cell>
          <cell r="R92">
            <v>0</v>
          </cell>
          <cell r="S92">
            <v>0</v>
          </cell>
          <cell r="T92">
            <v>0</v>
          </cell>
          <cell r="U92">
            <v>0</v>
          </cell>
          <cell r="V92">
            <v>0</v>
          </cell>
          <cell r="W92">
            <v>0</v>
          </cell>
          <cell r="X92">
            <v>32.756770000000003</v>
          </cell>
          <cell r="Y92">
            <v>30.395189999999999</v>
          </cell>
          <cell r="Z92">
            <v>30.395189999999999</v>
          </cell>
          <cell r="AA92">
            <v>0</v>
          </cell>
          <cell r="AB92">
            <v>30.395189999999999</v>
          </cell>
          <cell r="AC92">
            <v>35546.937685185185</v>
          </cell>
          <cell r="AD92" t="str">
            <v>A</v>
          </cell>
        </row>
        <row r="93">
          <cell r="E93" t="str">
            <v>P0741641</v>
          </cell>
          <cell r="F93" t="str">
            <v>P0741641</v>
          </cell>
          <cell r="H93" t="str">
            <v>C</v>
          </cell>
          <cell r="I93" t="str">
            <v>P</v>
          </cell>
          <cell r="J93" t="str">
            <v>OSV</v>
          </cell>
          <cell r="K93" t="str">
            <v>EA</v>
          </cell>
          <cell r="L93" t="str">
            <v>SAFETY COVER FILTERED PWR</v>
          </cell>
          <cell r="M93" t="str">
            <v>USD</v>
          </cell>
          <cell r="N93" t="str">
            <v>USD</v>
          </cell>
          <cell r="O93" t="str">
            <v>BUDGET</v>
          </cell>
          <cell r="P93">
            <v>1997</v>
          </cell>
          <cell r="Q93">
            <v>20.6</v>
          </cell>
          <cell r="R93">
            <v>0</v>
          </cell>
          <cell r="S93">
            <v>0.28839999999999999</v>
          </cell>
          <cell r="T93">
            <v>0</v>
          </cell>
          <cell r="U93">
            <v>0</v>
          </cell>
          <cell r="V93">
            <v>0</v>
          </cell>
          <cell r="W93">
            <v>1.3576999999999999</v>
          </cell>
          <cell r="Y93">
            <v>20.888400000000001</v>
          </cell>
          <cell r="Z93">
            <v>20.888400000000001</v>
          </cell>
          <cell r="AA93">
            <v>1.3576999999999999</v>
          </cell>
          <cell r="AB93">
            <v>22.246099999999998</v>
          </cell>
          <cell r="AC93">
            <v>35587.681307870371</v>
          </cell>
          <cell r="AD93" t="str">
            <v>A</v>
          </cell>
        </row>
        <row r="94">
          <cell r="E94" t="str">
            <v>P0741641</v>
          </cell>
          <cell r="F94" t="str">
            <v>P0741641</v>
          </cell>
          <cell r="H94" t="str">
            <v>C</v>
          </cell>
          <cell r="I94" t="str">
            <v>P</v>
          </cell>
          <cell r="J94">
            <v>540</v>
          </cell>
          <cell r="K94" t="str">
            <v>EA</v>
          </cell>
          <cell r="L94" t="str">
            <v>SAFETY COVER FILTERED PWR</v>
          </cell>
          <cell r="M94" t="str">
            <v>CAD</v>
          </cell>
          <cell r="N94" t="str">
            <v>USD</v>
          </cell>
          <cell r="O94" t="str">
            <v>BUDGET</v>
          </cell>
          <cell r="P94">
            <v>1997</v>
          </cell>
          <cell r="Q94">
            <v>20.599979399999999</v>
          </cell>
          <cell r="R94">
            <v>0</v>
          </cell>
          <cell r="S94">
            <v>0.28837008200000003</v>
          </cell>
          <cell r="T94">
            <v>0</v>
          </cell>
          <cell r="U94">
            <v>0</v>
          </cell>
          <cell r="V94">
            <v>0</v>
          </cell>
          <cell r="W94">
            <v>1.3577023459999999</v>
          </cell>
          <cell r="Y94">
            <v>20.888349481999999</v>
          </cell>
          <cell r="Z94">
            <v>20.888349481999999</v>
          </cell>
          <cell r="AA94">
            <v>1.3577023459999999</v>
          </cell>
          <cell r="AB94">
            <v>22.246051827999999</v>
          </cell>
          <cell r="AC94">
            <v>35492.664652777778</v>
          </cell>
          <cell r="AD94" t="str">
            <v>A</v>
          </cell>
        </row>
        <row r="95">
          <cell r="E95" t="str">
            <v>B0204315</v>
          </cell>
          <cell r="F95" t="str">
            <v>NT0X50AA</v>
          </cell>
          <cell r="H95" t="str">
            <v>C</v>
          </cell>
          <cell r="I95" t="str">
            <v>P</v>
          </cell>
          <cell r="J95" t="str">
            <v>OSV</v>
          </cell>
          <cell r="K95" t="str">
            <v>EA</v>
          </cell>
          <cell r="L95" t="str">
            <v>NT0X50AA FILLER FACEPLATE</v>
          </cell>
          <cell r="M95" t="str">
            <v>CAD</v>
          </cell>
          <cell r="N95" t="str">
            <v>USD</v>
          </cell>
          <cell r="O95" t="str">
            <v>BUDGET</v>
          </cell>
          <cell r="P95">
            <v>1997</v>
          </cell>
          <cell r="Q95">
            <v>2.5563678140000001</v>
          </cell>
          <cell r="R95">
            <v>4.8296248E-2</v>
          </cell>
          <cell r="S95">
            <v>3.7925887999999998E-2</v>
          </cell>
          <cell r="T95">
            <v>0.89473984600000001</v>
          </cell>
          <cell r="U95">
            <v>0</v>
          </cell>
          <cell r="V95">
            <v>0</v>
          </cell>
          <cell r="W95">
            <v>0.106148042</v>
          </cell>
          <cell r="Y95">
            <v>3.5373297959999999</v>
          </cell>
          <cell r="Z95">
            <v>3.5373297959999999</v>
          </cell>
          <cell r="AA95">
            <v>0.106148042</v>
          </cell>
          <cell r="AB95">
            <v>3.6434778379999999</v>
          </cell>
          <cell r="AC95">
            <v>35402.718252314815</v>
          </cell>
          <cell r="AD95" t="str">
            <v>A</v>
          </cell>
        </row>
        <row r="96">
          <cell r="E96" t="str">
            <v>B0204315</v>
          </cell>
          <cell r="F96" t="str">
            <v>NT0X50AA</v>
          </cell>
          <cell r="H96" t="str">
            <v>C</v>
          </cell>
          <cell r="I96" t="str">
            <v>P</v>
          </cell>
          <cell r="J96">
            <v>107</v>
          </cell>
          <cell r="K96" t="str">
            <v>EA</v>
          </cell>
          <cell r="L96" t="str">
            <v>NT0X50AA</v>
          </cell>
          <cell r="M96" t="str">
            <v>USD</v>
          </cell>
          <cell r="N96" t="str">
            <v>USD</v>
          </cell>
          <cell r="O96" t="str">
            <v>BUDGET</v>
          </cell>
          <cell r="P96">
            <v>1997</v>
          </cell>
          <cell r="Q96">
            <v>3.4698000000000002</v>
          </cell>
          <cell r="R96">
            <v>1.04E-2</v>
          </cell>
          <cell r="S96">
            <v>3.4700000000000002E-2</v>
          </cell>
          <cell r="T96">
            <v>0</v>
          </cell>
          <cell r="U96">
            <v>0</v>
          </cell>
          <cell r="V96">
            <v>0</v>
          </cell>
          <cell r="W96">
            <v>0</v>
          </cell>
          <cell r="Y96">
            <v>3.5148999999999999</v>
          </cell>
          <cell r="Z96">
            <v>3.5148999999999999</v>
          </cell>
          <cell r="AA96">
            <v>0</v>
          </cell>
          <cell r="AB96">
            <v>3.5148999999999999</v>
          </cell>
          <cell r="AC96">
            <v>35767</v>
          </cell>
          <cell r="AD96" t="str">
            <v>A</v>
          </cell>
        </row>
        <row r="97">
          <cell r="E97" t="str">
            <v>B0204315</v>
          </cell>
          <cell r="F97" t="str">
            <v>NT0X50AA</v>
          </cell>
          <cell r="H97" t="str">
            <v>C</v>
          </cell>
          <cell r="I97" t="str">
            <v>P</v>
          </cell>
          <cell r="J97">
            <v>540</v>
          </cell>
          <cell r="K97" t="str">
            <v>EA</v>
          </cell>
          <cell r="L97" t="str">
            <v>NT0X50AA FILLER FACEPLATE</v>
          </cell>
          <cell r="M97" t="str">
            <v>CAD</v>
          </cell>
          <cell r="N97" t="str">
            <v>USD</v>
          </cell>
          <cell r="O97" t="str">
            <v>BUDGET</v>
          </cell>
          <cell r="P97">
            <v>1997</v>
          </cell>
          <cell r="Q97">
            <v>2.7499972499999998</v>
          </cell>
          <cell r="R97">
            <v>0</v>
          </cell>
          <cell r="S97">
            <v>3.8518480000000001E-2</v>
          </cell>
          <cell r="T97">
            <v>0</v>
          </cell>
          <cell r="U97">
            <v>0</v>
          </cell>
          <cell r="V97">
            <v>0.49999949999999999</v>
          </cell>
          <cell r="W97">
            <v>0.181333152</v>
          </cell>
          <cell r="Y97">
            <v>3.2885152299999998</v>
          </cell>
          <cell r="Z97">
            <v>3.2885152299999998</v>
          </cell>
          <cell r="AA97">
            <v>0.181333152</v>
          </cell>
          <cell r="AB97">
            <v>3.4698483819999999</v>
          </cell>
          <cell r="AC97">
            <v>35423.463831018518</v>
          </cell>
          <cell r="AD97" t="str">
            <v>A</v>
          </cell>
        </row>
        <row r="98">
          <cell r="E98" t="str">
            <v>B0204315</v>
          </cell>
          <cell r="F98" t="str">
            <v>NT0X50AA</v>
          </cell>
          <cell r="H98" t="str">
            <v>C</v>
          </cell>
          <cell r="I98" t="str">
            <v>P</v>
          </cell>
          <cell r="J98" t="str">
            <v>OSV</v>
          </cell>
          <cell r="K98" t="str">
            <v>EA</v>
          </cell>
          <cell r="L98" t="str">
            <v>NT0X50AA FILLER FACEPLATE</v>
          </cell>
          <cell r="M98" t="str">
            <v>USD</v>
          </cell>
          <cell r="N98" t="str">
            <v>USD</v>
          </cell>
          <cell r="O98" t="str">
            <v>BUDGET</v>
          </cell>
          <cell r="P98">
            <v>1997</v>
          </cell>
          <cell r="Q98">
            <v>2.75</v>
          </cell>
          <cell r="R98">
            <v>0</v>
          </cell>
          <cell r="S98">
            <v>3.85E-2</v>
          </cell>
          <cell r="T98">
            <v>0</v>
          </cell>
          <cell r="U98">
            <v>0</v>
          </cell>
          <cell r="V98">
            <v>0.5</v>
          </cell>
          <cell r="W98">
            <v>0.18129999999999999</v>
          </cell>
          <cell r="Y98">
            <v>3.2885</v>
          </cell>
          <cell r="Z98">
            <v>3.2885</v>
          </cell>
          <cell r="AA98">
            <v>0.18129999999999999</v>
          </cell>
          <cell r="AB98">
            <v>3.4698000000000002</v>
          </cell>
          <cell r="AC98">
            <v>35394.572685185187</v>
          </cell>
          <cell r="AD98" t="str">
            <v>A</v>
          </cell>
        </row>
        <row r="99">
          <cell r="E99" t="str">
            <v>B0204315</v>
          </cell>
          <cell r="F99" t="str">
            <v>NT0X50AA</v>
          </cell>
          <cell r="I99" t="str">
            <v>P</v>
          </cell>
          <cell r="K99">
            <v>1</v>
          </cell>
          <cell r="M99" t="str">
            <v>GBP</v>
          </cell>
          <cell r="N99" t="str">
            <v>USD</v>
          </cell>
          <cell r="O99" t="str">
            <v>BUDGET</v>
          </cell>
          <cell r="P99">
            <v>1997</v>
          </cell>
          <cell r="Q99">
            <v>2.7124999999999999</v>
          </cell>
          <cell r="R99">
            <v>0</v>
          </cell>
          <cell r="S99">
            <v>0</v>
          </cell>
          <cell r="T99">
            <v>0</v>
          </cell>
          <cell r="U99">
            <v>0</v>
          </cell>
          <cell r="V99">
            <v>0</v>
          </cell>
          <cell r="W99">
            <v>0</v>
          </cell>
          <cell r="X99">
            <v>2.9231449999999999</v>
          </cell>
          <cell r="Y99">
            <v>2.7124999999999999</v>
          </cell>
          <cell r="Z99">
            <v>2.7124999999999999</v>
          </cell>
          <cell r="AA99">
            <v>0</v>
          </cell>
          <cell r="AB99">
            <v>2.7124999999999999</v>
          </cell>
          <cell r="AC99">
            <v>35664.421770833331</v>
          </cell>
          <cell r="AD99" t="str">
            <v>A</v>
          </cell>
        </row>
        <row r="100">
          <cell r="E100" t="str">
            <v>P0690976</v>
          </cell>
          <cell r="F100" t="str">
            <v>P0690976</v>
          </cell>
          <cell r="H100" t="str">
            <v>C</v>
          </cell>
          <cell r="I100" t="str">
            <v>P</v>
          </cell>
          <cell r="J100">
            <v>107</v>
          </cell>
          <cell r="K100" t="str">
            <v>EA</v>
          </cell>
          <cell r="L100" t="str">
            <v>P0690976</v>
          </cell>
          <cell r="M100" t="str">
            <v>USD</v>
          </cell>
          <cell r="N100" t="str">
            <v>USD</v>
          </cell>
          <cell r="O100" t="str">
            <v>BUDGET</v>
          </cell>
          <cell r="P100">
            <v>1997</v>
          </cell>
          <cell r="Q100">
            <v>0.5847</v>
          </cell>
          <cell r="R100">
            <v>1.8E-3</v>
          </cell>
          <cell r="S100">
            <v>5.7999999999999996E-3</v>
          </cell>
          <cell r="T100">
            <v>0</v>
          </cell>
          <cell r="U100">
            <v>0</v>
          </cell>
          <cell r="V100">
            <v>0</v>
          </cell>
          <cell r="W100">
            <v>0</v>
          </cell>
          <cell r="Y100">
            <v>0.59230000000000005</v>
          </cell>
          <cell r="Z100">
            <v>0.59230000000000005</v>
          </cell>
          <cell r="AA100">
            <v>0</v>
          </cell>
          <cell r="AB100">
            <v>0.59230000000000005</v>
          </cell>
          <cell r="AC100">
            <v>35768</v>
          </cell>
          <cell r="AD100" t="str">
            <v>A</v>
          </cell>
        </row>
        <row r="101">
          <cell r="E101" t="str">
            <v>P0690976</v>
          </cell>
          <cell r="F101" t="str">
            <v>P0690976</v>
          </cell>
          <cell r="H101" t="str">
            <v>C</v>
          </cell>
          <cell r="I101" t="str">
            <v>P</v>
          </cell>
          <cell r="J101">
            <v>540</v>
          </cell>
          <cell r="K101" t="str">
            <v>EA</v>
          </cell>
          <cell r="L101" t="str">
            <v>DESIGN LABEL (NT6X50AB)</v>
          </cell>
          <cell r="M101" t="str">
            <v>CAD</v>
          </cell>
          <cell r="N101" t="str">
            <v>USD</v>
          </cell>
          <cell r="O101" t="str">
            <v>BUDGET</v>
          </cell>
          <cell r="P101">
            <v>1997</v>
          </cell>
          <cell r="Q101">
            <v>0.50999949</v>
          </cell>
          <cell r="R101">
            <v>3.1925894000000003E-2</v>
          </cell>
          <cell r="S101">
            <v>7.111104E-3</v>
          </cell>
          <cell r="T101">
            <v>0</v>
          </cell>
          <cell r="U101">
            <v>0</v>
          </cell>
          <cell r="V101">
            <v>0</v>
          </cell>
          <cell r="W101">
            <v>3.5703668000000001E-2</v>
          </cell>
          <cell r="Y101">
            <v>0.54903648800000004</v>
          </cell>
          <cell r="Z101">
            <v>0.54903648800000004</v>
          </cell>
          <cell r="AA101">
            <v>3.5703668000000001E-2</v>
          </cell>
          <cell r="AB101">
            <v>0.58474015599999996</v>
          </cell>
          <cell r="AC101">
            <v>35492.664652777778</v>
          </cell>
          <cell r="AD101" t="str">
            <v>A</v>
          </cell>
        </row>
        <row r="102">
          <cell r="E102" t="str">
            <v>P0690976</v>
          </cell>
          <cell r="F102" t="str">
            <v>P0690976</v>
          </cell>
          <cell r="H102" t="str">
            <v>C</v>
          </cell>
          <cell r="I102" t="str">
            <v>P</v>
          </cell>
          <cell r="J102" t="str">
            <v>OSV</v>
          </cell>
          <cell r="K102" t="str">
            <v>EA</v>
          </cell>
          <cell r="L102" t="str">
            <v>DESIGN LABEL (NT6X50AB)</v>
          </cell>
          <cell r="M102" t="str">
            <v>USD</v>
          </cell>
          <cell r="N102" t="str">
            <v>USD</v>
          </cell>
          <cell r="O102" t="str">
            <v>BUDGET</v>
          </cell>
          <cell r="P102">
            <v>1997</v>
          </cell>
          <cell r="Q102">
            <v>0.51</v>
          </cell>
          <cell r="R102">
            <v>3.1899999999999998E-2</v>
          </cell>
          <cell r="S102">
            <v>7.1000000000000004E-3</v>
          </cell>
          <cell r="T102">
            <v>0</v>
          </cell>
          <cell r="U102">
            <v>0</v>
          </cell>
          <cell r="V102">
            <v>0</v>
          </cell>
          <cell r="W102">
            <v>3.5700000000000003E-2</v>
          </cell>
          <cell r="Y102">
            <v>0.54900000000000004</v>
          </cell>
          <cell r="Z102">
            <v>0.54900000000000004</v>
          </cell>
          <cell r="AA102">
            <v>3.5700000000000003E-2</v>
          </cell>
          <cell r="AB102">
            <v>0.5847</v>
          </cell>
          <cell r="AC102">
            <v>35488.965462962966</v>
          </cell>
          <cell r="AD102" t="str">
            <v>A</v>
          </cell>
        </row>
        <row r="103">
          <cell r="E103" t="str">
            <v>P0690976</v>
          </cell>
          <cell r="F103" t="str">
            <v>P0690976</v>
          </cell>
          <cell r="I103" t="str">
            <v>P</v>
          </cell>
          <cell r="K103">
            <v>1</v>
          </cell>
          <cell r="M103" t="str">
            <v>GBP</v>
          </cell>
          <cell r="N103" t="str">
            <v>USD</v>
          </cell>
          <cell r="O103" t="str">
            <v>BUDGET</v>
          </cell>
          <cell r="P103">
            <v>1997</v>
          </cell>
          <cell r="Q103">
            <v>0.57350000000000001</v>
          </cell>
          <cell r="R103">
            <v>0</v>
          </cell>
          <cell r="S103">
            <v>0</v>
          </cell>
          <cell r="T103">
            <v>0</v>
          </cell>
          <cell r="U103">
            <v>0</v>
          </cell>
          <cell r="V103">
            <v>0</v>
          </cell>
          <cell r="W103">
            <v>0</v>
          </cell>
          <cell r="X103">
            <v>0.61798500000000001</v>
          </cell>
          <cell r="Y103">
            <v>0.57350000000000001</v>
          </cell>
          <cell r="Z103">
            <v>0.57350000000000001</v>
          </cell>
          <cell r="AA103">
            <v>0</v>
          </cell>
          <cell r="AB103">
            <v>0.57350000000000001</v>
          </cell>
          <cell r="AC103">
            <v>35500.638472222221</v>
          </cell>
          <cell r="AD103" t="str">
            <v>A</v>
          </cell>
        </row>
        <row r="104">
          <cell r="E104" t="str">
            <v>P0690976</v>
          </cell>
          <cell r="F104" t="str">
            <v>P0690976</v>
          </cell>
          <cell r="H104" t="str">
            <v>C</v>
          </cell>
          <cell r="I104" t="str">
            <v>A</v>
          </cell>
          <cell r="K104" t="str">
            <v>EA</v>
          </cell>
          <cell r="L104" t="str">
            <v xml:space="preserve"> DESIGN LABEL (NT6X50AB)</v>
          </cell>
          <cell r="M104" t="str">
            <v>CAD</v>
          </cell>
          <cell r="N104" t="str">
            <v>USD</v>
          </cell>
          <cell r="O104" t="str">
            <v>BUDGET</v>
          </cell>
          <cell r="P104">
            <v>1997</v>
          </cell>
          <cell r="Q104">
            <v>7.4073999999999996E-5</v>
          </cell>
          <cell r="R104">
            <v>0</v>
          </cell>
          <cell r="S104">
            <v>0</v>
          </cell>
          <cell r="T104">
            <v>0</v>
          </cell>
          <cell r="U104">
            <v>0</v>
          </cell>
          <cell r="V104">
            <v>0</v>
          </cell>
          <cell r="W104">
            <v>0</v>
          </cell>
          <cell r="Y104">
            <v>7.4073999999999996E-5</v>
          </cell>
          <cell r="Z104">
            <v>7.4073999999999996E-5</v>
          </cell>
          <cell r="AA104">
            <v>0</v>
          </cell>
          <cell r="AB104">
            <v>7.4073999999999996E-5</v>
          </cell>
          <cell r="AC104">
            <v>35402.718252314815</v>
          </cell>
          <cell r="AD104" t="str">
            <v>A</v>
          </cell>
        </row>
        <row r="105">
          <cell r="E105" t="str">
            <v>B0244612</v>
          </cell>
          <cell r="F105" t="str">
            <v>NTZZ17ST</v>
          </cell>
          <cell r="H105" t="str">
            <v>P</v>
          </cell>
          <cell r="I105" t="str">
            <v>A</v>
          </cell>
          <cell r="K105" t="str">
            <v>EA</v>
          </cell>
          <cell r="L105" t="str">
            <v>NTZZ17ST ISDN XPM PLUS DT</v>
          </cell>
          <cell r="M105" t="str">
            <v>USD</v>
          </cell>
          <cell r="N105" t="str">
            <v>USD</v>
          </cell>
          <cell r="O105" t="str">
            <v>BUDGET</v>
          </cell>
          <cell r="P105">
            <v>1997</v>
          </cell>
          <cell r="Q105">
            <v>3016.4987999999998</v>
          </cell>
          <cell r="R105">
            <v>0</v>
          </cell>
          <cell r="S105">
            <v>0</v>
          </cell>
          <cell r="T105">
            <v>0</v>
          </cell>
          <cell r="U105">
            <v>45.838200000000001</v>
          </cell>
          <cell r="V105">
            <v>132.82</v>
          </cell>
          <cell r="W105">
            <v>447.50799999999998</v>
          </cell>
          <cell r="Y105">
            <v>3149.3188</v>
          </cell>
          <cell r="Z105">
            <v>3195.1570000000002</v>
          </cell>
          <cell r="AA105">
            <v>447.50799999999998</v>
          </cell>
          <cell r="AB105">
            <v>3642.665</v>
          </cell>
          <cell r="AC105">
            <v>35394.572685185187</v>
          </cell>
          <cell r="AD105" t="str">
            <v>A</v>
          </cell>
        </row>
        <row r="106">
          <cell r="E106" t="str">
            <v>B0244612</v>
          </cell>
          <cell r="F106" t="str">
            <v>NTZZ17ST</v>
          </cell>
          <cell r="H106" t="str">
            <v>P</v>
          </cell>
          <cell r="I106" t="str">
            <v>P</v>
          </cell>
          <cell r="J106">
            <v>540</v>
          </cell>
          <cell r="K106" t="str">
            <v>EA</v>
          </cell>
          <cell r="L106" t="str">
            <v>NTZZ17ST ISDN XPM PLUS DT</v>
          </cell>
          <cell r="M106" t="str">
            <v>CAD</v>
          </cell>
          <cell r="N106" t="str">
            <v>USD</v>
          </cell>
          <cell r="O106" t="str">
            <v>BUDGET</v>
          </cell>
          <cell r="P106">
            <v>1997</v>
          </cell>
          <cell r="Q106">
            <v>3016.4957983160002</v>
          </cell>
          <cell r="R106">
            <v>0</v>
          </cell>
          <cell r="S106">
            <v>0</v>
          </cell>
          <cell r="T106">
            <v>0</v>
          </cell>
          <cell r="U106">
            <v>45.838176384</v>
          </cell>
          <cell r="V106">
            <v>132.81986717999999</v>
          </cell>
          <cell r="W106">
            <v>447.507552492</v>
          </cell>
          <cell r="Y106">
            <v>3149.3156654959998</v>
          </cell>
          <cell r="Z106">
            <v>3195.1538418800001</v>
          </cell>
          <cell r="AA106">
            <v>447.507552492</v>
          </cell>
          <cell r="AB106">
            <v>3642.6613943719999</v>
          </cell>
          <cell r="AC106">
            <v>35423.463831018518</v>
          </cell>
          <cell r="AD106" t="str">
            <v>A</v>
          </cell>
        </row>
        <row r="107">
          <cell r="E107" t="str">
            <v>P0698316</v>
          </cell>
          <cell r="F107" t="str">
            <v>P0698316</v>
          </cell>
          <cell r="H107" t="str">
            <v>C</v>
          </cell>
          <cell r="I107" t="str">
            <v>P</v>
          </cell>
          <cell r="J107">
            <v>107</v>
          </cell>
          <cell r="K107" t="str">
            <v>EA</v>
          </cell>
          <cell r="L107" t="str">
            <v>P0698316</v>
          </cell>
          <cell r="M107" t="str">
            <v>USD</v>
          </cell>
          <cell r="N107" t="str">
            <v>USD</v>
          </cell>
          <cell r="O107" t="str">
            <v>BUDGET</v>
          </cell>
          <cell r="P107">
            <v>1997</v>
          </cell>
          <cell r="Q107">
            <v>0.5847</v>
          </cell>
          <cell r="R107">
            <v>1.8E-3</v>
          </cell>
          <cell r="S107">
            <v>5.7999999999999996E-3</v>
          </cell>
          <cell r="T107">
            <v>0</v>
          </cell>
          <cell r="U107">
            <v>0</v>
          </cell>
          <cell r="V107">
            <v>0</v>
          </cell>
          <cell r="W107">
            <v>0</v>
          </cell>
          <cell r="Y107">
            <v>0.59230000000000005</v>
          </cell>
          <cell r="Z107">
            <v>0.59230000000000005</v>
          </cell>
          <cell r="AA107">
            <v>0</v>
          </cell>
          <cell r="AB107">
            <v>0.59230000000000005</v>
          </cell>
          <cell r="AC107">
            <v>35768</v>
          </cell>
          <cell r="AD107" t="str">
            <v>A</v>
          </cell>
        </row>
        <row r="108">
          <cell r="E108" t="str">
            <v>P0698316</v>
          </cell>
          <cell r="F108" t="str">
            <v>P0698316</v>
          </cell>
          <cell r="H108" t="str">
            <v>C</v>
          </cell>
          <cell r="I108" t="str">
            <v>P</v>
          </cell>
          <cell r="J108">
            <v>540</v>
          </cell>
          <cell r="K108" t="str">
            <v>EA</v>
          </cell>
          <cell r="L108" t="str">
            <v>DESIGN LABEL (NT6X44AA)</v>
          </cell>
          <cell r="M108" t="str">
            <v>CAD</v>
          </cell>
          <cell r="N108" t="str">
            <v>USD</v>
          </cell>
          <cell r="O108" t="str">
            <v>BUDGET</v>
          </cell>
          <cell r="P108">
            <v>1997</v>
          </cell>
          <cell r="Q108">
            <v>0.50999949</v>
          </cell>
          <cell r="R108">
            <v>3.1925894000000003E-2</v>
          </cell>
          <cell r="S108">
            <v>7.111104E-3</v>
          </cell>
          <cell r="T108">
            <v>0</v>
          </cell>
          <cell r="U108">
            <v>0</v>
          </cell>
          <cell r="V108">
            <v>0</v>
          </cell>
          <cell r="W108">
            <v>3.5703668000000001E-2</v>
          </cell>
          <cell r="Y108">
            <v>0.54903648800000004</v>
          </cell>
          <cell r="Z108">
            <v>0.54903648800000004</v>
          </cell>
          <cell r="AA108">
            <v>3.5703668000000001E-2</v>
          </cell>
          <cell r="AB108">
            <v>0.58474015599999996</v>
          </cell>
          <cell r="AC108">
            <v>35423.463831018518</v>
          </cell>
          <cell r="AD108" t="str">
            <v>A</v>
          </cell>
        </row>
        <row r="109">
          <cell r="E109" t="str">
            <v>P0698316</v>
          </cell>
          <cell r="F109" t="str">
            <v>P0698316</v>
          </cell>
          <cell r="H109" t="str">
            <v>C</v>
          </cell>
          <cell r="I109" t="str">
            <v>P</v>
          </cell>
          <cell r="J109" t="str">
            <v>OSV</v>
          </cell>
          <cell r="K109" t="str">
            <v>EA</v>
          </cell>
          <cell r="L109" t="str">
            <v>DESIGN LABEL (NT6X44AA)</v>
          </cell>
          <cell r="M109" t="str">
            <v>USD</v>
          </cell>
          <cell r="N109" t="str">
            <v>USD</v>
          </cell>
          <cell r="O109" t="str">
            <v>BUDGET</v>
          </cell>
          <cell r="P109">
            <v>1997</v>
          </cell>
          <cell r="Q109">
            <v>0.51</v>
          </cell>
          <cell r="R109">
            <v>3.1899999999999998E-2</v>
          </cell>
          <cell r="S109">
            <v>7.1000000000000004E-3</v>
          </cell>
          <cell r="T109">
            <v>0</v>
          </cell>
          <cell r="U109">
            <v>0</v>
          </cell>
          <cell r="V109">
            <v>0</v>
          </cell>
          <cell r="W109">
            <v>3.5700000000000003E-2</v>
          </cell>
          <cell r="Y109">
            <v>0.54900000000000004</v>
          </cell>
          <cell r="Z109">
            <v>0.54900000000000004</v>
          </cell>
          <cell r="AA109">
            <v>3.5700000000000003E-2</v>
          </cell>
          <cell r="AB109">
            <v>0.5847</v>
          </cell>
          <cell r="AC109">
            <v>35394.572685185187</v>
          </cell>
          <cell r="AD109" t="str">
            <v>A</v>
          </cell>
        </row>
        <row r="110">
          <cell r="E110" t="str">
            <v>P0698316</v>
          </cell>
          <cell r="F110" t="str">
            <v>P0698316</v>
          </cell>
          <cell r="H110" t="str">
            <v>C</v>
          </cell>
          <cell r="I110" t="str">
            <v>A</v>
          </cell>
          <cell r="K110" t="str">
            <v>EA</v>
          </cell>
          <cell r="L110" t="str">
            <v xml:space="preserve"> DESIGN LABEL (NT6X44AA)</v>
          </cell>
          <cell r="M110" t="str">
            <v>CAD</v>
          </cell>
          <cell r="N110" t="str">
            <v>USD</v>
          </cell>
          <cell r="O110" t="str">
            <v>BUDGET</v>
          </cell>
          <cell r="P110">
            <v>1997</v>
          </cell>
          <cell r="Q110">
            <v>7.4073999999999996E-5</v>
          </cell>
          <cell r="R110">
            <v>0</v>
          </cell>
          <cell r="S110">
            <v>0</v>
          </cell>
          <cell r="T110">
            <v>0</v>
          </cell>
          <cell r="U110">
            <v>0</v>
          </cell>
          <cell r="V110">
            <v>0</v>
          </cell>
          <cell r="W110">
            <v>0</v>
          </cell>
          <cell r="Y110">
            <v>7.4073999999999996E-5</v>
          </cell>
          <cell r="Z110">
            <v>7.4073999999999996E-5</v>
          </cell>
          <cell r="AA110">
            <v>0</v>
          </cell>
          <cell r="AB110">
            <v>7.4073999999999996E-5</v>
          </cell>
          <cell r="AC110">
            <v>35446.157222222224</v>
          </cell>
          <cell r="AD110" t="str">
            <v>A</v>
          </cell>
        </row>
        <row r="111">
          <cell r="E111" t="str">
            <v>B0237772</v>
          </cell>
          <cell r="F111" t="str">
            <v>NTRX55BA</v>
          </cell>
          <cell r="I111" t="str">
            <v>P</v>
          </cell>
          <cell r="K111">
            <v>1</v>
          </cell>
          <cell r="M111" t="str">
            <v>GBP</v>
          </cell>
          <cell r="N111" t="str">
            <v>USD</v>
          </cell>
          <cell r="O111" t="str">
            <v>BUDGET</v>
          </cell>
          <cell r="P111">
            <v>1997</v>
          </cell>
          <cell r="Q111">
            <v>351.26100000000002</v>
          </cell>
          <cell r="R111">
            <v>0</v>
          </cell>
          <cell r="S111">
            <v>0</v>
          </cell>
          <cell r="T111">
            <v>0</v>
          </cell>
          <cell r="U111">
            <v>0</v>
          </cell>
          <cell r="V111">
            <v>0</v>
          </cell>
          <cell r="W111">
            <v>0</v>
          </cell>
          <cell r="X111">
            <v>378.55650000000003</v>
          </cell>
          <cell r="Y111">
            <v>351.26100000000002</v>
          </cell>
          <cell r="Z111">
            <v>351.26100000000002</v>
          </cell>
          <cell r="AA111">
            <v>0</v>
          </cell>
          <cell r="AB111">
            <v>351.26100000000002</v>
          </cell>
          <cell r="AC111">
            <v>35525.750300925924</v>
          </cell>
          <cell r="AD111" t="str">
            <v>A</v>
          </cell>
        </row>
        <row r="112">
          <cell r="E112" t="str">
            <v>B0237772</v>
          </cell>
          <cell r="F112" t="str">
            <v>NTRX55BA</v>
          </cell>
          <cell r="H112" t="str">
            <v>C</v>
          </cell>
          <cell r="I112" t="str">
            <v>P</v>
          </cell>
          <cell r="J112" t="str">
            <v>OSV</v>
          </cell>
          <cell r="K112" t="str">
            <v>EA</v>
          </cell>
          <cell r="L112" t="str">
            <v>NTRX55BA CABLE TROUGH</v>
          </cell>
          <cell r="M112" t="str">
            <v>USD</v>
          </cell>
          <cell r="N112" t="str">
            <v>USD</v>
          </cell>
          <cell r="O112" t="str">
            <v>BUDGET</v>
          </cell>
          <cell r="P112">
            <v>1997</v>
          </cell>
          <cell r="Q112">
            <v>216.98</v>
          </cell>
          <cell r="R112">
            <v>0</v>
          </cell>
          <cell r="S112">
            <v>3.0377000000000001</v>
          </cell>
          <cell r="T112">
            <v>0</v>
          </cell>
          <cell r="U112">
            <v>0</v>
          </cell>
          <cell r="V112">
            <v>0</v>
          </cell>
          <cell r="W112">
            <v>14.3012</v>
          </cell>
          <cell r="Y112">
            <v>220.01769999999999</v>
          </cell>
          <cell r="Z112">
            <v>220.01769999999999</v>
          </cell>
          <cell r="AA112">
            <v>14.3012</v>
          </cell>
          <cell r="AB112">
            <v>234.31890000000001</v>
          </cell>
          <cell r="AC112">
            <v>35394.572685185187</v>
          </cell>
          <cell r="AD112" t="str">
            <v>A</v>
          </cell>
        </row>
        <row r="113">
          <cell r="E113" t="str">
            <v>B0237772</v>
          </cell>
          <cell r="F113" t="str">
            <v>NTRX55BA</v>
          </cell>
          <cell r="H113" t="str">
            <v>C</v>
          </cell>
          <cell r="I113" t="str">
            <v>P</v>
          </cell>
          <cell r="J113">
            <v>540</v>
          </cell>
          <cell r="K113" t="str">
            <v>EA</v>
          </cell>
          <cell r="L113" t="str">
            <v>NTRX55BA C28 CABLE TROUGH</v>
          </cell>
          <cell r="M113" t="str">
            <v>CAD</v>
          </cell>
          <cell r="N113" t="str">
            <v>USD</v>
          </cell>
          <cell r="O113" t="str">
            <v>BUDGET</v>
          </cell>
          <cell r="P113">
            <v>1997</v>
          </cell>
          <cell r="Q113">
            <v>216.97978302000001</v>
          </cell>
          <cell r="R113">
            <v>0</v>
          </cell>
          <cell r="S113">
            <v>3.0377006660000001</v>
          </cell>
          <cell r="T113">
            <v>0</v>
          </cell>
          <cell r="U113">
            <v>0</v>
          </cell>
          <cell r="V113">
            <v>0</v>
          </cell>
          <cell r="W113">
            <v>14.301170883999999</v>
          </cell>
          <cell r="Y113">
            <v>220.01748368599999</v>
          </cell>
          <cell r="Z113">
            <v>220.01748368599999</v>
          </cell>
          <cell r="AA113">
            <v>14.301170883999999</v>
          </cell>
          <cell r="AB113">
            <v>234.31865457000001</v>
          </cell>
          <cell r="AC113">
            <v>35510.683078703703</v>
          </cell>
          <cell r="AD113" t="str">
            <v>A</v>
          </cell>
        </row>
        <row r="114">
          <cell r="E114" t="str">
            <v>P0727535</v>
          </cell>
          <cell r="F114" t="str">
            <v>P0727535</v>
          </cell>
          <cell r="H114" t="str">
            <v>C</v>
          </cell>
          <cell r="I114" t="str">
            <v>P</v>
          </cell>
          <cell r="J114">
            <v>540</v>
          </cell>
          <cell r="K114" t="str">
            <v>EA</v>
          </cell>
          <cell r="L114" t="str">
            <v>FIBERWORLD BLUE LABEL</v>
          </cell>
          <cell r="M114" t="str">
            <v>CAD</v>
          </cell>
          <cell r="N114" t="str">
            <v>USD</v>
          </cell>
          <cell r="O114" t="str">
            <v>BUDGET</v>
          </cell>
          <cell r="P114">
            <v>1997</v>
          </cell>
          <cell r="Q114">
            <v>4.3779956220000003</v>
          </cell>
          <cell r="R114">
            <v>0</v>
          </cell>
          <cell r="S114">
            <v>6.1333272000000001E-2</v>
          </cell>
          <cell r="T114">
            <v>0</v>
          </cell>
          <cell r="U114">
            <v>0</v>
          </cell>
          <cell r="V114">
            <v>0</v>
          </cell>
          <cell r="W114">
            <v>0.28859230400000002</v>
          </cell>
          <cell r="Y114">
            <v>4.439328894</v>
          </cell>
          <cell r="Z114">
            <v>4.439328894</v>
          </cell>
          <cell r="AA114">
            <v>0.28859230400000002</v>
          </cell>
          <cell r="AB114">
            <v>4.7279211979999998</v>
          </cell>
          <cell r="AC114">
            <v>35423.463831018518</v>
          </cell>
          <cell r="AD114" t="str">
            <v>A</v>
          </cell>
        </row>
        <row r="115">
          <cell r="E115" t="str">
            <v>P0727535</v>
          </cell>
          <cell r="F115" t="str">
            <v>P0727535</v>
          </cell>
          <cell r="H115" t="str">
            <v>C</v>
          </cell>
          <cell r="I115" t="str">
            <v>P</v>
          </cell>
          <cell r="J115" t="str">
            <v>OSV</v>
          </cell>
          <cell r="K115" t="str">
            <v>EA</v>
          </cell>
          <cell r="L115" t="str">
            <v>FIBERWORLD BLUE LABEL</v>
          </cell>
          <cell r="M115" t="str">
            <v>USD</v>
          </cell>
          <cell r="N115" t="str">
            <v>USD</v>
          </cell>
          <cell r="O115" t="str">
            <v>BUDGET</v>
          </cell>
          <cell r="P115">
            <v>1997</v>
          </cell>
          <cell r="Q115">
            <v>4.3780000000000001</v>
          </cell>
          <cell r="R115">
            <v>0</v>
          </cell>
          <cell r="S115">
            <v>6.13E-2</v>
          </cell>
          <cell r="T115">
            <v>0</v>
          </cell>
          <cell r="U115">
            <v>0</v>
          </cell>
          <cell r="V115">
            <v>0</v>
          </cell>
          <cell r="W115">
            <v>0.28860000000000002</v>
          </cell>
          <cell r="Y115">
            <v>4.4393000000000002</v>
          </cell>
          <cell r="Z115">
            <v>4.4393000000000002</v>
          </cell>
          <cell r="AA115">
            <v>0.28860000000000002</v>
          </cell>
          <cell r="AB115">
            <v>4.7279</v>
          </cell>
          <cell r="AC115">
            <v>35394.572685185187</v>
          </cell>
          <cell r="AD115" t="str">
            <v>A</v>
          </cell>
        </row>
        <row r="116">
          <cell r="E116" t="str">
            <v>P0727535</v>
          </cell>
          <cell r="F116" t="str">
            <v>P0727535</v>
          </cell>
          <cell r="I116" t="str">
            <v>P</v>
          </cell>
          <cell r="K116">
            <v>1</v>
          </cell>
          <cell r="M116" t="str">
            <v>GBP</v>
          </cell>
          <cell r="N116" t="str">
            <v>USD</v>
          </cell>
          <cell r="O116" t="str">
            <v>BUDGET</v>
          </cell>
          <cell r="P116">
            <v>1997</v>
          </cell>
          <cell r="Q116">
            <v>3.4194550000000001</v>
          </cell>
          <cell r="R116">
            <v>0</v>
          </cell>
          <cell r="S116">
            <v>0</v>
          </cell>
          <cell r="T116">
            <v>0</v>
          </cell>
          <cell r="U116">
            <v>0</v>
          </cell>
          <cell r="V116">
            <v>0</v>
          </cell>
          <cell r="W116">
            <v>0</v>
          </cell>
          <cell r="X116">
            <v>3.6851250000000002</v>
          </cell>
          <cell r="Y116">
            <v>3.4194550000000001</v>
          </cell>
          <cell r="Z116">
            <v>3.4194550000000001</v>
          </cell>
          <cell r="AA116">
            <v>0</v>
          </cell>
          <cell r="AB116">
            <v>3.4194550000000001</v>
          </cell>
          <cell r="AC116">
            <v>35488.583807870367</v>
          </cell>
          <cell r="AD116" t="str">
            <v>A</v>
          </cell>
        </row>
        <row r="117">
          <cell r="E117" t="str">
            <v>B0235843</v>
          </cell>
          <cell r="F117" t="str">
            <v>NT6X92BC</v>
          </cell>
          <cell r="I117" t="str">
            <v>P</v>
          </cell>
          <cell r="K117">
            <v>1</v>
          </cell>
          <cell r="M117" t="str">
            <v>GBP</v>
          </cell>
          <cell r="N117" t="str">
            <v>USD</v>
          </cell>
          <cell r="O117" t="str">
            <v>BUDGET</v>
          </cell>
          <cell r="P117">
            <v>1997</v>
          </cell>
          <cell r="Q117">
            <v>115.0038</v>
          </cell>
          <cell r="R117">
            <v>0</v>
          </cell>
          <cell r="S117">
            <v>0</v>
          </cell>
          <cell r="T117">
            <v>0</v>
          </cell>
          <cell r="U117">
            <v>0</v>
          </cell>
          <cell r="V117">
            <v>0</v>
          </cell>
          <cell r="W117">
            <v>0</v>
          </cell>
          <cell r="X117">
            <v>123.93955</v>
          </cell>
          <cell r="Y117">
            <v>115.0038</v>
          </cell>
          <cell r="Z117">
            <v>115.0038</v>
          </cell>
          <cell r="AA117">
            <v>0</v>
          </cell>
          <cell r="AB117">
            <v>115.0038</v>
          </cell>
          <cell r="AC117">
            <v>35489.52983796296</v>
          </cell>
          <cell r="AD117" t="str">
            <v>A</v>
          </cell>
        </row>
        <row r="118">
          <cell r="E118" t="str">
            <v>B0235843</v>
          </cell>
          <cell r="F118" t="str">
            <v>NT6X92BC</v>
          </cell>
          <cell r="H118" t="str">
            <v>C</v>
          </cell>
          <cell r="I118" t="str">
            <v>P</v>
          </cell>
          <cell r="J118">
            <v>540</v>
          </cell>
          <cell r="K118" t="str">
            <v>EA</v>
          </cell>
          <cell r="L118" t="str">
            <v>NT6X92BC DOMESTIC UNIVERS</v>
          </cell>
          <cell r="M118" t="str">
            <v>CAD</v>
          </cell>
          <cell r="N118" t="str">
            <v>USD</v>
          </cell>
          <cell r="O118" t="str">
            <v>BUDGET</v>
          </cell>
          <cell r="P118">
            <v>1997</v>
          </cell>
          <cell r="Q118">
            <v>78.111033000000006</v>
          </cell>
          <cell r="R118">
            <v>1.4762948199999999</v>
          </cell>
          <cell r="S118">
            <v>1.1599247660000001</v>
          </cell>
          <cell r="T118">
            <v>27.338861550000001</v>
          </cell>
          <cell r="U118">
            <v>0</v>
          </cell>
          <cell r="V118">
            <v>0</v>
          </cell>
          <cell r="W118">
            <v>3.2425893499999998</v>
          </cell>
          <cell r="Y118">
            <v>108.08611413600001</v>
          </cell>
          <cell r="Z118">
            <v>108.08611413600001</v>
          </cell>
          <cell r="AA118">
            <v>3.2425893499999998</v>
          </cell>
          <cell r="AB118">
            <v>111.32870348599999</v>
          </cell>
          <cell r="AC118">
            <v>35402.718252314815</v>
          </cell>
          <cell r="AD118" t="str">
            <v>A</v>
          </cell>
        </row>
        <row r="119">
          <cell r="E119" t="str">
            <v>B0235843</v>
          </cell>
          <cell r="F119" t="str">
            <v>NT6X92BC</v>
          </cell>
          <cell r="H119" t="str">
            <v>C</v>
          </cell>
          <cell r="I119" t="str">
            <v>P</v>
          </cell>
          <cell r="J119">
            <v>107</v>
          </cell>
          <cell r="K119" t="str">
            <v>EA</v>
          </cell>
          <cell r="L119" t="str">
            <v>NT6X92BC</v>
          </cell>
          <cell r="M119" t="str">
            <v>USD</v>
          </cell>
          <cell r="N119" t="str">
            <v>USD</v>
          </cell>
          <cell r="O119" t="str">
            <v>BUDGET</v>
          </cell>
          <cell r="P119">
            <v>1997</v>
          </cell>
          <cell r="Q119">
            <v>105.45359999999999</v>
          </cell>
          <cell r="R119">
            <v>0.31640000000000001</v>
          </cell>
          <cell r="S119">
            <v>1.0545</v>
          </cell>
          <cell r="T119">
            <v>0</v>
          </cell>
          <cell r="U119">
            <v>0</v>
          </cell>
          <cell r="V119">
            <v>0</v>
          </cell>
          <cell r="W119">
            <v>0</v>
          </cell>
          <cell r="Y119">
            <v>106.8245</v>
          </cell>
          <cell r="Z119">
            <v>106.8245</v>
          </cell>
          <cell r="AA119">
            <v>0</v>
          </cell>
          <cell r="AB119">
            <v>106.8245</v>
          </cell>
          <cell r="AC119">
            <v>35767</v>
          </cell>
          <cell r="AD119" t="str">
            <v>A</v>
          </cell>
        </row>
        <row r="120">
          <cell r="E120" t="str">
            <v>B0235843</v>
          </cell>
          <cell r="F120" t="str">
            <v>NT6X92BC</v>
          </cell>
          <cell r="H120" t="str">
            <v>C</v>
          </cell>
          <cell r="I120" t="str">
            <v>P</v>
          </cell>
          <cell r="J120">
            <v>176</v>
          </cell>
          <cell r="K120" t="str">
            <v>EA</v>
          </cell>
          <cell r="L120" t="str">
            <v>NT6X92BC UNIV TONE RECV C</v>
          </cell>
          <cell r="M120" t="str">
            <v>USD</v>
          </cell>
          <cell r="N120" t="str">
            <v>USD</v>
          </cell>
          <cell r="O120" t="str">
            <v>BUDGET</v>
          </cell>
          <cell r="P120">
            <v>1997</v>
          </cell>
          <cell r="Q120">
            <v>80.33</v>
          </cell>
          <cell r="R120">
            <v>0</v>
          </cell>
          <cell r="S120">
            <v>1.1246</v>
          </cell>
          <cell r="T120">
            <v>0</v>
          </cell>
          <cell r="U120">
            <v>0</v>
          </cell>
          <cell r="V120">
            <v>8.93</v>
          </cell>
          <cell r="W120">
            <v>15.069100000000001</v>
          </cell>
          <cell r="Y120">
            <v>90.384600000000006</v>
          </cell>
          <cell r="Z120">
            <v>90.384600000000006</v>
          </cell>
          <cell r="AA120">
            <v>15.069100000000001</v>
          </cell>
          <cell r="AB120">
            <v>105.4537</v>
          </cell>
          <cell r="AC120">
            <v>35394.572685185187</v>
          </cell>
          <cell r="AD120" t="str">
            <v>A</v>
          </cell>
        </row>
        <row r="121">
          <cell r="E121" t="str">
            <v>B0235843</v>
          </cell>
          <cell r="F121" t="str">
            <v>NT6X92BC</v>
          </cell>
          <cell r="H121" t="str">
            <v>C</v>
          </cell>
          <cell r="I121" t="str">
            <v>P</v>
          </cell>
          <cell r="J121">
            <v>540</v>
          </cell>
          <cell r="K121" t="str">
            <v>EA</v>
          </cell>
          <cell r="L121" t="str">
            <v>NT6X92BC UNIV TONE RECV C</v>
          </cell>
          <cell r="M121" t="str">
            <v>CAD</v>
          </cell>
          <cell r="N121" t="str">
            <v>USD</v>
          </cell>
          <cell r="O121" t="str">
            <v>BUDGET</v>
          </cell>
          <cell r="P121">
            <v>1997</v>
          </cell>
          <cell r="Q121">
            <v>80.329919669999995</v>
          </cell>
          <cell r="R121">
            <v>0</v>
          </cell>
          <cell r="S121">
            <v>1.124591468</v>
          </cell>
          <cell r="T121">
            <v>0</v>
          </cell>
          <cell r="U121">
            <v>0</v>
          </cell>
          <cell r="V121">
            <v>8.9299910699999998</v>
          </cell>
          <cell r="W121">
            <v>15.069096042</v>
          </cell>
          <cell r="Y121">
            <v>90.384502208000001</v>
          </cell>
          <cell r="Z121">
            <v>90.384502208000001</v>
          </cell>
          <cell r="AA121">
            <v>15.069096042</v>
          </cell>
          <cell r="AB121">
            <v>105.45359825</v>
          </cell>
          <cell r="AC121">
            <v>35423.463831018518</v>
          </cell>
          <cell r="AD121" t="str">
            <v>A</v>
          </cell>
        </row>
        <row r="122">
          <cell r="E122" t="str">
            <v>B0235843</v>
          </cell>
          <cell r="F122" t="str">
            <v>NT6X92BC</v>
          </cell>
          <cell r="H122" t="str">
            <v>C</v>
          </cell>
          <cell r="I122" t="str">
            <v>A</v>
          </cell>
          <cell r="J122" t="str">
            <v>OSV</v>
          </cell>
          <cell r="K122" t="str">
            <v>EA</v>
          </cell>
          <cell r="L122" t="str">
            <v>PCP 6X92BC DOMESTIC UNIVERSAL</v>
          </cell>
          <cell r="M122" t="str">
            <v>CAD</v>
          </cell>
          <cell r="N122" t="str">
            <v>USD</v>
          </cell>
          <cell r="O122" t="str">
            <v>BUDGET</v>
          </cell>
          <cell r="P122">
            <v>1997</v>
          </cell>
          <cell r="Q122">
            <v>52.400095747999998</v>
          </cell>
          <cell r="R122">
            <v>1.8444426E-2</v>
          </cell>
          <cell r="S122">
            <v>1.7094797719999999</v>
          </cell>
          <cell r="T122">
            <v>16.003835848000001</v>
          </cell>
          <cell r="U122">
            <v>9.0059909939999994</v>
          </cell>
          <cell r="V122">
            <v>0</v>
          </cell>
          <cell r="W122">
            <v>8.7922134300000003</v>
          </cell>
          <cell r="Y122">
            <v>70.131855794000003</v>
          </cell>
          <cell r="Z122">
            <v>79.137846788000004</v>
          </cell>
          <cell r="AA122">
            <v>8.7922134300000003</v>
          </cell>
          <cell r="AB122">
            <v>87.930060217999994</v>
          </cell>
          <cell r="AC122">
            <v>35348.687048611115</v>
          </cell>
          <cell r="AD122" t="str">
            <v>A</v>
          </cell>
        </row>
        <row r="123">
          <cell r="E123" t="str">
            <v>P0578498</v>
          </cell>
          <cell r="F123" t="str">
            <v>P0578498</v>
          </cell>
          <cell r="I123" t="str">
            <v>P</v>
          </cell>
          <cell r="K123">
            <v>1</v>
          </cell>
          <cell r="M123" t="str">
            <v>GBP</v>
          </cell>
          <cell r="N123" t="str">
            <v>USD</v>
          </cell>
          <cell r="O123" t="str">
            <v>BUDGET</v>
          </cell>
          <cell r="P123">
            <v>1997</v>
          </cell>
          <cell r="Q123">
            <v>0.58574499999999996</v>
          </cell>
          <cell r="R123">
            <v>0</v>
          </cell>
          <cell r="S123">
            <v>0</v>
          </cell>
          <cell r="T123">
            <v>0</v>
          </cell>
          <cell r="U123">
            <v>0</v>
          </cell>
          <cell r="V123">
            <v>0</v>
          </cell>
          <cell r="W123">
            <v>5.3784999999999999E-2</v>
          </cell>
          <cell r="X123">
            <v>0.65487499999999998</v>
          </cell>
          <cell r="Y123">
            <v>0.58574499999999996</v>
          </cell>
          <cell r="Z123">
            <v>0.58574499999999996</v>
          </cell>
          <cell r="AA123">
            <v>5.3784999999999999E-2</v>
          </cell>
          <cell r="AB123">
            <v>0.63953000000000004</v>
          </cell>
          <cell r="AC123">
            <v>35500.638472222221</v>
          </cell>
          <cell r="AD123" t="str">
            <v>A</v>
          </cell>
        </row>
        <row r="124">
          <cell r="E124" t="str">
            <v>P0578498</v>
          </cell>
          <cell r="F124" t="str">
            <v>P0578498</v>
          </cell>
          <cell r="H124" t="str">
            <v>C</v>
          </cell>
          <cell r="I124" t="str">
            <v>P</v>
          </cell>
          <cell r="J124">
            <v>107</v>
          </cell>
          <cell r="K124" t="str">
            <v>EA</v>
          </cell>
          <cell r="L124" t="str">
            <v>P0578498</v>
          </cell>
          <cell r="M124" t="str">
            <v>USD</v>
          </cell>
          <cell r="N124" t="str">
            <v>USD</v>
          </cell>
          <cell r="O124" t="str">
            <v>BUDGET</v>
          </cell>
          <cell r="P124">
            <v>1997</v>
          </cell>
          <cell r="Q124">
            <v>5.9299999999999999E-2</v>
          </cell>
          <cell r="R124">
            <v>2.0000000000000001E-4</v>
          </cell>
          <cell r="S124">
            <v>5.9999999999999995E-4</v>
          </cell>
          <cell r="T124">
            <v>0</v>
          </cell>
          <cell r="U124">
            <v>0</v>
          </cell>
          <cell r="V124">
            <v>0</v>
          </cell>
          <cell r="W124">
            <v>0</v>
          </cell>
          <cell r="Y124">
            <v>6.0100000000000001E-2</v>
          </cell>
          <cell r="Z124">
            <v>6.0100000000000001E-2</v>
          </cell>
          <cell r="AA124">
            <v>0</v>
          </cell>
          <cell r="AB124">
            <v>6.0100000000000001E-2</v>
          </cell>
          <cell r="AC124">
            <v>35768</v>
          </cell>
          <cell r="AD124" t="str">
            <v>A</v>
          </cell>
        </row>
        <row r="125">
          <cell r="E125" t="str">
            <v>P0578498</v>
          </cell>
          <cell r="F125" t="str">
            <v>P0578498</v>
          </cell>
          <cell r="H125" t="str">
            <v>C</v>
          </cell>
          <cell r="I125" t="str">
            <v>P</v>
          </cell>
          <cell r="J125">
            <v>540</v>
          </cell>
          <cell r="K125" t="str">
            <v>EA</v>
          </cell>
          <cell r="L125" t="str">
            <v>DESIGN LABEL (NT0X50AA)</v>
          </cell>
          <cell r="M125" t="str">
            <v>CAD</v>
          </cell>
          <cell r="N125" t="str">
            <v>USD</v>
          </cell>
          <cell r="O125" t="str">
            <v>BUDGET</v>
          </cell>
          <cell r="P125">
            <v>1997</v>
          </cell>
          <cell r="Q125">
            <v>5.5036981999999998E-2</v>
          </cell>
          <cell r="R125">
            <v>0</v>
          </cell>
          <cell r="S125">
            <v>8.1481399999999997E-4</v>
          </cell>
          <cell r="T125">
            <v>0</v>
          </cell>
          <cell r="U125">
            <v>0</v>
          </cell>
          <cell r="V125">
            <v>0</v>
          </cell>
          <cell r="W125">
            <v>3.6296259999999999E-3</v>
          </cell>
          <cell r="Y125">
            <v>5.5851796000000002E-2</v>
          </cell>
          <cell r="Z125">
            <v>5.5851796000000002E-2</v>
          </cell>
          <cell r="AA125">
            <v>3.6296259999999999E-3</v>
          </cell>
          <cell r="AB125">
            <v>5.9481421999999999E-2</v>
          </cell>
          <cell r="AC125">
            <v>35423.463831018518</v>
          </cell>
          <cell r="AD125" t="str">
            <v>A</v>
          </cell>
        </row>
        <row r="126">
          <cell r="E126" t="str">
            <v>P0578498</v>
          </cell>
          <cell r="F126" t="str">
            <v>P0578498</v>
          </cell>
          <cell r="H126" t="str">
            <v>C</v>
          </cell>
          <cell r="I126" t="str">
            <v>P</v>
          </cell>
          <cell r="J126" t="str">
            <v>OSV</v>
          </cell>
          <cell r="K126" t="str">
            <v>EA</v>
          </cell>
          <cell r="L126" t="str">
            <v>DESIGN LABEL (NT0X50AA)</v>
          </cell>
          <cell r="M126" t="str">
            <v>USD</v>
          </cell>
          <cell r="N126" t="str">
            <v>USD</v>
          </cell>
          <cell r="O126" t="str">
            <v>BUDGET</v>
          </cell>
          <cell r="P126">
            <v>1997</v>
          </cell>
          <cell r="Q126">
            <v>5.5E-2</v>
          </cell>
          <cell r="R126">
            <v>0</v>
          </cell>
          <cell r="S126">
            <v>8.0000000000000004E-4</v>
          </cell>
          <cell r="T126">
            <v>0</v>
          </cell>
          <cell r="U126">
            <v>0</v>
          </cell>
          <cell r="V126">
            <v>0</v>
          </cell>
          <cell r="W126">
            <v>3.5999999999999999E-3</v>
          </cell>
          <cell r="Y126">
            <v>5.5800000000000002E-2</v>
          </cell>
          <cell r="Z126">
            <v>5.5800000000000002E-2</v>
          </cell>
          <cell r="AA126">
            <v>3.5999999999999999E-3</v>
          </cell>
          <cell r="AB126">
            <v>5.9400000000000001E-2</v>
          </cell>
          <cell r="AC126">
            <v>35394.572685185187</v>
          </cell>
          <cell r="AD126" t="str">
            <v>A</v>
          </cell>
        </row>
        <row r="127">
          <cell r="E127" t="str">
            <v>P0578498</v>
          </cell>
          <cell r="F127" t="str">
            <v>P0578498</v>
          </cell>
          <cell r="H127" t="str">
            <v>C</v>
          </cell>
          <cell r="I127" t="str">
            <v>A</v>
          </cell>
          <cell r="K127" t="str">
            <v>EA</v>
          </cell>
          <cell r="L127" t="str">
            <v>LABEL (0X50AA)</v>
          </cell>
          <cell r="M127" t="str">
            <v>CAD</v>
          </cell>
          <cell r="N127" t="str">
            <v>USD</v>
          </cell>
          <cell r="O127" t="str">
            <v>BUDGET</v>
          </cell>
          <cell r="P127">
            <v>1997</v>
          </cell>
          <cell r="Q127">
            <v>7.4073999999999996E-5</v>
          </cell>
          <cell r="R127">
            <v>0</v>
          </cell>
          <cell r="S127">
            <v>0</v>
          </cell>
          <cell r="T127">
            <v>0</v>
          </cell>
          <cell r="U127">
            <v>0</v>
          </cell>
          <cell r="V127">
            <v>0</v>
          </cell>
          <cell r="W127">
            <v>0</v>
          </cell>
          <cell r="Y127">
            <v>7.4073999999999996E-5</v>
          </cell>
          <cell r="Z127">
            <v>7.4073999999999996E-5</v>
          </cell>
          <cell r="AA127">
            <v>0</v>
          </cell>
          <cell r="AB127">
            <v>7.4073999999999996E-5</v>
          </cell>
          <cell r="AC127">
            <v>35402.718252314815</v>
          </cell>
          <cell r="AD127" t="str">
            <v>A</v>
          </cell>
        </row>
        <row r="128">
          <cell r="E128" t="str">
            <v>B0241176</v>
          </cell>
          <cell r="F128" t="str">
            <v>NTZZ47XA</v>
          </cell>
          <cell r="H128" t="str">
            <v>P</v>
          </cell>
          <cell r="I128" t="str">
            <v>A</v>
          </cell>
          <cell r="K128" t="str">
            <v>EA</v>
          </cell>
          <cell r="L128" t="str">
            <v>NTZZ47XA B0241176</v>
          </cell>
          <cell r="M128" t="str">
            <v>USD</v>
          </cell>
          <cell r="N128" t="str">
            <v>USD</v>
          </cell>
          <cell r="O128" t="str">
            <v>BUDGET</v>
          </cell>
          <cell r="P128">
            <v>1997</v>
          </cell>
          <cell r="Q128">
            <v>3532.4834999999998</v>
          </cell>
          <cell r="R128">
            <v>0</v>
          </cell>
          <cell r="S128">
            <v>0</v>
          </cell>
          <cell r="T128">
            <v>0</v>
          </cell>
          <cell r="U128">
            <v>569.82860000000005</v>
          </cell>
          <cell r="V128">
            <v>122.9588</v>
          </cell>
          <cell r="W128">
            <v>1550.4366</v>
          </cell>
          <cell r="Y128">
            <v>3655.4423000000002</v>
          </cell>
          <cell r="Z128">
            <v>4225.2709000000004</v>
          </cell>
          <cell r="AA128">
            <v>1550.4366</v>
          </cell>
          <cell r="AB128">
            <v>5775.7075000000004</v>
          </cell>
          <cell r="AC128">
            <v>35394.572685185187</v>
          </cell>
          <cell r="AD128" t="str">
            <v>A</v>
          </cell>
        </row>
        <row r="129">
          <cell r="E129" t="str">
            <v>B0241176</v>
          </cell>
          <cell r="F129" t="str">
            <v>NTZZ47XA</v>
          </cell>
          <cell r="H129" t="str">
            <v>P</v>
          </cell>
          <cell r="I129" t="str">
            <v>P</v>
          </cell>
          <cell r="J129">
            <v>540</v>
          </cell>
          <cell r="K129" t="str">
            <v>EA</v>
          </cell>
          <cell r="L129" t="str">
            <v>NTZZ47XA B0241176</v>
          </cell>
          <cell r="M129" t="str">
            <v>CAD</v>
          </cell>
          <cell r="N129" t="str">
            <v>USD</v>
          </cell>
          <cell r="O129" t="str">
            <v>BUDGET</v>
          </cell>
          <cell r="P129">
            <v>1997</v>
          </cell>
          <cell r="Q129">
            <v>3532.4799489980001</v>
          </cell>
          <cell r="R129">
            <v>0</v>
          </cell>
          <cell r="S129">
            <v>0</v>
          </cell>
          <cell r="T129">
            <v>0</v>
          </cell>
          <cell r="U129">
            <v>569.82802276400002</v>
          </cell>
          <cell r="V129">
            <v>122.958691856</v>
          </cell>
          <cell r="W129">
            <v>1550.435042156</v>
          </cell>
          <cell r="Y129">
            <v>3655.4386408539999</v>
          </cell>
          <cell r="Z129">
            <v>4225.2666636180002</v>
          </cell>
          <cell r="AA129">
            <v>1550.435042156</v>
          </cell>
          <cell r="AB129">
            <v>5775.7017057740004</v>
          </cell>
          <cell r="AC129">
            <v>35423.463831018518</v>
          </cell>
          <cell r="AD129" t="str">
            <v>A</v>
          </cell>
        </row>
        <row r="130">
          <cell r="E130" t="str">
            <v>B0237198</v>
          </cell>
          <cell r="F130" t="str">
            <v>NTFX42AA</v>
          </cell>
          <cell r="I130" t="str">
            <v>P</v>
          </cell>
          <cell r="K130">
            <v>1</v>
          </cell>
          <cell r="M130" t="str">
            <v>GBP</v>
          </cell>
          <cell r="N130" t="str">
            <v>USD</v>
          </cell>
          <cell r="O130" t="str">
            <v>BUDGET</v>
          </cell>
          <cell r="P130">
            <v>1997</v>
          </cell>
          <cell r="Q130">
            <v>257.72935000000001</v>
          </cell>
          <cell r="R130">
            <v>0</v>
          </cell>
          <cell r="S130">
            <v>0</v>
          </cell>
          <cell r="T130">
            <v>0</v>
          </cell>
          <cell r="U130">
            <v>0</v>
          </cell>
          <cell r="V130">
            <v>0</v>
          </cell>
          <cell r="W130">
            <v>0</v>
          </cell>
          <cell r="X130">
            <v>277.754885</v>
          </cell>
          <cell r="Y130">
            <v>257.72935000000001</v>
          </cell>
          <cell r="Z130">
            <v>257.72935000000001</v>
          </cell>
          <cell r="AA130">
            <v>0</v>
          </cell>
          <cell r="AB130">
            <v>257.72935000000001</v>
          </cell>
          <cell r="AC130">
            <v>35489.52983796296</v>
          </cell>
          <cell r="AD130" t="str">
            <v>A</v>
          </cell>
        </row>
        <row r="131">
          <cell r="E131" t="str">
            <v>B0237198</v>
          </cell>
          <cell r="F131" t="str">
            <v>NTFX42AA</v>
          </cell>
          <cell r="H131" t="str">
            <v>C</v>
          </cell>
          <cell r="I131" t="str">
            <v>P</v>
          </cell>
          <cell r="J131">
            <v>176</v>
          </cell>
          <cell r="K131" t="str">
            <v>EA</v>
          </cell>
          <cell r="L131" t="str">
            <v>NTFX42AA ISM PROCESSOR CP</v>
          </cell>
          <cell r="M131" t="str">
            <v>USD</v>
          </cell>
          <cell r="N131" t="str">
            <v>USD</v>
          </cell>
          <cell r="O131" t="str">
            <v>BUDGET</v>
          </cell>
          <cell r="P131">
            <v>1997</v>
          </cell>
          <cell r="Q131">
            <v>180.73</v>
          </cell>
          <cell r="R131">
            <v>0</v>
          </cell>
          <cell r="S131">
            <v>2.5301999999999998</v>
          </cell>
          <cell r="T131">
            <v>0</v>
          </cell>
          <cell r="U131">
            <v>0</v>
          </cell>
          <cell r="V131">
            <v>20.079999999999998</v>
          </cell>
          <cell r="W131">
            <v>32.986800000000002</v>
          </cell>
          <cell r="Y131">
            <v>203.34020000000001</v>
          </cell>
          <cell r="Z131">
            <v>203.34020000000001</v>
          </cell>
          <cell r="AA131">
            <v>32.986800000000002</v>
          </cell>
          <cell r="AB131">
            <v>236.327</v>
          </cell>
          <cell r="AC131">
            <v>35394.572685185187</v>
          </cell>
          <cell r="AD131" t="str">
            <v>A</v>
          </cell>
        </row>
        <row r="132">
          <cell r="E132" t="str">
            <v>B0237198</v>
          </cell>
          <cell r="F132" t="str">
            <v>NTFX42AA</v>
          </cell>
          <cell r="H132" t="str">
            <v>C</v>
          </cell>
          <cell r="I132" t="str">
            <v>P</v>
          </cell>
          <cell r="J132">
            <v>540</v>
          </cell>
          <cell r="K132" t="str">
            <v>EA</v>
          </cell>
          <cell r="L132" t="str">
            <v>NTFX42AA ISM PROCESSOR CP</v>
          </cell>
          <cell r="M132" t="str">
            <v>CAD</v>
          </cell>
          <cell r="N132" t="str">
            <v>USD</v>
          </cell>
          <cell r="O132" t="str">
            <v>BUDGET</v>
          </cell>
          <cell r="P132">
            <v>1997</v>
          </cell>
          <cell r="Q132">
            <v>180.72981927000001</v>
          </cell>
          <cell r="R132">
            <v>0</v>
          </cell>
          <cell r="S132">
            <v>2.5302196920000002</v>
          </cell>
          <cell r="T132">
            <v>0</v>
          </cell>
          <cell r="U132">
            <v>0</v>
          </cell>
          <cell r="V132">
            <v>20.07997992</v>
          </cell>
          <cell r="W132">
            <v>32.986781827999998</v>
          </cell>
          <cell r="Y132">
            <v>203.34001888200001</v>
          </cell>
          <cell r="Z132">
            <v>203.34001888200001</v>
          </cell>
          <cell r="AA132">
            <v>32.986781827999998</v>
          </cell>
          <cell r="AB132">
            <v>236.32680070999999</v>
          </cell>
          <cell r="AC132">
            <v>35423.463831018518</v>
          </cell>
          <cell r="AD132" t="str">
            <v>A</v>
          </cell>
        </row>
        <row r="133">
          <cell r="E133" t="str">
            <v>B0237198</v>
          </cell>
          <cell r="F133" t="str">
            <v>NTFX42AA</v>
          </cell>
          <cell r="H133" t="str">
            <v>C</v>
          </cell>
          <cell r="I133" t="str">
            <v>A</v>
          </cell>
          <cell r="J133" t="str">
            <v>OSV</v>
          </cell>
          <cell r="K133" t="str">
            <v>EA</v>
          </cell>
          <cell r="L133" t="str">
            <v>PCP FX42AA ISM PROCESSOR</v>
          </cell>
          <cell r="M133" t="str">
            <v>CAD</v>
          </cell>
          <cell r="N133" t="str">
            <v>USD</v>
          </cell>
          <cell r="O133" t="str">
            <v>BUDGET</v>
          </cell>
          <cell r="P133">
            <v>1997</v>
          </cell>
          <cell r="Q133">
            <v>98.121679655999998</v>
          </cell>
          <cell r="R133">
            <v>1.8960721780000001</v>
          </cell>
          <cell r="S133">
            <v>3.2050338319999998</v>
          </cell>
          <cell r="T133">
            <v>30.107969892</v>
          </cell>
          <cell r="U133">
            <v>44.724547868000002</v>
          </cell>
          <cell r="V133">
            <v>0</v>
          </cell>
          <cell r="W133">
            <v>19.781980218000001</v>
          </cell>
          <cell r="Y133">
            <v>133.33075555799999</v>
          </cell>
          <cell r="Z133">
            <v>178.05530342599999</v>
          </cell>
          <cell r="AA133">
            <v>19.781980218000001</v>
          </cell>
          <cell r="AB133">
            <v>197.837283644</v>
          </cell>
          <cell r="AC133">
            <v>35348.687048611115</v>
          </cell>
          <cell r="AD133" t="str">
            <v>A</v>
          </cell>
        </row>
        <row r="134">
          <cell r="E134" t="str">
            <v>B0237199</v>
          </cell>
          <cell r="F134" t="str">
            <v>NTFX43AA</v>
          </cell>
          <cell r="I134" t="str">
            <v>P</v>
          </cell>
          <cell r="K134">
            <v>1</v>
          </cell>
          <cell r="M134" t="str">
            <v>GBP</v>
          </cell>
          <cell r="N134" t="str">
            <v>USD</v>
          </cell>
          <cell r="O134" t="str">
            <v>BUDGET</v>
          </cell>
          <cell r="P134">
            <v>1997</v>
          </cell>
          <cell r="Q134">
            <v>244.23102</v>
          </cell>
          <cell r="R134">
            <v>0</v>
          </cell>
          <cell r="S134">
            <v>0</v>
          </cell>
          <cell r="T134">
            <v>0</v>
          </cell>
          <cell r="U134">
            <v>0</v>
          </cell>
          <cell r="V134">
            <v>0</v>
          </cell>
          <cell r="W134">
            <v>0</v>
          </cell>
          <cell r="X134">
            <v>263.20767000000001</v>
          </cell>
          <cell r="Y134">
            <v>244.23102</v>
          </cell>
          <cell r="Z134">
            <v>244.23102</v>
          </cell>
          <cell r="AA134">
            <v>0</v>
          </cell>
          <cell r="AB134">
            <v>244.23102</v>
          </cell>
          <cell r="AC134">
            <v>35489.52983796296</v>
          </cell>
          <cell r="AD134" t="str">
            <v>A</v>
          </cell>
        </row>
        <row r="135">
          <cell r="E135" t="str">
            <v>B0237199</v>
          </cell>
          <cell r="F135" t="str">
            <v>NTFX43AA</v>
          </cell>
          <cell r="H135" t="str">
            <v>C</v>
          </cell>
          <cell r="I135" t="str">
            <v>P</v>
          </cell>
          <cell r="J135">
            <v>315</v>
          </cell>
          <cell r="K135" t="str">
            <v>EA</v>
          </cell>
          <cell r="L135" t="str">
            <v>NTFX43AA ISM DC CONVERTER</v>
          </cell>
          <cell r="M135" t="str">
            <v>USD</v>
          </cell>
          <cell r="N135" t="str">
            <v>USD</v>
          </cell>
          <cell r="O135" t="str">
            <v>BUDGET</v>
          </cell>
          <cell r="P135">
            <v>1997</v>
          </cell>
          <cell r="Q135">
            <v>144</v>
          </cell>
          <cell r="R135">
            <v>10.7906</v>
          </cell>
          <cell r="S135">
            <v>8.64</v>
          </cell>
          <cell r="T135">
            <v>0</v>
          </cell>
          <cell r="U135">
            <v>0</v>
          </cell>
          <cell r="V135">
            <v>28.65</v>
          </cell>
          <cell r="W135">
            <v>31.869</v>
          </cell>
          <cell r="Y135">
            <v>192.0806</v>
          </cell>
          <cell r="Z135">
            <v>192.0806</v>
          </cell>
          <cell r="AA135">
            <v>31.869</v>
          </cell>
          <cell r="AB135">
            <v>223.9496</v>
          </cell>
          <cell r="AC135">
            <v>35394.572685185187</v>
          </cell>
          <cell r="AD135" t="str">
            <v>A</v>
          </cell>
        </row>
        <row r="136">
          <cell r="E136" t="str">
            <v>B0237199</v>
          </cell>
          <cell r="F136" t="str">
            <v>NTFX43AA</v>
          </cell>
          <cell r="H136" t="str">
            <v>C</v>
          </cell>
          <cell r="I136" t="str">
            <v>P</v>
          </cell>
          <cell r="J136">
            <v>540</v>
          </cell>
          <cell r="K136" t="str">
            <v>EA</v>
          </cell>
          <cell r="L136" t="str">
            <v>NTFX43AA ISM DC CONVERTER</v>
          </cell>
          <cell r="M136" t="str">
            <v>CAD</v>
          </cell>
          <cell r="N136" t="str">
            <v>USD</v>
          </cell>
          <cell r="O136" t="str">
            <v>BUDGET</v>
          </cell>
          <cell r="P136">
            <v>1997</v>
          </cell>
          <cell r="Q136">
            <v>143.99985599999999</v>
          </cell>
          <cell r="R136">
            <v>10.790581802</v>
          </cell>
          <cell r="S136">
            <v>8.6399913599999998</v>
          </cell>
          <cell r="T136">
            <v>0</v>
          </cell>
          <cell r="U136">
            <v>0</v>
          </cell>
          <cell r="V136">
            <v>28.649971350000001</v>
          </cell>
          <cell r="W136">
            <v>31.869005168000001</v>
          </cell>
          <cell r="Y136">
            <v>192.08040051200001</v>
          </cell>
          <cell r="Z136">
            <v>192.08040051200001</v>
          </cell>
          <cell r="AA136">
            <v>31.869005168000001</v>
          </cell>
          <cell r="AB136">
            <v>223.94940568000001</v>
          </cell>
          <cell r="AC136">
            <v>35423.463831018518</v>
          </cell>
          <cell r="AD136" t="str">
            <v>A</v>
          </cell>
        </row>
        <row r="137">
          <cell r="E137" t="str">
            <v>B0237199</v>
          </cell>
          <cell r="F137" t="str">
            <v>NTFX43AA</v>
          </cell>
          <cell r="H137" t="str">
            <v>C</v>
          </cell>
          <cell r="I137" t="str">
            <v>A</v>
          </cell>
          <cell r="K137" t="str">
            <v>EA</v>
          </cell>
          <cell r="L137" t="str">
            <v>NTFX43AA</v>
          </cell>
          <cell r="M137" t="str">
            <v>USD</v>
          </cell>
          <cell r="N137" t="str">
            <v>USD</v>
          </cell>
          <cell r="O137" t="str">
            <v>BUDGET</v>
          </cell>
          <cell r="P137">
            <v>1997</v>
          </cell>
          <cell r="Q137">
            <v>139.44</v>
          </cell>
          <cell r="R137">
            <v>0</v>
          </cell>
          <cell r="S137">
            <v>0</v>
          </cell>
          <cell r="T137">
            <v>0</v>
          </cell>
          <cell r="U137">
            <v>4.55</v>
          </cell>
          <cell r="V137">
            <v>0</v>
          </cell>
          <cell r="W137">
            <v>28.65</v>
          </cell>
          <cell r="X137">
            <v>0</v>
          </cell>
          <cell r="Y137">
            <v>139.44</v>
          </cell>
          <cell r="Z137">
            <v>143.99</v>
          </cell>
          <cell r="AA137">
            <v>28.65</v>
          </cell>
          <cell r="AB137">
            <v>172.64</v>
          </cell>
          <cell r="AC137">
            <v>35313.605138888888</v>
          </cell>
          <cell r="AD137" t="str">
            <v>A</v>
          </cell>
        </row>
        <row r="138">
          <cell r="E138" t="str">
            <v>A0316598</v>
          </cell>
          <cell r="F138" t="str">
            <v>FCP01C37NB50G</v>
          </cell>
          <cell r="H138" t="str">
            <v>C</v>
          </cell>
          <cell r="I138" t="str">
            <v>P</v>
          </cell>
          <cell r="J138" t="str">
            <v>OSV</v>
          </cell>
          <cell r="K138" t="str">
            <v>EA</v>
          </cell>
          <cell r="L138" t="str">
            <v>FCP0137NB50 FLTR ADPTR 37</v>
          </cell>
          <cell r="M138" t="str">
            <v>USD</v>
          </cell>
          <cell r="N138" t="str">
            <v>USD</v>
          </cell>
          <cell r="O138" t="str">
            <v>BUDGET</v>
          </cell>
          <cell r="P138">
            <v>1997</v>
          </cell>
          <cell r="Q138">
            <v>12.1</v>
          </cell>
          <cell r="R138">
            <v>0</v>
          </cell>
          <cell r="S138">
            <v>0.1694</v>
          </cell>
          <cell r="T138">
            <v>0</v>
          </cell>
          <cell r="U138">
            <v>0</v>
          </cell>
          <cell r="V138">
            <v>0</v>
          </cell>
          <cell r="W138">
            <v>0.79749999999999999</v>
          </cell>
          <cell r="Y138">
            <v>12.269399999999999</v>
          </cell>
          <cell r="Z138">
            <v>12.269399999999999</v>
          </cell>
          <cell r="AA138">
            <v>0.79749999999999999</v>
          </cell>
          <cell r="AB138">
            <v>13.0669</v>
          </cell>
          <cell r="AC138">
            <v>35394.572685185187</v>
          </cell>
          <cell r="AD138" t="str">
            <v>A</v>
          </cell>
        </row>
        <row r="139">
          <cell r="E139" t="str">
            <v>A0316598</v>
          </cell>
          <cell r="F139" t="str">
            <v>FCP01C37NB50G</v>
          </cell>
          <cell r="H139" t="str">
            <v>C</v>
          </cell>
          <cell r="I139" t="str">
            <v>P</v>
          </cell>
          <cell r="J139">
            <v>540</v>
          </cell>
          <cell r="K139" t="str">
            <v>EA</v>
          </cell>
          <cell r="L139" t="str">
            <v>FCP0137NB50 FLTR ADPTR 37</v>
          </cell>
          <cell r="M139" t="str">
            <v>CAD</v>
          </cell>
          <cell r="N139" t="str">
            <v>USD</v>
          </cell>
          <cell r="O139" t="str">
            <v>BUDGET</v>
          </cell>
          <cell r="P139">
            <v>1997</v>
          </cell>
          <cell r="Q139">
            <v>12.0999879</v>
          </cell>
          <cell r="R139">
            <v>0</v>
          </cell>
          <cell r="S139">
            <v>0.16940723799999999</v>
          </cell>
          <cell r="T139">
            <v>0</v>
          </cell>
          <cell r="U139">
            <v>0</v>
          </cell>
          <cell r="V139">
            <v>0</v>
          </cell>
          <cell r="W139">
            <v>0.79748068400000005</v>
          </cell>
          <cell r="Y139">
            <v>12.269395138</v>
          </cell>
          <cell r="Z139">
            <v>12.269395138</v>
          </cell>
          <cell r="AA139">
            <v>0.79748068400000005</v>
          </cell>
          <cell r="AB139">
            <v>13.066875822</v>
          </cell>
          <cell r="AC139">
            <v>35423.463831018518</v>
          </cell>
          <cell r="AD139" t="str">
            <v>A</v>
          </cell>
        </row>
        <row r="140">
          <cell r="E140" t="str">
            <v>A0316598</v>
          </cell>
          <cell r="F140" t="str">
            <v>FCP01C37NB50G</v>
          </cell>
          <cell r="I140" t="str">
            <v>P</v>
          </cell>
          <cell r="K140">
            <v>1</v>
          </cell>
          <cell r="M140" t="str">
            <v>GBP</v>
          </cell>
          <cell r="N140" t="str">
            <v>USD</v>
          </cell>
          <cell r="O140" t="str">
            <v>BUDGET</v>
          </cell>
          <cell r="P140">
            <v>1997</v>
          </cell>
          <cell r="Q140">
            <v>12.880034999999999</v>
          </cell>
          <cell r="R140">
            <v>0</v>
          </cell>
          <cell r="S140">
            <v>0</v>
          </cell>
          <cell r="T140">
            <v>0</v>
          </cell>
          <cell r="U140">
            <v>0</v>
          </cell>
          <cell r="V140">
            <v>0</v>
          </cell>
          <cell r="W140">
            <v>0</v>
          </cell>
          <cell r="X140">
            <v>13.880715</v>
          </cell>
          <cell r="Y140">
            <v>12.880034999999999</v>
          </cell>
          <cell r="Z140">
            <v>12.880034999999999</v>
          </cell>
          <cell r="AA140">
            <v>0</v>
          </cell>
          <cell r="AB140">
            <v>12.880034999999999</v>
          </cell>
          <cell r="AC140">
            <v>35500.638472222221</v>
          </cell>
          <cell r="AD140" t="str">
            <v>A</v>
          </cell>
        </row>
        <row r="141">
          <cell r="E141" t="str">
            <v>P0148330</v>
          </cell>
          <cell r="F141" t="str">
            <v>P0148330</v>
          </cell>
          <cell r="I141" t="str">
            <v>P</v>
          </cell>
          <cell r="K141">
            <v>1</v>
          </cell>
          <cell r="M141" t="str">
            <v>GBP</v>
          </cell>
          <cell r="N141" t="str">
            <v>USD</v>
          </cell>
          <cell r="O141" t="str">
            <v>BUDGET</v>
          </cell>
          <cell r="P141">
            <v>1997</v>
          </cell>
          <cell r="Q141">
            <v>7.7499999999999999E-2</v>
          </cell>
          <cell r="R141">
            <v>0</v>
          </cell>
          <cell r="S141">
            <v>0</v>
          </cell>
          <cell r="T141">
            <v>0</v>
          </cell>
          <cell r="U141">
            <v>0</v>
          </cell>
          <cell r="V141">
            <v>0</v>
          </cell>
          <cell r="W141">
            <v>0</v>
          </cell>
          <cell r="X141">
            <v>8.3390000000000006E-2</v>
          </cell>
          <cell r="Y141">
            <v>7.7499999999999999E-2</v>
          </cell>
          <cell r="Z141">
            <v>7.7499999999999999E-2</v>
          </cell>
          <cell r="AA141">
            <v>0</v>
          </cell>
          <cell r="AB141">
            <v>7.7499999999999999E-2</v>
          </cell>
          <cell r="AC141">
            <v>35546.937685185185</v>
          </cell>
          <cell r="AD141" t="str">
            <v>A</v>
          </cell>
        </row>
        <row r="142">
          <cell r="E142" t="str">
            <v>P0148330</v>
          </cell>
          <cell r="F142" t="str">
            <v>P0148330</v>
          </cell>
          <cell r="H142" t="str">
            <v>C</v>
          </cell>
          <cell r="I142" t="str">
            <v>P</v>
          </cell>
          <cell r="J142" t="str">
            <v>OSV</v>
          </cell>
          <cell r="K142" t="str">
            <v>EA</v>
          </cell>
          <cell r="L142" t="str">
            <v>WASHER FL .125X.250X.031</v>
          </cell>
          <cell r="M142" t="str">
            <v>CAD</v>
          </cell>
          <cell r="N142" t="str">
            <v>USD</v>
          </cell>
          <cell r="O142" t="str">
            <v>BUDGET</v>
          </cell>
          <cell r="P142">
            <v>1997</v>
          </cell>
          <cell r="Q142">
            <v>1.6592576000000001E-2</v>
          </cell>
          <cell r="R142">
            <v>2.9629599999999998E-4</v>
          </cell>
          <cell r="S142">
            <v>2.22222E-4</v>
          </cell>
          <cell r="T142">
            <v>5.7777719999999996E-3</v>
          </cell>
          <cell r="U142">
            <v>0</v>
          </cell>
          <cell r="V142">
            <v>0</v>
          </cell>
          <cell r="W142">
            <v>6.66666E-4</v>
          </cell>
          <cell r="Y142">
            <v>2.2888866000000001E-2</v>
          </cell>
          <cell r="Z142">
            <v>2.2888866000000001E-2</v>
          </cell>
          <cell r="AA142">
            <v>6.66666E-4</v>
          </cell>
          <cell r="AB142">
            <v>2.3555532000000001E-2</v>
          </cell>
          <cell r="AC142">
            <v>35402.718252314815</v>
          </cell>
          <cell r="AD142" t="str">
            <v>A</v>
          </cell>
        </row>
        <row r="143">
          <cell r="E143" t="str">
            <v>P0148330</v>
          </cell>
          <cell r="F143" t="str">
            <v>P0148330</v>
          </cell>
          <cell r="H143" t="str">
            <v>C</v>
          </cell>
          <cell r="I143" t="str">
            <v>P</v>
          </cell>
          <cell r="J143" t="str">
            <v>OSV</v>
          </cell>
          <cell r="K143" t="str">
            <v>EA</v>
          </cell>
          <cell r="L143" t="str">
            <v>FAS WASHER STEEL N 4</v>
          </cell>
          <cell r="M143" t="str">
            <v>CAD</v>
          </cell>
          <cell r="N143" t="str">
            <v>USD</v>
          </cell>
          <cell r="O143" t="str">
            <v>BUDGET</v>
          </cell>
          <cell r="P143">
            <v>1997</v>
          </cell>
          <cell r="Q143">
            <v>1.4814799999999999E-2</v>
          </cell>
          <cell r="R143">
            <v>0</v>
          </cell>
          <cell r="S143">
            <v>3.7037000000000002E-4</v>
          </cell>
          <cell r="T143">
            <v>0</v>
          </cell>
          <cell r="U143">
            <v>0</v>
          </cell>
          <cell r="V143">
            <v>0</v>
          </cell>
          <cell r="W143">
            <v>6.5185119999999997E-3</v>
          </cell>
          <cell r="Y143">
            <v>1.518517E-2</v>
          </cell>
          <cell r="Z143">
            <v>1.518517E-2</v>
          </cell>
          <cell r="AA143">
            <v>6.5185119999999997E-3</v>
          </cell>
          <cell r="AB143">
            <v>2.1703681999999998E-2</v>
          </cell>
          <cell r="AC143">
            <v>35348.687048611115</v>
          </cell>
          <cell r="AD143" t="str">
            <v>A</v>
          </cell>
        </row>
        <row r="144">
          <cell r="E144" t="str">
            <v>P0148330</v>
          </cell>
          <cell r="F144" t="str">
            <v>P0148330</v>
          </cell>
          <cell r="H144" t="str">
            <v>C</v>
          </cell>
          <cell r="I144" t="str">
            <v>P</v>
          </cell>
          <cell r="J144" t="str">
            <v>OSV</v>
          </cell>
          <cell r="K144" t="str">
            <v>EA</v>
          </cell>
          <cell r="L144" t="str">
            <v>WASHER FLAT METALLIC</v>
          </cell>
          <cell r="M144" t="str">
            <v>USD</v>
          </cell>
          <cell r="N144" t="str">
            <v>USD</v>
          </cell>
          <cell r="O144" t="str">
            <v>BUDGET</v>
          </cell>
          <cell r="P144">
            <v>1997</v>
          </cell>
          <cell r="Q144">
            <v>6.4999999999999997E-3</v>
          </cell>
          <cell r="R144">
            <v>0</v>
          </cell>
          <cell r="S144">
            <v>1E-4</v>
          </cell>
          <cell r="T144">
            <v>0</v>
          </cell>
          <cell r="U144">
            <v>0</v>
          </cell>
          <cell r="V144">
            <v>0</v>
          </cell>
          <cell r="W144">
            <v>4.0000000000000002E-4</v>
          </cell>
          <cell r="Y144">
            <v>6.6E-3</v>
          </cell>
          <cell r="Z144">
            <v>6.6E-3</v>
          </cell>
          <cell r="AA144">
            <v>4.0000000000000002E-4</v>
          </cell>
          <cell r="AB144">
            <v>7.0000000000000001E-3</v>
          </cell>
          <cell r="AC144">
            <v>35587.681307870371</v>
          </cell>
          <cell r="AD144" t="str">
            <v>A</v>
          </cell>
        </row>
        <row r="145">
          <cell r="E145" t="str">
            <v>P0148330</v>
          </cell>
          <cell r="F145" t="str">
            <v>P0148330</v>
          </cell>
          <cell r="H145" t="str">
            <v>C</v>
          </cell>
          <cell r="I145" t="str">
            <v>P</v>
          </cell>
          <cell r="J145">
            <v>540</v>
          </cell>
          <cell r="K145" t="str">
            <v>EA</v>
          </cell>
          <cell r="L145" t="str">
            <v>WASHER FLAT METALLIC</v>
          </cell>
          <cell r="M145" t="str">
            <v>CAD</v>
          </cell>
          <cell r="N145" t="str">
            <v>USD</v>
          </cell>
          <cell r="O145" t="str">
            <v>BUDGET</v>
          </cell>
          <cell r="P145">
            <v>1997</v>
          </cell>
          <cell r="Q145">
            <v>6.5185119999999997E-3</v>
          </cell>
          <cell r="R145">
            <v>0</v>
          </cell>
          <cell r="S145">
            <v>7.4073999999999996E-5</v>
          </cell>
          <cell r="T145">
            <v>0</v>
          </cell>
          <cell r="U145">
            <v>0</v>
          </cell>
          <cell r="V145">
            <v>0</v>
          </cell>
          <cell r="W145">
            <v>3.7037000000000002E-4</v>
          </cell>
          <cell r="Y145">
            <v>6.5925860000000001E-3</v>
          </cell>
          <cell r="Z145">
            <v>6.5925860000000001E-3</v>
          </cell>
          <cell r="AA145">
            <v>3.7037000000000002E-4</v>
          </cell>
          <cell r="AB145">
            <v>6.9629560000000002E-3</v>
          </cell>
          <cell r="AC145">
            <v>35423.463831018518</v>
          </cell>
          <cell r="AD145" t="str">
            <v>A</v>
          </cell>
        </row>
        <row r="146">
          <cell r="E146" t="str">
            <v>P0148330</v>
          </cell>
          <cell r="F146" t="str">
            <v>P0148330</v>
          </cell>
          <cell r="H146" t="str">
            <v>C</v>
          </cell>
          <cell r="I146" t="str">
            <v>P</v>
          </cell>
          <cell r="J146" t="str">
            <v>OSV</v>
          </cell>
          <cell r="K146" t="str">
            <v>PC</v>
          </cell>
          <cell r="L146" t="str">
            <v xml:space="preserve">       WSHR         G/U/P</v>
          </cell>
          <cell r="M146" t="str">
            <v>CAD</v>
          </cell>
          <cell r="N146" t="str">
            <v>USD</v>
          </cell>
          <cell r="O146" t="str">
            <v>BUDGET</v>
          </cell>
          <cell r="P146">
            <v>1997</v>
          </cell>
          <cell r="Q146">
            <v>4.44444E-3</v>
          </cell>
          <cell r="R146">
            <v>1.4814799999999999E-4</v>
          </cell>
          <cell r="S146">
            <v>7.4073999999999996E-5</v>
          </cell>
          <cell r="T146">
            <v>1.555554E-3</v>
          </cell>
          <cell r="U146">
            <v>0</v>
          </cell>
          <cell r="V146">
            <v>0</v>
          </cell>
          <cell r="W146">
            <v>0</v>
          </cell>
          <cell r="Y146">
            <v>6.222216E-3</v>
          </cell>
          <cell r="Z146">
            <v>6.222216E-3</v>
          </cell>
          <cell r="AA146">
            <v>0</v>
          </cell>
          <cell r="AB146">
            <v>6.222216E-3</v>
          </cell>
          <cell r="AC146">
            <v>35404.595509259256</v>
          </cell>
          <cell r="AD146" t="str">
            <v>A</v>
          </cell>
        </row>
        <row r="147">
          <cell r="E147" t="str">
            <v>A0317136</v>
          </cell>
          <cell r="F147" t="str">
            <v>CRP14M050</v>
          </cell>
          <cell r="H147" t="str">
            <v>C</v>
          </cell>
          <cell r="I147" t="str">
            <v>P</v>
          </cell>
          <cell r="J147" t="str">
            <v>OSV</v>
          </cell>
          <cell r="K147" t="str">
            <v>PC</v>
          </cell>
          <cell r="L147" t="str">
            <v>CRP14M050 CONN ACCESSORY</v>
          </cell>
          <cell r="M147" t="str">
            <v>CAD</v>
          </cell>
          <cell r="N147" t="str">
            <v>USD</v>
          </cell>
          <cell r="O147" t="str">
            <v>BUDGET</v>
          </cell>
          <cell r="P147">
            <v>1997</v>
          </cell>
          <cell r="Q147">
            <v>0.37036999999999998</v>
          </cell>
          <cell r="R147">
            <v>1.7999982000000001E-2</v>
          </cell>
          <cell r="S147">
            <v>5.0370320000000003E-3</v>
          </cell>
          <cell r="T147">
            <v>0.12962950000000001</v>
          </cell>
          <cell r="U147">
            <v>0</v>
          </cell>
          <cell r="V147">
            <v>0</v>
          </cell>
          <cell r="W147">
            <v>0</v>
          </cell>
          <cell r="Y147">
            <v>0.52303651399999995</v>
          </cell>
          <cell r="Z147">
            <v>0.52303651399999995</v>
          </cell>
          <cell r="AA147">
            <v>0</v>
          </cell>
          <cell r="AB147">
            <v>0.52303651399999995</v>
          </cell>
          <cell r="AC147">
            <v>35404.595509259256</v>
          </cell>
          <cell r="AD147" t="str">
            <v>A</v>
          </cell>
        </row>
        <row r="148">
          <cell r="E148" t="str">
            <v>A0317136</v>
          </cell>
          <cell r="F148" t="str">
            <v>CRP14M050</v>
          </cell>
          <cell r="H148" t="str">
            <v>C</v>
          </cell>
          <cell r="I148" t="str">
            <v>P</v>
          </cell>
          <cell r="J148" t="str">
            <v>OSV</v>
          </cell>
          <cell r="K148" t="str">
            <v>EA</v>
          </cell>
          <cell r="L148" t="str">
            <v>CRP14M050    SCREWLOCK FE</v>
          </cell>
          <cell r="M148" t="str">
            <v>CAD</v>
          </cell>
          <cell r="N148" t="str">
            <v>USD</v>
          </cell>
          <cell r="O148" t="str">
            <v>BUDGET</v>
          </cell>
          <cell r="P148">
            <v>1997</v>
          </cell>
          <cell r="Q148">
            <v>0.16540724200000001</v>
          </cell>
          <cell r="R148">
            <v>3.111108E-3</v>
          </cell>
          <cell r="S148">
            <v>2.4444419999999998E-3</v>
          </cell>
          <cell r="T148">
            <v>5.7925867999999998E-2</v>
          </cell>
          <cell r="U148">
            <v>0</v>
          </cell>
          <cell r="V148">
            <v>0</v>
          </cell>
          <cell r="W148">
            <v>6.8888819999999998E-3</v>
          </cell>
          <cell r="Y148">
            <v>0.22888865999999999</v>
          </cell>
          <cell r="Z148">
            <v>0.22888865999999999</v>
          </cell>
          <cell r="AA148">
            <v>6.8888819999999998E-3</v>
          </cell>
          <cell r="AB148">
            <v>0.23577754200000001</v>
          </cell>
          <cell r="AC148">
            <v>35402.718252314815</v>
          </cell>
          <cell r="AD148" t="str">
            <v>A</v>
          </cell>
        </row>
        <row r="149">
          <cell r="E149" t="str">
            <v>A0317136</v>
          </cell>
          <cell r="F149" t="str">
            <v>CRP14M050</v>
          </cell>
          <cell r="H149" t="str">
            <v>C</v>
          </cell>
          <cell r="I149" t="str">
            <v>P</v>
          </cell>
          <cell r="J149" t="str">
            <v>OSV</v>
          </cell>
          <cell r="K149" t="str">
            <v>EA</v>
          </cell>
          <cell r="L149" t="str">
            <v>CRP14M050 SCREWLOCK</v>
          </cell>
          <cell r="M149" t="str">
            <v>CAD</v>
          </cell>
          <cell r="N149" t="str">
            <v>USD</v>
          </cell>
          <cell r="O149" t="str">
            <v>BUDGET</v>
          </cell>
          <cell r="P149">
            <v>1997</v>
          </cell>
          <cell r="Q149">
            <v>0.17185168000000001</v>
          </cell>
          <cell r="R149">
            <v>0</v>
          </cell>
          <cell r="S149">
            <v>4.2962920000000002E-3</v>
          </cell>
          <cell r="T149">
            <v>0</v>
          </cell>
          <cell r="U149">
            <v>0</v>
          </cell>
          <cell r="V149">
            <v>0</v>
          </cell>
          <cell r="W149">
            <v>1.9555535999999998E-2</v>
          </cell>
          <cell r="Y149">
            <v>0.17614797200000001</v>
          </cell>
          <cell r="Z149">
            <v>0.17614797200000001</v>
          </cell>
          <cell r="AA149">
            <v>1.9555535999999998E-2</v>
          </cell>
          <cell r="AB149">
            <v>0.195703508</v>
          </cell>
          <cell r="AC149">
            <v>35348.687048611115</v>
          </cell>
          <cell r="AD149" t="str">
            <v>A</v>
          </cell>
        </row>
        <row r="150">
          <cell r="E150" t="str">
            <v>A0317136</v>
          </cell>
          <cell r="F150" t="str">
            <v>CRP14M050</v>
          </cell>
          <cell r="H150" t="str">
            <v>C</v>
          </cell>
          <cell r="I150" t="str">
            <v>P</v>
          </cell>
          <cell r="K150" t="str">
            <v>EA</v>
          </cell>
          <cell r="L150" t="str">
            <v>CONN H/WARE</v>
          </cell>
          <cell r="M150" t="str">
            <v>USD</v>
          </cell>
          <cell r="N150" t="str">
            <v>USD</v>
          </cell>
          <cell r="O150" t="str">
            <v>BUDGET</v>
          </cell>
          <cell r="P150">
            <v>1997</v>
          </cell>
          <cell r="Q150">
            <v>0.1467</v>
          </cell>
          <cell r="R150">
            <v>0</v>
          </cell>
          <cell r="S150">
            <v>3.3999999999999998E-3</v>
          </cell>
          <cell r="T150">
            <v>0</v>
          </cell>
          <cell r="U150">
            <v>0</v>
          </cell>
          <cell r="V150">
            <v>7.3000000000000001E-3</v>
          </cell>
          <cell r="W150">
            <v>0</v>
          </cell>
          <cell r="Y150">
            <v>0.15740000000000001</v>
          </cell>
          <cell r="Z150">
            <v>0.15740000000000001</v>
          </cell>
          <cell r="AA150">
            <v>0</v>
          </cell>
          <cell r="AB150">
            <v>0.15740000000000001</v>
          </cell>
          <cell r="AC150">
            <v>35390.572164351855</v>
          </cell>
          <cell r="AD150" t="str">
            <v>A</v>
          </cell>
        </row>
        <row r="151">
          <cell r="E151" t="str">
            <v>A0317136</v>
          </cell>
          <cell r="F151" t="str">
            <v>CRP14M050</v>
          </cell>
          <cell r="H151" t="str">
            <v>C</v>
          </cell>
          <cell r="I151" t="str">
            <v>P</v>
          </cell>
          <cell r="J151">
            <v>540</v>
          </cell>
          <cell r="K151" t="str">
            <v>EA</v>
          </cell>
          <cell r="L151" t="str">
            <v>CRP14M050    SCREWLOCK FE</v>
          </cell>
          <cell r="M151" t="str">
            <v>CAD</v>
          </cell>
          <cell r="N151" t="str">
            <v>USD</v>
          </cell>
          <cell r="O151" t="str">
            <v>BUDGET</v>
          </cell>
          <cell r="P151">
            <v>1997</v>
          </cell>
          <cell r="Q151">
            <v>0.12711098400000001</v>
          </cell>
          <cell r="R151">
            <v>0</v>
          </cell>
          <cell r="S151">
            <v>5.1111059999999998E-3</v>
          </cell>
          <cell r="T151">
            <v>0</v>
          </cell>
          <cell r="U151">
            <v>0</v>
          </cell>
          <cell r="V151">
            <v>0</v>
          </cell>
          <cell r="W151">
            <v>0</v>
          </cell>
          <cell r="Y151">
            <v>0.13222208999999999</v>
          </cell>
          <cell r="Z151">
            <v>0.13222208999999999</v>
          </cell>
          <cell r="AA151">
            <v>0</v>
          </cell>
          <cell r="AB151">
            <v>0.13222208999999999</v>
          </cell>
          <cell r="AC151">
            <v>35492.664652777778</v>
          </cell>
          <cell r="AD151" t="str">
            <v>A</v>
          </cell>
        </row>
        <row r="152">
          <cell r="E152" t="str">
            <v>A0317136</v>
          </cell>
          <cell r="F152" t="str">
            <v>CRP14M050</v>
          </cell>
          <cell r="H152" t="str">
            <v>C</v>
          </cell>
          <cell r="I152" t="str">
            <v>P</v>
          </cell>
          <cell r="J152" t="str">
            <v>OSV</v>
          </cell>
          <cell r="K152" t="str">
            <v>EA</v>
          </cell>
          <cell r="L152" t="str">
            <v>CRP14M050 CONN ACCESSORY</v>
          </cell>
          <cell r="M152" t="str">
            <v>USD</v>
          </cell>
          <cell r="N152" t="str">
            <v>USD</v>
          </cell>
          <cell r="O152" t="str">
            <v>BUDGET</v>
          </cell>
          <cell r="P152">
            <v>1997</v>
          </cell>
          <cell r="Q152">
            <v>0.09</v>
          </cell>
          <cell r="R152">
            <v>0</v>
          </cell>
          <cell r="S152">
            <v>1.8E-3</v>
          </cell>
          <cell r="T152">
            <v>0</v>
          </cell>
          <cell r="U152">
            <v>0</v>
          </cell>
          <cell r="V152">
            <v>0</v>
          </cell>
          <cell r="W152">
            <v>5.1999999999999998E-3</v>
          </cell>
          <cell r="Y152">
            <v>9.1800000000000007E-2</v>
          </cell>
          <cell r="Z152">
            <v>9.1800000000000007E-2</v>
          </cell>
          <cell r="AA152">
            <v>5.1999999999999998E-3</v>
          </cell>
          <cell r="AB152">
            <v>9.7000000000000003E-2</v>
          </cell>
          <cell r="AC152">
            <v>35410.596087962964</v>
          </cell>
          <cell r="AD152" t="str">
            <v>A</v>
          </cell>
        </row>
        <row r="153">
          <cell r="E153" t="str">
            <v>A0317136</v>
          </cell>
          <cell r="F153" t="str">
            <v>CRP14M050</v>
          </cell>
          <cell r="H153" t="str">
            <v>C</v>
          </cell>
          <cell r="I153" t="str">
            <v>P</v>
          </cell>
          <cell r="J153" t="str">
            <v>OSV</v>
          </cell>
          <cell r="K153" t="str">
            <v>EA</v>
          </cell>
          <cell r="L153" t="str">
            <v>SCREWLOCK FEMALE 4-40X0.2</v>
          </cell>
          <cell r="M153" t="str">
            <v>USD</v>
          </cell>
          <cell r="N153" t="str">
            <v>USD</v>
          </cell>
          <cell r="O153" t="str">
            <v>BUDGET</v>
          </cell>
          <cell r="P153">
            <v>1997</v>
          </cell>
          <cell r="Q153">
            <v>7.3700000000000002E-2</v>
          </cell>
          <cell r="R153">
            <v>0</v>
          </cell>
          <cell r="S153">
            <v>1E-3</v>
          </cell>
          <cell r="T153">
            <v>0</v>
          </cell>
          <cell r="U153">
            <v>0</v>
          </cell>
          <cell r="V153">
            <v>0</v>
          </cell>
          <cell r="W153">
            <v>4.8999999999999998E-3</v>
          </cell>
          <cell r="Y153">
            <v>7.4700000000000003E-2</v>
          </cell>
          <cell r="Z153">
            <v>7.4700000000000003E-2</v>
          </cell>
          <cell r="AA153">
            <v>4.8999999999999998E-3</v>
          </cell>
          <cell r="AB153">
            <v>7.9600000000000004E-2</v>
          </cell>
          <cell r="AC153">
            <v>35394.572685185187</v>
          </cell>
          <cell r="AD153" t="str">
            <v>A</v>
          </cell>
        </row>
        <row r="154">
          <cell r="E154" t="str">
            <v>A0317136</v>
          </cell>
          <cell r="F154" t="str">
            <v>CRP14M050</v>
          </cell>
          <cell r="I154" t="str">
            <v>P</v>
          </cell>
          <cell r="K154">
            <v>1</v>
          </cell>
          <cell r="M154" t="str">
            <v>GBP</v>
          </cell>
          <cell r="N154" t="str">
            <v>USD</v>
          </cell>
          <cell r="O154" t="str">
            <v>BUDGET</v>
          </cell>
          <cell r="P154">
            <v>1997</v>
          </cell>
          <cell r="Q154">
            <v>6.5409999999999996E-2</v>
          </cell>
          <cell r="R154">
            <v>0</v>
          </cell>
          <cell r="S154">
            <v>0</v>
          </cell>
          <cell r="T154">
            <v>0</v>
          </cell>
          <cell r="U154">
            <v>0</v>
          </cell>
          <cell r="V154">
            <v>0</v>
          </cell>
          <cell r="W154">
            <v>0</v>
          </cell>
          <cell r="X154">
            <v>7.0370000000000002E-2</v>
          </cell>
          <cell r="Y154">
            <v>6.5409999999999996E-2</v>
          </cell>
          <cell r="Z154">
            <v>6.5409999999999996E-2</v>
          </cell>
          <cell r="AA154">
            <v>0</v>
          </cell>
          <cell r="AB154">
            <v>6.5409999999999996E-2</v>
          </cell>
          <cell r="AC154">
            <v>35500.638472222221</v>
          </cell>
          <cell r="AD154" t="str">
            <v>A</v>
          </cell>
        </row>
        <row r="155">
          <cell r="E155" t="str">
            <v>A0205210</v>
          </cell>
          <cell r="F155" t="str">
            <v>QFF3A</v>
          </cell>
          <cell r="H155" t="str">
            <v>C</v>
          </cell>
          <cell r="I155" t="str">
            <v>P</v>
          </cell>
          <cell r="J155">
            <v>145</v>
          </cell>
          <cell r="K155" t="str">
            <v>EA</v>
          </cell>
          <cell r="L155" t="str">
            <v>FUSE/QFF3A  (DUMMY)</v>
          </cell>
          <cell r="M155" t="str">
            <v>USD</v>
          </cell>
          <cell r="N155" t="str">
            <v>USD</v>
          </cell>
          <cell r="O155" t="str">
            <v>BUDGET</v>
          </cell>
          <cell r="P155">
            <v>1997</v>
          </cell>
          <cell r="Q155">
            <v>0.63300000000000001</v>
          </cell>
          <cell r="R155">
            <v>8.9999999999999993E-3</v>
          </cell>
          <cell r="S155">
            <v>4.7999999999999996E-3</v>
          </cell>
          <cell r="T155">
            <v>-0.15709999999999999</v>
          </cell>
          <cell r="U155">
            <v>0</v>
          </cell>
          <cell r="V155">
            <v>0</v>
          </cell>
          <cell r="W155">
            <v>0</v>
          </cell>
          <cell r="Y155">
            <v>0.48970000000000002</v>
          </cell>
          <cell r="Z155">
            <v>0.48970000000000002</v>
          </cell>
          <cell r="AA155">
            <v>0</v>
          </cell>
          <cell r="AB155">
            <v>0.48970000000000002</v>
          </cell>
          <cell r="AC155">
            <v>35443.582812499997</v>
          </cell>
          <cell r="AD155" t="str">
            <v>A</v>
          </cell>
        </row>
        <row r="156">
          <cell r="E156" t="str">
            <v>A0205210</v>
          </cell>
          <cell r="F156" t="str">
            <v>QFF3A</v>
          </cell>
          <cell r="H156" t="str">
            <v>C</v>
          </cell>
          <cell r="I156" t="str">
            <v>P</v>
          </cell>
          <cell r="J156" t="str">
            <v>OSV</v>
          </cell>
          <cell r="K156" t="str">
            <v>PC</v>
          </cell>
          <cell r="L156" t="str">
            <v>FUSIBLE QFF3A</v>
          </cell>
          <cell r="M156" t="str">
            <v>CAD</v>
          </cell>
          <cell r="N156" t="str">
            <v>USD</v>
          </cell>
          <cell r="O156" t="str">
            <v>BUDGET</v>
          </cell>
          <cell r="P156">
            <v>1997</v>
          </cell>
          <cell r="Q156">
            <v>0.34385150799999997</v>
          </cell>
          <cell r="R156">
            <v>0</v>
          </cell>
          <cell r="S156">
            <v>4.6666620000000002E-3</v>
          </cell>
          <cell r="T156">
            <v>0.12037025</v>
          </cell>
          <cell r="U156">
            <v>0</v>
          </cell>
          <cell r="V156">
            <v>0</v>
          </cell>
          <cell r="W156">
            <v>0</v>
          </cell>
          <cell r="Y156">
            <v>0.46888841999999997</v>
          </cell>
          <cell r="Z156">
            <v>0.46888841999999997</v>
          </cell>
          <cell r="AA156">
            <v>0</v>
          </cell>
          <cell r="AB156">
            <v>0.46888841999999997</v>
          </cell>
          <cell r="AC156">
            <v>35404.595509259256</v>
          </cell>
          <cell r="AD156" t="str">
            <v>A</v>
          </cell>
        </row>
        <row r="157">
          <cell r="E157" t="str">
            <v>A0205210</v>
          </cell>
          <cell r="F157" t="str">
            <v>QFF3A</v>
          </cell>
          <cell r="H157" t="str">
            <v>C</v>
          </cell>
          <cell r="I157" t="str">
            <v>P</v>
          </cell>
          <cell r="J157" t="str">
            <v>OSV</v>
          </cell>
          <cell r="K157" t="str">
            <v>EA</v>
          </cell>
          <cell r="L157" t="str">
            <v>QFF3A    FUSE DUMMY</v>
          </cell>
          <cell r="M157" t="str">
            <v>USD</v>
          </cell>
          <cell r="N157" t="str">
            <v>USD</v>
          </cell>
          <cell r="O157" t="str">
            <v>BUDGET</v>
          </cell>
          <cell r="P157">
            <v>1997</v>
          </cell>
          <cell r="Q157">
            <v>0.41760000000000003</v>
          </cell>
          <cell r="R157">
            <v>0</v>
          </cell>
          <cell r="S157">
            <v>5.7999999999999996E-3</v>
          </cell>
          <cell r="T157">
            <v>0</v>
          </cell>
          <cell r="U157">
            <v>0</v>
          </cell>
          <cell r="V157">
            <v>0</v>
          </cell>
          <cell r="W157">
            <v>2.75E-2</v>
          </cell>
          <cell r="Y157">
            <v>0.4234</v>
          </cell>
          <cell r="Z157">
            <v>0.4234</v>
          </cell>
          <cell r="AA157">
            <v>2.75E-2</v>
          </cell>
          <cell r="AB157">
            <v>0.45090000000000002</v>
          </cell>
          <cell r="AC157">
            <v>35394.572685185187</v>
          </cell>
          <cell r="AD157" t="str">
            <v>A</v>
          </cell>
        </row>
        <row r="158">
          <cell r="E158" t="str">
            <v>A0205210</v>
          </cell>
          <cell r="F158" t="str">
            <v>QFF3A</v>
          </cell>
          <cell r="H158" t="str">
            <v>C</v>
          </cell>
          <cell r="I158" t="str">
            <v>P</v>
          </cell>
          <cell r="J158">
            <v>540</v>
          </cell>
          <cell r="K158" t="str">
            <v>EA</v>
          </cell>
          <cell r="L158" t="str">
            <v>QFF3A       FUSE DUMMY</v>
          </cell>
          <cell r="M158" t="str">
            <v>CAD</v>
          </cell>
          <cell r="N158" t="str">
            <v>USD</v>
          </cell>
          <cell r="O158" t="str">
            <v>BUDGET</v>
          </cell>
          <cell r="P158">
            <v>1997</v>
          </cell>
          <cell r="Q158">
            <v>0.41762921200000003</v>
          </cell>
          <cell r="R158">
            <v>0</v>
          </cell>
          <cell r="S158">
            <v>5.7777719999999996E-3</v>
          </cell>
          <cell r="T158">
            <v>0</v>
          </cell>
          <cell r="U158">
            <v>0</v>
          </cell>
          <cell r="V158">
            <v>0</v>
          </cell>
          <cell r="W158">
            <v>2.7481453999999999E-2</v>
          </cell>
          <cell r="Y158">
            <v>0.42340698399999999</v>
          </cell>
          <cell r="Z158">
            <v>0.42340698399999999</v>
          </cell>
          <cell r="AA158">
            <v>2.7481453999999999E-2</v>
          </cell>
          <cell r="AB158">
            <v>0.450888438</v>
          </cell>
          <cell r="AC158">
            <v>35510.683078703703</v>
          </cell>
          <cell r="AD158" t="str">
            <v>A</v>
          </cell>
        </row>
        <row r="159">
          <cell r="E159" t="str">
            <v>A0205210</v>
          </cell>
          <cell r="F159" t="str">
            <v>QFF3A</v>
          </cell>
          <cell r="H159" t="str">
            <v>C</v>
          </cell>
          <cell r="I159" t="str">
            <v>P</v>
          </cell>
          <cell r="K159" t="str">
            <v>EA</v>
          </cell>
          <cell r="L159" t="str">
            <v>FUSE-QFF3A</v>
          </cell>
          <cell r="M159" t="str">
            <v>USD</v>
          </cell>
          <cell r="N159" t="str">
            <v>USD</v>
          </cell>
          <cell r="O159" t="str">
            <v>BUDGET</v>
          </cell>
          <cell r="P159">
            <v>1997</v>
          </cell>
          <cell r="Q159">
            <v>0.35830000000000001</v>
          </cell>
          <cell r="R159">
            <v>0</v>
          </cell>
          <cell r="S159">
            <v>3.5999999999999999E-3</v>
          </cell>
          <cell r="T159">
            <v>0</v>
          </cell>
          <cell r="U159">
            <v>0</v>
          </cell>
          <cell r="V159">
            <v>1.7899999999999999E-2</v>
          </cell>
          <cell r="W159">
            <v>0</v>
          </cell>
          <cell r="Y159">
            <v>0.37980000000000003</v>
          </cell>
          <cell r="Z159">
            <v>0.37980000000000003</v>
          </cell>
          <cell r="AA159">
            <v>0</v>
          </cell>
          <cell r="AB159">
            <v>0.37980000000000003</v>
          </cell>
          <cell r="AC159">
            <v>35390.572164351855</v>
          </cell>
          <cell r="AD159" t="str">
            <v>A</v>
          </cell>
        </row>
        <row r="160">
          <cell r="E160" t="str">
            <v>A0205210</v>
          </cell>
          <cell r="F160" t="str">
            <v>QFF3A</v>
          </cell>
          <cell r="I160" t="str">
            <v>P</v>
          </cell>
          <cell r="K160" t="str">
            <v>EA</v>
          </cell>
          <cell r="L160" t="str">
            <v>QFF3A FUSE DUMMY</v>
          </cell>
          <cell r="M160" t="str">
            <v>CAD</v>
          </cell>
          <cell r="N160" t="str">
            <v>USD</v>
          </cell>
          <cell r="O160" t="str">
            <v>BUDGET</v>
          </cell>
          <cell r="P160">
            <v>1997</v>
          </cell>
          <cell r="Q160">
            <v>0.32488856399999999</v>
          </cell>
          <cell r="R160">
            <v>0</v>
          </cell>
          <cell r="S160">
            <v>0</v>
          </cell>
          <cell r="T160">
            <v>0</v>
          </cell>
          <cell r="U160">
            <v>0</v>
          </cell>
          <cell r="V160">
            <v>0</v>
          </cell>
          <cell r="W160">
            <v>0</v>
          </cell>
          <cell r="Y160">
            <v>0.32488856399999999</v>
          </cell>
          <cell r="Z160">
            <v>0.32488856399999999</v>
          </cell>
          <cell r="AA160">
            <v>0</v>
          </cell>
          <cell r="AB160">
            <v>0.32488856399999999</v>
          </cell>
          <cell r="AC160">
            <v>35410.33730324074</v>
          </cell>
          <cell r="AD160" t="str">
            <v>A</v>
          </cell>
        </row>
        <row r="161">
          <cell r="E161" t="str">
            <v>A0205210</v>
          </cell>
          <cell r="F161" t="str">
            <v>QFF3A</v>
          </cell>
          <cell r="I161" t="str">
            <v>P</v>
          </cell>
          <cell r="K161" t="str">
            <v>EA</v>
          </cell>
          <cell r="L161" t="str">
            <v xml:space="preserve"> FUSE INDICATING ACCESSORY</v>
          </cell>
          <cell r="M161" t="str">
            <v>CAD</v>
          </cell>
          <cell r="N161" t="str">
            <v>USD</v>
          </cell>
          <cell r="O161" t="str">
            <v>BUDGET</v>
          </cell>
          <cell r="P161">
            <v>1997</v>
          </cell>
          <cell r="Q161">
            <v>7.3333259999999997E-2</v>
          </cell>
          <cell r="R161">
            <v>0</v>
          </cell>
          <cell r="S161">
            <v>0</v>
          </cell>
          <cell r="T161">
            <v>0</v>
          </cell>
          <cell r="U161">
            <v>0</v>
          </cell>
          <cell r="V161">
            <v>0</v>
          </cell>
          <cell r="W161">
            <v>1.8296277999999999E-2</v>
          </cell>
          <cell r="X161">
            <v>0.25237011799999998</v>
          </cell>
          <cell r="Y161">
            <v>7.3333259999999997E-2</v>
          </cell>
          <cell r="Z161">
            <v>7.3333259999999997E-2</v>
          </cell>
          <cell r="AA161">
            <v>1.8296277999999999E-2</v>
          </cell>
          <cell r="AB161">
            <v>9.1629537999999996E-2</v>
          </cell>
          <cell r="AC161">
            <v>35363.389699074076</v>
          </cell>
          <cell r="AD161" t="str">
            <v>A</v>
          </cell>
        </row>
        <row r="162">
          <cell r="E162" t="str">
            <v>A0205210</v>
          </cell>
          <cell r="F162" t="str">
            <v>QFF3A</v>
          </cell>
          <cell r="I162" t="str">
            <v>P</v>
          </cell>
          <cell r="K162">
            <v>1</v>
          </cell>
          <cell r="M162" t="str">
            <v>GBP</v>
          </cell>
          <cell r="N162" t="str">
            <v>USD</v>
          </cell>
          <cell r="O162" t="str">
            <v>BUDGET</v>
          </cell>
          <cell r="P162">
            <v>1997</v>
          </cell>
          <cell r="Q162">
            <v>8.1684999999999994E-2</v>
          </cell>
          <cell r="R162">
            <v>0</v>
          </cell>
          <cell r="S162">
            <v>0</v>
          </cell>
          <cell r="T162">
            <v>0</v>
          </cell>
          <cell r="U162">
            <v>0</v>
          </cell>
          <cell r="V162">
            <v>0</v>
          </cell>
          <cell r="W162">
            <v>0</v>
          </cell>
          <cell r="X162">
            <v>8.7885000000000005E-2</v>
          </cell>
          <cell r="Y162">
            <v>8.1684999999999994E-2</v>
          </cell>
          <cell r="Z162">
            <v>8.1684999999999994E-2</v>
          </cell>
          <cell r="AA162">
            <v>0</v>
          </cell>
          <cell r="AB162">
            <v>8.1684999999999994E-2</v>
          </cell>
          <cell r="AC162">
            <v>35500.638472222221</v>
          </cell>
          <cell r="AD162" t="str">
            <v>A</v>
          </cell>
        </row>
        <row r="163">
          <cell r="E163" t="str">
            <v>A0205210</v>
          </cell>
          <cell r="F163" t="str">
            <v>QFF3A</v>
          </cell>
          <cell r="H163" t="str">
            <v>C</v>
          </cell>
          <cell r="I163" t="str">
            <v>P</v>
          </cell>
          <cell r="J163" t="str">
            <v>OSV</v>
          </cell>
          <cell r="K163" t="str">
            <v>EA</v>
          </cell>
          <cell r="L163" t="str">
            <v>QFF3A       FUSE DUMMY</v>
          </cell>
          <cell r="M163" t="str">
            <v>CAD</v>
          </cell>
          <cell r="N163" t="str">
            <v>USD</v>
          </cell>
          <cell r="O163" t="str">
            <v>BUDGET</v>
          </cell>
          <cell r="P163">
            <v>1997</v>
          </cell>
          <cell r="Q163">
            <v>4.4148104000000001E-2</v>
          </cell>
          <cell r="R163">
            <v>8.1481399999999997E-4</v>
          </cell>
          <cell r="S163">
            <v>6.66666E-4</v>
          </cell>
          <cell r="T163">
            <v>1.5481465999999999E-2</v>
          </cell>
          <cell r="U163">
            <v>0</v>
          </cell>
          <cell r="V163">
            <v>0</v>
          </cell>
          <cell r="W163">
            <v>1.8518499999999999E-3</v>
          </cell>
          <cell r="Y163">
            <v>6.111105E-2</v>
          </cell>
          <cell r="Z163">
            <v>6.111105E-2</v>
          </cell>
          <cell r="AA163">
            <v>1.8518499999999999E-3</v>
          </cell>
          <cell r="AB163">
            <v>6.2962900000000002E-2</v>
          </cell>
          <cell r="AC163">
            <v>35402.718252314815</v>
          </cell>
          <cell r="AD163" t="str">
            <v>A</v>
          </cell>
        </row>
        <row r="164">
          <cell r="E164" t="str">
            <v>B0239451</v>
          </cell>
          <cell r="F164" t="str">
            <v>NTFX40DN</v>
          </cell>
          <cell r="I164" t="str">
            <v>P</v>
          </cell>
          <cell r="K164">
            <v>1</v>
          </cell>
          <cell r="M164" t="str">
            <v>GBP</v>
          </cell>
          <cell r="N164" t="str">
            <v>USD</v>
          </cell>
          <cell r="O164" t="str">
            <v>BUDGET</v>
          </cell>
          <cell r="P164">
            <v>1997</v>
          </cell>
          <cell r="Q164">
            <v>385.22149999999999</v>
          </cell>
          <cell r="R164">
            <v>0</v>
          </cell>
          <cell r="S164">
            <v>0</v>
          </cell>
          <cell r="T164">
            <v>0</v>
          </cell>
          <cell r="U164">
            <v>0</v>
          </cell>
          <cell r="V164">
            <v>0</v>
          </cell>
          <cell r="W164">
            <v>0</v>
          </cell>
          <cell r="X164">
            <v>415.16750000000002</v>
          </cell>
          <cell r="Y164">
            <v>385.22149999999999</v>
          </cell>
          <cell r="Z164">
            <v>385.22149999999999</v>
          </cell>
          <cell r="AA164">
            <v>0</v>
          </cell>
          <cell r="AB164">
            <v>385.22149999999999</v>
          </cell>
          <cell r="AC164">
            <v>35686.715601851851</v>
          </cell>
          <cell r="AD164" t="str">
            <v>A</v>
          </cell>
        </row>
        <row r="165">
          <cell r="E165" t="str">
            <v>B0239451</v>
          </cell>
          <cell r="F165" t="str">
            <v>NTFX40DN</v>
          </cell>
          <cell r="H165" t="str">
            <v>P</v>
          </cell>
          <cell r="I165" t="str">
            <v>A</v>
          </cell>
          <cell r="K165" t="str">
            <v>EA</v>
          </cell>
          <cell r="L165" t="str">
            <v>NTFX40DN CISM EXT FIL KIT</v>
          </cell>
          <cell r="M165" t="str">
            <v>USD</v>
          </cell>
          <cell r="N165" t="str">
            <v>USD</v>
          </cell>
          <cell r="O165" t="str">
            <v>BUDGET</v>
          </cell>
          <cell r="P165">
            <v>1997</v>
          </cell>
          <cell r="Q165">
            <v>331.3621</v>
          </cell>
          <cell r="R165">
            <v>0</v>
          </cell>
          <cell r="S165">
            <v>0</v>
          </cell>
          <cell r="T165">
            <v>0</v>
          </cell>
          <cell r="U165">
            <v>0</v>
          </cell>
          <cell r="V165">
            <v>0</v>
          </cell>
          <cell r="W165">
            <v>21.537400000000002</v>
          </cell>
          <cell r="Y165">
            <v>331.3621</v>
          </cell>
          <cell r="Z165">
            <v>331.3621</v>
          </cell>
          <cell r="AA165">
            <v>21.537400000000002</v>
          </cell>
          <cell r="AB165">
            <v>352.89949999999999</v>
          </cell>
          <cell r="AC165">
            <v>35394.572685185187</v>
          </cell>
          <cell r="AD165" t="str">
            <v>A</v>
          </cell>
        </row>
        <row r="166">
          <cell r="E166" t="str">
            <v>B0239451</v>
          </cell>
          <cell r="F166" t="str">
            <v>NTFX40DN</v>
          </cell>
          <cell r="H166" t="str">
            <v>P</v>
          </cell>
          <cell r="I166" t="str">
            <v>P</v>
          </cell>
          <cell r="J166">
            <v>540</v>
          </cell>
          <cell r="K166" t="str">
            <v>EA</v>
          </cell>
          <cell r="L166" t="str">
            <v>NTFX40DN CISM EXT FIL KIT</v>
          </cell>
          <cell r="M166" t="str">
            <v>CAD</v>
          </cell>
          <cell r="N166" t="str">
            <v>USD</v>
          </cell>
          <cell r="O166" t="str">
            <v>BUDGET</v>
          </cell>
          <cell r="P166">
            <v>1997</v>
          </cell>
          <cell r="Q166">
            <v>331.36174271200002</v>
          </cell>
          <cell r="R166">
            <v>0</v>
          </cell>
          <cell r="S166">
            <v>0</v>
          </cell>
          <cell r="T166">
            <v>0</v>
          </cell>
          <cell r="U166">
            <v>0</v>
          </cell>
          <cell r="V166">
            <v>0</v>
          </cell>
          <cell r="W166">
            <v>21.537385870000001</v>
          </cell>
          <cell r="Y166">
            <v>331.36174271200002</v>
          </cell>
          <cell r="Z166">
            <v>331.36174271200002</v>
          </cell>
          <cell r="AA166">
            <v>21.537385870000001</v>
          </cell>
          <cell r="AB166">
            <v>352.899128582</v>
          </cell>
          <cell r="AC166">
            <v>35423.463831018518</v>
          </cell>
          <cell r="AD166" t="str">
            <v>A</v>
          </cell>
        </row>
        <row r="167">
          <cell r="E167" t="str">
            <v>B0237685</v>
          </cell>
          <cell r="F167" t="str">
            <v>NTRX2568</v>
          </cell>
          <cell r="I167" t="str">
            <v>P</v>
          </cell>
          <cell r="K167">
            <v>1</v>
          </cell>
          <cell r="M167" t="str">
            <v>GBP</v>
          </cell>
          <cell r="N167" t="str">
            <v>USD</v>
          </cell>
          <cell r="O167" t="str">
            <v>BUDGET</v>
          </cell>
          <cell r="P167">
            <v>1997</v>
          </cell>
          <cell r="Q167">
            <v>477.55500000000001</v>
          </cell>
          <cell r="R167">
            <v>0</v>
          </cell>
          <cell r="S167">
            <v>0</v>
          </cell>
          <cell r="T167">
            <v>0</v>
          </cell>
          <cell r="U167">
            <v>0</v>
          </cell>
          <cell r="V167">
            <v>0</v>
          </cell>
          <cell r="W167">
            <v>0</v>
          </cell>
          <cell r="X167">
            <v>514.66200000000003</v>
          </cell>
          <cell r="Y167">
            <v>477.55500000000001</v>
          </cell>
          <cell r="Z167">
            <v>477.55500000000001</v>
          </cell>
          <cell r="AA167">
            <v>0</v>
          </cell>
          <cell r="AB167">
            <v>477.55500000000001</v>
          </cell>
          <cell r="AC167">
            <v>35686.712824074071</v>
          </cell>
          <cell r="AD167" t="str">
            <v>A</v>
          </cell>
        </row>
        <row r="168">
          <cell r="E168" t="str">
            <v>B0237685</v>
          </cell>
          <cell r="F168" t="str">
            <v>NTRX2568</v>
          </cell>
          <cell r="H168" t="str">
            <v>C</v>
          </cell>
          <cell r="I168" t="str">
            <v>A</v>
          </cell>
          <cell r="K168" t="str">
            <v>EA</v>
          </cell>
          <cell r="L168" t="str">
            <v>NTRX2568 DOOR KIT (CENTER</v>
          </cell>
          <cell r="M168" t="str">
            <v>CAD</v>
          </cell>
          <cell r="N168" t="str">
            <v>USD</v>
          </cell>
          <cell r="O168" t="str">
            <v>BUDGET</v>
          </cell>
          <cell r="P168">
            <v>1997</v>
          </cell>
          <cell r="Q168">
            <v>416.92624974</v>
          </cell>
          <cell r="R168">
            <v>0</v>
          </cell>
          <cell r="S168">
            <v>0</v>
          </cell>
          <cell r="T168">
            <v>0</v>
          </cell>
          <cell r="U168">
            <v>0</v>
          </cell>
          <cell r="V168">
            <v>0</v>
          </cell>
          <cell r="W168">
            <v>12.508135640000001</v>
          </cell>
          <cell r="Y168">
            <v>416.92624974</v>
          </cell>
          <cell r="Z168">
            <v>416.92624974</v>
          </cell>
          <cell r="AA168">
            <v>12.508135640000001</v>
          </cell>
          <cell r="AB168">
            <v>429.43438537999998</v>
          </cell>
          <cell r="AC168">
            <v>35446.157222222224</v>
          </cell>
          <cell r="AD168" t="str">
            <v>A</v>
          </cell>
        </row>
        <row r="169">
          <cell r="E169" t="str">
            <v>B0237685</v>
          </cell>
          <cell r="F169" t="str">
            <v>NTRX2568</v>
          </cell>
          <cell r="H169" t="str">
            <v>P</v>
          </cell>
          <cell r="I169" t="str">
            <v>A</v>
          </cell>
          <cell r="K169" t="str">
            <v>EA</v>
          </cell>
          <cell r="L169" t="str">
            <v>NTRX2568 DOOR CTR LATCH</v>
          </cell>
          <cell r="M169" t="str">
            <v>USD</v>
          </cell>
          <cell r="N169" t="str">
            <v>USD</v>
          </cell>
          <cell r="O169" t="str">
            <v>BUDGET</v>
          </cell>
          <cell r="P169">
            <v>1997</v>
          </cell>
          <cell r="Q169">
            <v>368.5376</v>
          </cell>
          <cell r="R169">
            <v>0</v>
          </cell>
          <cell r="S169">
            <v>0</v>
          </cell>
          <cell r="T169">
            <v>0</v>
          </cell>
          <cell r="U169">
            <v>0</v>
          </cell>
          <cell r="V169">
            <v>0</v>
          </cell>
          <cell r="W169">
            <v>23.954799999999999</v>
          </cell>
          <cell r="Y169">
            <v>368.5376</v>
          </cell>
          <cell r="Z169">
            <v>368.5376</v>
          </cell>
          <cell r="AA169">
            <v>23.954799999999999</v>
          </cell>
          <cell r="AB169">
            <v>392.49239999999998</v>
          </cell>
          <cell r="AC169">
            <v>35394.572685185187</v>
          </cell>
          <cell r="AD169" t="str">
            <v>A</v>
          </cell>
        </row>
        <row r="170">
          <cell r="E170" t="str">
            <v>B0237685</v>
          </cell>
          <cell r="F170" t="str">
            <v>NTRX2568</v>
          </cell>
          <cell r="H170" t="str">
            <v>P</v>
          </cell>
          <cell r="I170" t="str">
            <v>P</v>
          </cell>
          <cell r="J170">
            <v>540</v>
          </cell>
          <cell r="K170" t="str">
            <v>EA</v>
          </cell>
          <cell r="L170" t="str">
            <v>NTRX2568 DOOR CTR LATCH</v>
          </cell>
          <cell r="M170" t="str">
            <v>CAD</v>
          </cell>
          <cell r="N170" t="str">
            <v>USD</v>
          </cell>
          <cell r="O170" t="str">
            <v>BUDGET</v>
          </cell>
          <cell r="P170">
            <v>1997</v>
          </cell>
          <cell r="Q170">
            <v>368.53726109199999</v>
          </cell>
          <cell r="R170">
            <v>0</v>
          </cell>
          <cell r="S170">
            <v>0</v>
          </cell>
          <cell r="T170">
            <v>0</v>
          </cell>
          <cell r="U170">
            <v>0</v>
          </cell>
          <cell r="V170">
            <v>0</v>
          </cell>
          <cell r="W170">
            <v>23.954790859999999</v>
          </cell>
          <cell r="Y170">
            <v>368.53726109199999</v>
          </cell>
          <cell r="Z170">
            <v>368.53726109199999</v>
          </cell>
          <cell r="AA170">
            <v>23.954790859999999</v>
          </cell>
          <cell r="AB170">
            <v>392.492051952</v>
          </cell>
          <cell r="AC170">
            <v>35423.463831018518</v>
          </cell>
          <cell r="AD170" t="str">
            <v>A</v>
          </cell>
        </row>
        <row r="171">
          <cell r="E171" t="str">
            <v>B0233813</v>
          </cell>
          <cell r="F171" t="str">
            <v>NTRX2523</v>
          </cell>
          <cell r="I171" t="str">
            <v>P</v>
          </cell>
          <cell r="K171" t="str">
            <v>EA</v>
          </cell>
          <cell r="L171" t="str">
            <v>KIT MISCELLANEOUS</v>
          </cell>
          <cell r="M171" t="str">
            <v>CAD</v>
          </cell>
          <cell r="N171" t="str">
            <v>USD</v>
          </cell>
          <cell r="O171" t="str">
            <v>BUDGET</v>
          </cell>
          <cell r="P171">
            <v>1997</v>
          </cell>
          <cell r="Q171">
            <v>8.3011028099999997</v>
          </cell>
          <cell r="R171">
            <v>0</v>
          </cell>
          <cell r="S171">
            <v>0</v>
          </cell>
          <cell r="T171">
            <v>0</v>
          </cell>
          <cell r="U171">
            <v>0</v>
          </cell>
          <cell r="V171">
            <v>0</v>
          </cell>
          <cell r="W171">
            <v>2.0752571839999998</v>
          </cell>
          <cell r="X171">
            <v>13.035616594</v>
          </cell>
          <cell r="Y171">
            <v>8.3011028099999997</v>
          </cell>
          <cell r="Z171">
            <v>8.3011028099999997</v>
          </cell>
          <cell r="AA171">
            <v>2.0752571839999998</v>
          </cell>
          <cell r="AB171">
            <v>10.376359994</v>
          </cell>
          <cell r="AC171">
            <v>35611.521458333336</v>
          </cell>
          <cell r="AD171" t="str">
            <v>A</v>
          </cell>
        </row>
        <row r="172">
          <cell r="E172" t="str">
            <v>B0233813</v>
          </cell>
          <cell r="F172" t="str">
            <v>NTRX2523</v>
          </cell>
          <cell r="H172" t="str">
            <v>C</v>
          </cell>
          <cell r="I172" t="str">
            <v>P</v>
          </cell>
          <cell r="J172" t="str">
            <v>OSV</v>
          </cell>
          <cell r="K172" t="str">
            <v>EA</v>
          </cell>
          <cell r="L172" t="str">
            <v>NTRX2523 LEVELING FEET</v>
          </cell>
          <cell r="M172" t="str">
            <v>USD</v>
          </cell>
          <cell r="N172" t="str">
            <v>USD</v>
          </cell>
          <cell r="O172" t="str">
            <v>BUDGET</v>
          </cell>
          <cell r="P172">
            <v>1997</v>
          </cell>
          <cell r="Q172">
            <v>7.01</v>
          </cell>
          <cell r="R172">
            <v>0</v>
          </cell>
          <cell r="S172">
            <v>9.8100000000000007E-2</v>
          </cell>
          <cell r="T172">
            <v>0</v>
          </cell>
          <cell r="U172">
            <v>0</v>
          </cell>
          <cell r="V172">
            <v>0</v>
          </cell>
          <cell r="W172">
            <v>0.46200000000000002</v>
          </cell>
          <cell r="Y172">
            <v>7.1081000000000003</v>
          </cell>
          <cell r="Z172">
            <v>7.1081000000000003</v>
          </cell>
          <cell r="AA172">
            <v>0.46200000000000002</v>
          </cell>
          <cell r="AB172">
            <v>7.5701000000000001</v>
          </cell>
          <cell r="AC172">
            <v>35394.572685185187</v>
          </cell>
          <cell r="AD172" t="str">
            <v>A</v>
          </cell>
        </row>
        <row r="173">
          <cell r="E173" t="str">
            <v>B0233813</v>
          </cell>
          <cell r="F173" t="str">
            <v>NTRX2523</v>
          </cell>
          <cell r="H173" t="str">
            <v>C</v>
          </cell>
          <cell r="I173" t="str">
            <v>P</v>
          </cell>
          <cell r="J173">
            <v>540</v>
          </cell>
          <cell r="K173" t="str">
            <v>EA</v>
          </cell>
          <cell r="L173" t="str">
            <v>NTRX2523 LEVELING FEET</v>
          </cell>
          <cell r="M173" t="str">
            <v>CAD</v>
          </cell>
          <cell r="N173" t="str">
            <v>USD</v>
          </cell>
          <cell r="O173" t="str">
            <v>BUDGET</v>
          </cell>
          <cell r="P173">
            <v>1997</v>
          </cell>
          <cell r="Q173">
            <v>7.0099929899999998</v>
          </cell>
          <cell r="R173">
            <v>0</v>
          </cell>
          <cell r="S173">
            <v>9.8073975999999993E-2</v>
          </cell>
          <cell r="T173">
            <v>0</v>
          </cell>
          <cell r="U173">
            <v>0</v>
          </cell>
          <cell r="V173">
            <v>0</v>
          </cell>
          <cell r="W173">
            <v>0.46199953799999999</v>
          </cell>
          <cell r="Y173">
            <v>7.108066966</v>
          </cell>
          <cell r="Z173">
            <v>7.108066966</v>
          </cell>
          <cell r="AA173">
            <v>0.46199953799999999</v>
          </cell>
          <cell r="AB173">
            <v>7.5700665039999997</v>
          </cell>
          <cell r="AC173">
            <v>35423.463831018518</v>
          </cell>
          <cell r="AD173" t="str">
            <v>A</v>
          </cell>
        </row>
        <row r="174">
          <cell r="E174" t="str">
            <v>B0233813</v>
          </cell>
          <cell r="F174" t="str">
            <v>NTRX2523</v>
          </cell>
          <cell r="H174" t="str">
            <v>C</v>
          </cell>
          <cell r="I174" t="str">
            <v>P</v>
          </cell>
          <cell r="J174" t="str">
            <v>OSV</v>
          </cell>
          <cell r="K174" t="str">
            <v>EA</v>
          </cell>
          <cell r="L174" t="str">
            <v>NTRX2523 LEVELING FOOT KI</v>
          </cell>
          <cell r="M174" t="str">
            <v>CAD</v>
          </cell>
          <cell r="N174" t="str">
            <v>USD</v>
          </cell>
          <cell r="O174" t="str">
            <v>BUDGET</v>
          </cell>
          <cell r="P174">
            <v>1997</v>
          </cell>
          <cell r="Q174">
            <v>5.0518467999999999</v>
          </cell>
          <cell r="R174">
            <v>9.5481386000000001E-2</v>
          </cell>
          <cell r="S174">
            <v>7.5036961999999999E-2</v>
          </cell>
          <cell r="T174">
            <v>1.7681463799999999</v>
          </cell>
          <cell r="U174">
            <v>0</v>
          </cell>
          <cell r="V174">
            <v>0</v>
          </cell>
          <cell r="W174">
            <v>0.20970349399999999</v>
          </cell>
          <cell r="Y174">
            <v>6.9905115279999999</v>
          </cell>
          <cell r="Z174">
            <v>6.9905115279999999</v>
          </cell>
          <cell r="AA174">
            <v>0.20970349399999999</v>
          </cell>
          <cell r="AB174">
            <v>7.2002150220000001</v>
          </cell>
          <cell r="AC174">
            <v>35446.157222222224</v>
          </cell>
          <cell r="AD174" t="str">
            <v>A</v>
          </cell>
        </row>
        <row r="175">
          <cell r="E175" t="str">
            <v>B0233813</v>
          </cell>
          <cell r="F175" t="str">
            <v>NTRX2523</v>
          </cell>
          <cell r="I175" t="str">
            <v>P</v>
          </cell>
          <cell r="K175">
            <v>1</v>
          </cell>
          <cell r="M175" t="str">
            <v>GBP</v>
          </cell>
          <cell r="N175" t="str">
            <v>USD</v>
          </cell>
          <cell r="O175" t="str">
            <v>BUDGET</v>
          </cell>
          <cell r="P175">
            <v>1997</v>
          </cell>
          <cell r="Q175">
            <v>6.9599650000000004</v>
          </cell>
          <cell r="R175">
            <v>0</v>
          </cell>
          <cell r="S175">
            <v>0</v>
          </cell>
          <cell r="T175">
            <v>0</v>
          </cell>
          <cell r="U175">
            <v>0</v>
          </cell>
          <cell r="V175">
            <v>0</v>
          </cell>
          <cell r="W175">
            <v>0</v>
          </cell>
          <cell r="X175">
            <v>7.5006050000000002</v>
          </cell>
          <cell r="Y175">
            <v>6.9599650000000004</v>
          </cell>
          <cell r="Z175">
            <v>6.9599650000000004</v>
          </cell>
          <cell r="AA175">
            <v>0</v>
          </cell>
          <cell r="AB175">
            <v>6.9599650000000004</v>
          </cell>
          <cell r="AC175">
            <v>35500.638472222221</v>
          </cell>
          <cell r="AD175" t="str">
            <v>A</v>
          </cell>
        </row>
        <row r="176">
          <cell r="E176" t="str">
            <v>B0237772</v>
          </cell>
          <cell r="F176" t="str">
            <v>NTRX55BA</v>
          </cell>
          <cell r="I176" t="str">
            <v>P</v>
          </cell>
          <cell r="K176">
            <v>1</v>
          </cell>
          <cell r="M176" t="str">
            <v>GBP</v>
          </cell>
          <cell r="N176" t="str">
            <v>USD</v>
          </cell>
          <cell r="O176" t="str">
            <v>BUDGET</v>
          </cell>
          <cell r="P176">
            <v>1997</v>
          </cell>
          <cell r="Q176">
            <v>351.26100000000002</v>
          </cell>
          <cell r="R176">
            <v>0</v>
          </cell>
          <cell r="S176">
            <v>0</v>
          </cell>
          <cell r="T176">
            <v>0</v>
          </cell>
          <cell r="U176">
            <v>0</v>
          </cell>
          <cell r="V176">
            <v>0</v>
          </cell>
          <cell r="W176">
            <v>0</v>
          </cell>
          <cell r="X176">
            <v>378.55650000000003</v>
          </cell>
          <cell r="Y176">
            <v>351.26100000000002</v>
          </cell>
          <cell r="Z176">
            <v>351.26100000000002</v>
          </cell>
          <cell r="AA176">
            <v>0</v>
          </cell>
          <cell r="AB176">
            <v>351.26100000000002</v>
          </cell>
          <cell r="AC176">
            <v>35525.750300925924</v>
          </cell>
          <cell r="AD176" t="str">
            <v>A</v>
          </cell>
        </row>
        <row r="177">
          <cell r="E177" t="str">
            <v>B0237772</v>
          </cell>
          <cell r="F177" t="str">
            <v>NTRX55BA</v>
          </cell>
          <cell r="H177" t="str">
            <v>C</v>
          </cell>
          <cell r="I177" t="str">
            <v>P</v>
          </cell>
          <cell r="J177" t="str">
            <v>OSV</v>
          </cell>
          <cell r="K177" t="str">
            <v>EA</v>
          </cell>
          <cell r="L177" t="str">
            <v>NTRX55BA CABLE TROUGH</v>
          </cell>
          <cell r="M177" t="str">
            <v>USD</v>
          </cell>
          <cell r="N177" t="str">
            <v>USD</v>
          </cell>
          <cell r="O177" t="str">
            <v>BUDGET</v>
          </cell>
          <cell r="P177">
            <v>1997</v>
          </cell>
          <cell r="Q177">
            <v>216.98</v>
          </cell>
          <cell r="R177">
            <v>0</v>
          </cell>
          <cell r="S177">
            <v>3.0377000000000001</v>
          </cell>
          <cell r="T177">
            <v>0</v>
          </cell>
          <cell r="U177">
            <v>0</v>
          </cell>
          <cell r="V177">
            <v>0</v>
          </cell>
          <cell r="W177">
            <v>14.3012</v>
          </cell>
          <cell r="Y177">
            <v>220.01769999999999</v>
          </cell>
          <cell r="Z177">
            <v>220.01769999999999</v>
          </cell>
          <cell r="AA177">
            <v>14.3012</v>
          </cell>
          <cell r="AB177">
            <v>234.31890000000001</v>
          </cell>
          <cell r="AC177">
            <v>35394.572685185187</v>
          </cell>
          <cell r="AD177" t="str">
            <v>A</v>
          </cell>
        </row>
        <row r="178">
          <cell r="E178" t="str">
            <v>B0237772</v>
          </cell>
          <cell r="F178" t="str">
            <v>NTRX55BA</v>
          </cell>
          <cell r="H178" t="str">
            <v>C</v>
          </cell>
          <cell r="I178" t="str">
            <v>P</v>
          </cell>
          <cell r="J178">
            <v>540</v>
          </cell>
          <cell r="K178" t="str">
            <v>EA</v>
          </cell>
          <cell r="L178" t="str">
            <v>NTRX55BA C28 CABLE TROUGH</v>
          </cell>
          <cell r="M178" t="str">
            <v>CAD</v>
          </cell>
          <cell r="N178" t="str">
            <v>USD</v>
          </cell>
          <cell r="O178" t="str">
            <v>BUDGET</v>
          </cell>
          <cell r="P178">
            <v>1997</v>
          </cell>
          <cell r="Q178">
            <v>216.97978302000001</v>
          </cell>
          <cell r="R178">
            <v>0</v>
          </cell>
          <cell r="S178">
            <v>3.0377006660000001</v>
          </cell>
          <cell r="T178">
            <v>0</v>
          </cell>
          <cell r="U178">
            <v>0</v>
          </cell>
          <cell r="V178">
            <v>0</v>
          </cell>
          <cell r="W178">
            <v>14.301170883999999</v>
          </cell>
          <cell r="Y178">
            <v>220.01748368599999</v>
          </cell>
          <cell r="Z178">
            <v>220.01748368599999</v>
          </cell>
          <cell r="AA178">
            <v>14.301170883999999</v>
          </cell>
          <cell r="AB178">
            <v>234.31865457000001</v>
          </cell>
          <cell r="AC178">
            <v>35510.683078703703</v>
          </cell>
          <cell r="AD178" t="str">
            <v>A</v>
          </cell>
        </row>
        <row r="179">
          <cell r="E179" t="str">
            <v>P0741641</v>
          </cell>
          <cell r="F179" t="str">
            <v>P0741641</v>
          </cell>
          <cell r="I179" t="str">
            <v>P</v>
          </cell>
          <cell r="K179">
            <v>1</v>
          </cell>
          <cell r="M179" t="str">
            <v>GBP</v>
          </cell>
          <cell r="N179" t="str">
            <v>USD</v>
          </cell>
          <cell r="O179" t="str">
            <v>BUDGET</v>
          </cell>
          <cell r="P179">
            <v>1997</v>
          </cell>
          <cell r="Q179">
            <v>30.395189999999999</v>
          </cell>
          <cell r="R179">
            <v>0</v>
          </cell>
          <cell r="S179">
            <v>0</v>
          </cell>
          <cell r="T179">
            <v>0</v>
          </cell>
          <cell r="U179">
            <v>0</v>
          </cell>
          <cell r="V179">
            <v>0</v>
          </cell>
          <cell r="W179">
            <v>0</v>
          </cell>
          <cell r="X179">
            <v>32.756770000000003</v>
          </cell>
          <cell r="Y179">
            <v>30.395189999999999</v>
          </cell>
          <cell r="Z179">
            <v>30.395189999999999</v>
          </cell>
          <cell r="AA179">
            <v>0</v>
          </cell>
          <cell r="AB179">
            <v>30.395189999999999</v>
          </cell>
          <cell r="AC179">
            <v>35546.937685185185</v>
          </cell>
          <cell r="AD179" t="str">
            <v>A</v>
          </cell>
        </row>
        <row r="180">
          <cell r="E180" t="str">
            <v>P0741641</v>
          </cell>
          <cell r="F180" t="str">
            <v>P0741641</v>
          </cell>
          <cell r="H180" t="str">
            <v>C</v>
          </cell>
          <cell r="I180" t="str">
            <v>P</v>
          </cell>
          <cell r="J180" t="str">
            <v>OSV</v>
          </cell>
          <cell r="K180" t="str">
            <v>EA</v>
          </cell>
          <cell r="L180" t="str">
            <v>SAFETY COVER FILTERED PWR</v>
          </cell>
          <cell r="M180" t="str">
            <v>USD</v>
          </cell>
          <cell r="N180" t="str">
            <v>USD</v>
          </cell>
          <cell r="O180" t="str">
            <v>BUDGET</v>
          </cell>
          <cell r="P180">
            <v>1997</v>
          </cell>
          <cell r="Q180">
            <v>20.6</v>
          </cell>
          <cell r="R180">
            <v>0</v>
          </cell>
          <cell r="S180">
            <v>0.28839999999999999</v>
          </cell>
          <cell r="T180">
            <v>0</v>
          </cell>
          <cell r="U180">
            <v>0</v>
          </cell>
          <cell r="V180">
            <v>0</v>
          </cell>
          <cell r="W180">
            <v>1.3576999999999999</v>
          </cell>
          <cell r="Y180">
            <v>20.888400000000001</v>
          </cell>
          <cell r="Z180">
            <v>20.888400000000001</v>
          </cell>
          <cell r="AA180">
            <v>1.3576999999999999</v>
          </cell>
          <cell r="AB180">
            <v>22.246099999999998</v>
          </cell>
          <cell r="AC180">
            <v>35587.681307870371</v>
          </cell>
          <cell r="AD180" t="str">
            <v>A</v>
          </cell>
        </row>
        <row r="181">
          <cell r="E181" t="str">
            <v>P0741641</v>
          </cell>
          <cell r="F181" t="str">
            <v>P0741641</v>
          </cell>
          <cell r="H181" t="str">
            <v>C</v>
          </cell>
          <cell r="I181" t="str">
            <v>P</v>
          </cell>
          <cell r="J181">
            <v>540</v>
          </cell>
          <cell r="K181" t="str">
            <v>EA</v>
          </cell>
          <cell r="L181" t="str">
            <v>SAFETY COVER FILTERED PWR</v>
          </cell>
          <cell r="M181" t="str">
            <v>CAD</v>
          </cell>
          <cell r="N181" t="str">
            <v>USD</v>
          </cell>
          <cell r="O181" t="str">
            <v>BUDGET</v>
          </cell>
          <cell r="P181">
            <v>1997</v>
          </cell>
          <cell r="Q181">
            <v>20.599979399999999</v>
          </cell>
          <cell r="R181">
            <v>0</v>
          </cell>
          <cell r="S181">
            <v>0.28837008200000003</v>
          </cell>
          <cell r="T181">
            <v>0</v>
          </cell>
          <cell r="U181">
            <v>0</v>
          </cell>
          <cell r="V181">
            <v>0</v>
          </cell>
          <cell r="W181">
            <v>1.3577023459999999</v>
          </cell>
          <cell r="Y181">
            <v>20.888349481999999</v>
          </cell>
          <cell r="Z181">
            <v>20.888349481999999</v>
          </cell>
          <cell r="AA181">
            <v>1.3577023459999999</v>
          </cell>
          <cell r="AB181">
            <v>22.246051827999999</v>
          </cell>
          <cell r="AC181">
            <v>35492.664652777778</v>
          </cell>
          <cell r="AD181" t="str">
            <v>A</v>
          </cell>
        </row>
        <row r="182">
          <cell r="E182" t="str">
            <v>B0232124</v>
          </cell>
          <cell r="F182" t="str">
            <v>NTZZ13EA</v>
          </cell>
          <cell r="H182" t="str">
            <v>P</v>
          </cell>
          <cell r="I182" t="str">
            <v>A</v>
          </cell>
          <cell r="K182" t="str">
            <v>EA</v>
          </cell>
          <cell r="L182" t="str">
            <v>NTZZ13EA B0232124</v>
          </cell>
          <cell r="M182" t="str">
            <v>USD</v>
          </cell>
          <cell r="N182" t="str">
            <v>USD</v>
          </cell>
          <cell r="O182" t="str">
            <v>BUDGET</v>
          </cell>
          <cell r="P182">
            <v>1997</v>
          </cell>
          <cell r="Q182">
            <v>1587.4764</v>
          </cell>
          <cell r="R182">
            <v>0</v>
          </cell>
          <cell r="S182">
            <v>0</v>
          </cell>
          <cell r="T182">
            <v>0</v>
          </cell>
          <cell r="U182">
            <v>409.0609</v>
          </cell>
          <cell r="V182">
            <v>3.4599999999999999E-2</v>
          </cell>
          <cell r="W182">
            <v>1065.202</v>
          </cell>
          <cell r="Y182">
            <v>1587.511</v>
          </cell>
          <cell r="Z182">
            <v>1996.5718999999999</v>
          </cell>
          <cell r="AA182">
            <v>1065.202</v>
          </cell>
          <cell r="AB182">
            <v>3061.7739000000001</v>
          </cell>
          <cell r="AC182">
            <v>35394.572685185187</v>
          </cell>
          <cell r="AD182" t="str">
            <v>A</v>
          </cell>
        </row>
        <row r="183">
          <cell r="E183" t="str">
            <v>B0232124</v>
          </cell>
          <cell r="F183" t="str">
            <v>NTZZ13EA</v>
          </cell>
          <cell r="H183" t="str">
            <v>P</v>
          </cell>
          <cell r="I183" t="str">
            <v>P</v>
          </cell>
          <cell r="J183">
            <v>540</v>
          </cell>
          <cell r="K183" t="str">
            <v>EA</v>
          </cell>
          <cell r="L183" t="str">
            <v>NTZZ13EA B0232124</v>
          </cell>
          <cell r="M183" t="str">
            <v>CAD</v>
          </cell>
          <cell r="N183" t="str">
            <v>USD</v>
          </cell>
          <cell r="O183" t="str">
            <v>BUDGET</v>
          </cell>
          <cell r="P183">
            <v>1997</v>
          </cell>
          <cell r="Q183">
            <v>1587.4747828940001</v>
          </cell>
          <cell r="R183">
            <v>0</v>
          </cell>
          <cell r="S183">
            <v>0</v>
          </cell>
          <cell r="T183">
            <v>0</v>
          </cell>
          <cell r="U183">
            <v>409.06047982799998</v>
          </cell>
          <cell r="V183">
            <v>3.4592558000000002E-2</v>
          </cell>
          <cell r="W183">
            <v>1065.2009347979999</v>
          </cell>
          <cell r="Y183">
            <v>1587.5093754520001</v>
          </cell>
          <cell r="Z183">
            <v>1996.56985528</v>
          </cell>
          <cell r="AA183">
            <v>1065.2009347979999</v>
          </cell>
          <cell r="AB183">
            <v>3061.7707900780001</v>
          </cell>
          <cell r="AC183">
            <v>35423.463831018518</v>
          </cell>
          <cell r="AD183" t="str">
            <v>A</v>
          </cell>
        </row>
        <row r="184">
          <cell r="E184" t="str">
            <v>B0232123</v>
          </cell>
          <cell r="F184" t="str">
            <v>NTZZ13FA</v>
          </cell>
          <cell r="H184" t="str">
            <v>P</v>
          </cell>
          <cell r="I184" t="str">
            <v>A</v>
          </cell>
          <cell r="K184" t="str">
            <v>EA</v>
          </cell>
          <cell r="L184" t="str">
            <v>NTZZ13FA B0232123</v>
          </cell>
          <cell r="M184" t="str">
            <v>USD</v>
          </cell>
          <cell r="N184" t="str">
            <v>USD</v>
          </cell>
          <cell r="O184" t="str">
            <v>BUDGET</v>
          </cell>
          <cell r="P184">
            <v>1997</v>
          </cell>
          <cell r="Q184">
            <v>296.60509999999999</v>
          </cell>
          <cell r="R184">
            <v>0</v>
          </cell>
          <cell r="S184">
            <v>0</v>
          </cell>
          <cell r="T184">
            <v>0</v>
          </cell>
          <cell r="U184">
            <v>0</v>
          </cell>
          <cell r="V184">
            <v>0</v>
          </cell>
          <cell r="W184">
            <v>19.279299999999999</v>
          </cell>
          <cell r="Y184">
            <v>296.60509999999999</v>
          </cell>
          <cell r="Z184">
            <v>296.60509999999999</v>
          </cell>
          <cell r="AA184">
            <v>19.279299999999999</v>
          </cell>
          <cell r="AB184">
            <v>315.88440000000003</v>
          </cell>
          <cell r="AC184">
            <v>35394.572685185187</v>
          </cell>
          <cell r="AD184" t="str">
            <v>A</v>
          </cell>
        </row>
        <row r="185">
          <cell r="E185" t="str">
            <v>B0232123</v>
          </cell>
          <cell r="F185" t="str">
            <v>NTZZ13FA</v>
          </cell>
          <cell r="H185" t="str">
            <v>P</v>
          </cell>
          <cell r="I185" t="str">
            <v>P</v>
          </cell>
          <cell r="J185">
            <v>540</v>
          </cell>
          <cell r="K185" t="str">
            <v>EA</v>
          </cell>
          <cell r="L185" t="str">
            <v>NTZZ13FA B0232123</v>
          </cell>
          <cell r="M185" t="str">
            <v>CAD</v>
          </cell>
          <cell r="N185" t="str">
            <v>USD</v>
          </cell>
          <cell r="O185" t="str">
            <v>BUDGET</v>
          </cell>
          <cell r="P185">
            <v>1997</v>
          </cell>
          <cell r="Q185">
            <v>296.60481450600003</v>
          </cell>
          <cell r="R185">
            <v>0</v>
          </cell>
          <cell r="S185">
            <v>0</v>
          </cell>
          <cell r="T185">
            <v>0</v>
          </cell>
          <cell r="U185">
            <v>0</v>
          </cell>
          <cell r="V185">
            <v>0</v>
          </cell>
          <cell r="W185">
            <v>19.279314054</v>
          </cell>
          <cell r="Y185">
            <v>296.60481450600003</v>
          </cell>
          <cell r="Z185">
            <v>296.60481450600003</v>
          </cell>
          <cell r="AA185">
            <v>19.279314054</v>
          </cell>
          <cell r="AB185">
            <v>315.88412856000002</v>
          </cell>
          <cell r="AC185">
            <v>35423.463831018518</v>
          </cell>
          <cell r="AD185" t="str">
            <v>A</v>
          </cell>
        </row>
        <row r="186">
          <cell r="E186" t="str">
            <v>B0208762</v>
          </cell>
          <cell r="F186" t="str">
            <v>NT0X42AH</v>
          </cell>
          <cell r="H186" t="str">
            <v>C</v>
          </cell>
          <cell r="I186" t="str">
            <v>P</v>
          </cell>
          <cell r="J186" t="str">
            <v>OSV</v>
          </cell>
          <cell r="K186" t="str">
            <v>EA</v>
          </cell>
          <cell r="L186" t="str">
            <v>NT0X42AH FILLER PANEL</v>
          </cell>
          <cell r="M186" t="str">
            <v>USD</v>
          </cell>
          <cell r="N186" t="str">
            <v>USD</v>
          </cell>
          <cell r="O186" t="str">
            <v>BUDGET</v>
          </cell>
          <cell r="P186">
            <v>1997</v>
          </cell>
          <cell r="Q186">
            <v>52.27</v>
          </cell>
          <cell r="R186">
            <v>0</v>
          </cell>
          <cell r="S186">
            <v>0.73180000000000001</v>
          </cell>
          <cell r="T186">
            <v>0</v>
          </cell>
          <cell r="U186">
            <v>0</v>
          </cell>
          <cell r="V186">
            <v>0</v>
          </cell>
          <cell r="W186">
            <v>3.4451000000000001</v>
          </cell>
          <cell r="Y186">
            <v>53.001800000000003</v>
          </cell>
          <cell r="Z186">
            <v>53.001800000000003</v>
          </cell>
          <cell r="AA186">
            <v>3.4451000000000001</v>
          </cell>
          <cell r="AB186">
            <v>56.446899999999999</v>
          </cell>
          <cell r="AC186">
            <v>35394.572685185187</v>
          </cell>
          <cell r="AD186" t="str">
            <v>A</v>
          </cell>
        </row>
        <row r="187">
          <cell r="E187" t="str">
            <v>B0208762</v>
          </cell>
          <cell r="F187" t="str">
            <v>NT0X42AH</v>
          </cell>
          <cell r="H187" t="str">
            <v>C</v>
          </cell>
          <cell r="I187" t="str">
            <v>P</v>
          </cell>
          <cell r="J187">
            <v>540</v>
          </cell>
          <cell r="K187" t="str">
            <v>EA</v>
          </cell>
          <cell r="L187" t="str">
            <v>NT0X42AH FILLER PANEL</v>
          </cell>
          <cell r="M187" t="str">
            <v>CAD</v>
          </cell>
          <cell r="N187" t="str">
            <v>USD</v>
          </cell>
          <cell r="O187" t="str">
            <v>BUDGET</v>
          </cell>
          <cell r="P187">
            <v>1997</v>
          </cell>
          <cell r="Q187">
            <v>52.269947729999998</v>
          </cell>
          <cell r="R187">
            <v>0</v>
          </cell>
          <cell r="S187">
            <v>0.73177704600000004</v>
          </cell>
          <cell r="T187">
            <v>0</v>
          </cell>
          <cell r="U187">
            <v>0</v>
          </cell>
          <cell r="V187">
            <v>0</v>
          </cell>
          <cell r="W187">
            <v>3.4451076660000002</v>
          </cell>
          <cell r="Y187">
            <v>53.001724776000003</v>
          </cell>
          <cell r="Z187">
            <v>53.001724776000003</v>
          </cell>
          <cell r="AA187">
            <v>3.4451076660000002</v>
          </cell>
          <cell r="AB187">
            <v>56.446832442000002</v>
          </cell>
          <cell r="AC187">
            <v>35423.463831018518</v>
          </cell>
          <cell r="AD187" t="str">
            <v>A</v>
          </cell>
        </row>
        <row r="188">
          <cell r="E188" t="str">
            <v>B0208762</v>
          </cell>
          <cell r="F188" t="str">
            <v>NT0X42AH</v>
          </cell>
          <cell r="I188" t="str">
            <v>P</v>
          </cell>
          <cell r="K188">
            <v>1</v>
          </cell>
          <cell r="M188" t="str">
            <v>GBP</v>
          </cell>
          <cell r="N188" t="str">
            <v>USD</v>
          </cell>
          <cell r="O188" t="str">
            <v>BUDGET</v>
          </cell>
          <cell r="P188">
            <v>1997</v>
          </cell>
          <cell r="Q188">
            <v>52.000019999999999</v>
          </cell>
          <cell r="R188">
            <v>0</v>
          </cell>
          <cell r="S188">
            <v>0</v>
          </cell>
          <cell r="T188">
            <v>0</v>
          </cell>
          <cell r="U188">
            <v>0</v>
          </cell>
          <cell r="V188">
            <v>0</v>
          </cell>
          <cell r="W188">
            <v>0</v>
          </cell>
          <cell r="X188">
            <v>56.040405</v>
          </cell>
          <cell r="Y188">
            <v>52.000019999999999</v>
          </cell>
          <cell r="Z188">
            <v>52.000019999999999</v>
          </cell>
          <cell r="AA188">
            <v>0</v>
          </cell>
          <cell r="AB188">
            <v>52.000019999999999</v>
          </cell>
          <cell r="AC188">
            <v>35488.583807870367</v>
          </cell>
          <cell r="AD188" t="str">
            <v>A</v>
          </cell>
        </row>
        <row r="189">
          <cell r="E189" t="str">
            <v>B0208774</v>
          </cell>
          <cell r="F189" t="str">
            <v>NT0X42AK</v>
          </cell>
          <cell r="H189" t="str">
            <v>P</v>
          </cell>
          <cell r="I189" t="str">
            <v>A</v>
          </cell>
          <cell r="K189" t="str">
            <v>EA</v>
          </cell>
          <cell r="L189" t="str">
            <v>NT0X42AK FUSE KIT 20A</v>
          </cell>
          <cell r="M189" t="str">
            <v>USD</v>
          </cell>
          <cell r="N189" t="str">
            <v>USD</v>
          </cell>
          <cell r="O189" t="str">
            <v>BUDGET</v>
          </cell>
          <cell r="P189">
            <v>1997</v>
          </cell>
          <cell r="Q189">
            <v>0.64929999999999999</v>
          </cell>
          <cell r="R189">
            <v>0</v>
          </cell>
          <cell r="S189">
            <v>0</v>
          </cell>
          <cell r="T189">
            <v>0</v>
          </cell>
          <cell r="U189">
            <v>0</v>
          </cell>
          <cell r="V189">
            <v>3.4599999999999999E-2</v>
          </cell>
          <cell r="W189">
            <v>4.2099999999999999E-2</v>
          </cell>
          <cell r="Y189">
            <v>0.68389999999999995</v>
          </cell>
          <cell r="Z189">
            <v>0.68389999999999995</v>
          </cell>
          <cell r="AA189">
            <v>4.2099999999999999E-2</v>
          </cell>
          <cell r="AB189">
            <v>0.72599999999999998</v>
          </cell>
          <cell r="AC189">
            <v>35394.572685185187</v>
          </cell>
          <cell r="AD189" t="str">
            <v>A</v>
          </cell>
        </row>
        <row r="190">
          <cell r="E190" t="str">
            <v>B0208774</v>
          </cell>
          <cell r="F190" t="str">
            <v>NT0X42AK</v>
          </cell>
          <cell r="H190" t="str">
            <v>P</v>
          </cell>
          <cell r="I190" t="str">
            <v>P</v>
          </cell>
          <cell r="J190">
            <v>540</v>
          </cell>
          <cell r="K190" t="str">
            <v>EA</v>
          </cell>
          <cell r="L190" t="str">
            <v>NT0X42AK FUSE KIT 20A</v>
          </cell>
          <cell r="M190" t="str">
            <v>CAD</v>
          </cell>
          <cell r="N190" t="str">
            <v>USD</v>
          </cell>
          <cell r="O190" t="str">
            <v>BUDGET</v>
          </cell>
          <cell r="P190">
            <v>1997</v>
          </cell>
          <cell r="Q190">
            <v>0.64933268399999999</v>
          </cell>
          <cell r="R190">
            <v>0</v>
          </cell>
          <cell r="S190">
            <v>0</v>
          </cell>
          <cell r="T190">
            <v>0</v>
          </cell>
          <cell r="U190">
            <v>0</v>
          </cell>
          <cell r="V190">
            <v>3.4592558000000002E-2</v>
          </cell>
          <cell r="W190">
            <v>4.2074031999999997E-2</v>
          </cell>
          <cell r="Y190">
            <v>0.68392524200000004</v>
          </cell>
          <cell r="Z190">
            <v>0.68392524200000004</v>
          </cell>
          <cell r="AA190">
            <v>4.2074031999999997E-2</v>
          </cell>
          <cell r="AB190">
            <v>0.72599927399999997</v>
          </cell>
          <cell r="AC190">
            <v>35423.463831018518</v>
          </cell>
          <cell r="AD190" t="str">
            <v>A</v>
          </cell>
        </row>
        <row r="191">
          <cell r="E191" t="str">
            <v>B0208774</v>
          </cell>
          <cell r="F191" t="str">
            <v>NT0X42AK</v>
          </cell>
          <cell r="I191" t="str">
            <v>P</v>
          </cell>
          <cell r="K191">
            <v>1</v>
          </cell>
          <cell r="M191" t="str">
            <v>GBP</v>
          </cell>
          <cell r="N191" t="str">
            <v>USD</v>
          </cell>
          <cell r="O191" t="str">
            <v>BUDGET</v>
          </cell>
          <cell r="P191">
            <v>1997</v>
          </cell>
          <cell r="Q191">
            <v>0.63937500000000003</v>
          </cell>
          <cell r="R191">
            <v>0</v>
          </cell>
          <cell r="S191">
            <v>0</v>
          </cell>
          <cell r="T191">
            <v>0</v>
          </cell>
          <cell r="U191">
            <v>0</v>
          </cell>
          <cell r="V191">
            <v>0</v>
          </cell>
          <cell r="W191">
            <v>0</v>
          </cell>
          <cell r="X191">
            <v>0.68200000000000005</v>
          </cell>
          <cell r="Y191">
            <v>0.63937500000000003</v>
          </cell>
          <cell r="Z191">
            <v>0.63937500000000003</v>
          </cell>
          <cell r="AA191">
            <v>0</v>
          </cell>
          <cell r="AB191">
            <v>0.63937500000000003</v>
          </cell>
          <cell r="AC191">
            <v>35488.583807870367</v>
          </cell>
          <cell r="AD191" t="str">
            <v>A</v>
          </cell>
        </row>
        <row r="192">
          <cell r="E192" t="str">
            <v>B0208773</v>
          </cell>
          <cell r="F192" t="str">
            <v>NT0X42AJ</v>
          </cell>
          <cell r="H192" t="str">
            <v>C</v>
          </cell>
          <cell r="I192" t="str">
            <v>P</v>
          </cell>
          <cell r="J192" t="str">
            <v>OSV</v>
          </cell>
          <cell r="K192" t="str">
            <v>EA</v>
          </cell>
          <cell r="L192" t="str">
            <v>NT0X42AJ 10 AMP FUSE KIT</v>
          </cell>
          <cell r="M192" t="str">
            <v>USD</v>
          </cell>
          <cell r="N192" t="str">
            <v>USD</v>
          </cell>
          <cell r="O192" t="str">
            <v>BUDGET</v>
          </cell>
          <cell r="P192">
            <v>1997</v>
          </cell>
          <cell r="Q192">
            <v>1.19</v>
          </cell>
          <cell r="R192">
            <v>0</v>
          </cell>
          <cell r="S192">
            <v>1.67E-2</v>
          </cell>
          <cell r="T192">
            <v>0</v>
          </cell>
          <cell r="U192">
            <v>0</v>
          </cell>
          <cell r="V192">
            <v>0</v>
          </cell>
          <cell r="W192">
            <v>7.8399999999999997E-2</v>
          </cell>
          <cell r="Y192">
            <v>1.2067000000000001</v>
          </cell>
          <cell r="Z192">
            <v>1.2067000000000001</v>
          </cell>
          <cell r="AA192">
            <v>7.8399999999999997E-2</v>
          </cell>
          <cell r="AB192">
            <v>1.2850999999999999</v>
          </cell>
          <cell r="AC192">
            <v>35445.417858796296</v>
          </cell>
          <cell r="AD192" t="str">
            <v>A</v>
          </cell>
        </row>
        <row r="193">
          <cell r="E193" t="str">
            <v>B0208773</v>
          </cell>
          <cell r="F193" t="str">
            <v>NT0X42AJ</v>
          </cell>
          <cell r="H193" t="str">
            <v>C</v>
          </cell>
          <cell r="I193" t="str">
            <v>P</v>
          </cell>
          <cell r="J193">
            <v>540</v>
          </cell>
          <cell r="K193" t="str">
            <v>EA</v>
          </cell>
          <cell r="L193" t="str">
            <v>NT0X42AJ 10 AMP FUSE KIT</v>
          </cell>
          <cell r="M193" t="str">
            <v>CAD</v>
          </cell>
          <cell r="N193" t="str">
            <v>USD</v>
          </cell>
          <cell r="O193" t="str">
            <v>BUDGET</v>
          </cell>
          <cell r="P193">
            <v>1997</v>
          </cell>
          <cell r="Q193">
            <v>1.1899988100000001</v>
          </cell>
          <cell r="R193">
            <v>0</v>
          </cell>
          <cell r="S193">
            <v>1.6666650000000002E-2</v>
          </cell>
          <cell r="T193">
            <v>0</v>
          </cell>
          <cell r="U193">
            <v>0</v>
          </cell>
          <cell r="V193">
            <v>0</v>
          </cell>
          <cell r="W193">
            <v>7.8370291999999994E-2</v>
          </cell>
          <cell r="Y193">
            <v>1.20666546</v>
          </cell>
          <cell r="Z193">
            <v>1.20666546</v>
          </cell>
          <cell r="AA193">
            <v>7.8370291999999994E-2</v>
          </cell>
          <cell r="AB193">
            <v>1.285035752</v>
          </cell>
          <cell r="AC193">
            <v>35423.463831018518</v>
          </cell>
          <cell r="AD193" t="str">
            <v>A</v>
          </cell>
        </row>
        <row r="194">
          <cell r="E194" t="str">
            <v>B0208773</v>
          </cell>
          <cell r="F194" t="str">
            <v>NT0X42AJ</v>
          </cell>
          <cell r="I194" t="str">
            <v>P</v>
          </cell>
          <cell r="K194">
            <v>1</v>
          </cell>
          <cell r="M194" t="str">
            <v>GBP</v>
          </cell>
          <cell r="N194" t="str">
            <v>USD</v>
          </cell>
          <cell r="O194" t="str">
            <v>BUDGET</v>
          </cell>
          <cell r="P194">
            <v>1997</v>
          </cell>
          <cell r="Q194">
            <v>0.63937500000000003</v>
          </cell>
          <cell r="R194">
            <v>0</v>
          </cell>
          <cell r="S194">
            <v>0</v>
          </cell>
          <cell r="T194">
            <v>0</v>
          </cell>
          <cell r="U194">
            <v>0</v>
          </cell>
          <cell r="V194">
            <v>0</v>
          </cell>
          <cell r="W194">
            <v>0</v>
          </cell>
          <cell r="X194">
            <v>0.68200000000000005</v>
          </cell>
          <cell r="Y194">
            <v>0.63937500000000003</v>
          </cell>
          <cell r="Z194">
            <v>0.63937500000000003</v>
          </cell>
          <cell r="AA194">
            <v>0</v>
          </cell>
          <cell r="AB194">
            <v>0.63937500000000003</v>
          </cell>
          <cell r="AC194">
            <v>35488.583807870367</v>
          </cell>
          <cell r="AD194" t="str">
            <v>A</v>
          </cell>
        </row>
        <row r="195">
          <cell r="E195" t="str">
            <v>B0220023</v>
          </cell>
          <cell r="F195" t="str">
            <v>NT0X42AS</v>
          </cell>
          <cell r="H195" t="str">
            <v>C</v>
          </cell>
          <cell r="I195" t="str">
            <v>P</v>
          </cell>
          <cell r="J195" t="str">
            <v>OSV</v>
          </cell>
          <cell r="K195" t="str">
            <v>PC</v>
          </cell>
          <cell r="L195" t="str">
            <v>NT0X42AS FUSING KIT</v>
          </cell>
          <cell r="M195" t="str">
            <v>CAD</v>
          </cell>
          <cell r="N195" t="str">
            <v>USD</v>
          </cell>
          <cell r="O195" t="str">
            <v>BUDGET</v>
          </cell>
          <cell r="P195">
            <v>1997</v>
          </cell>
          <cell r="Q195">
            <v>0.85185100000000002</v>
          </cell>
          <cell r="R195">
            <v>6.9036968000000004E-2</v>
          </cell>
          <cell r="S195">
            <v>0</v>
          </cell>
          <cell r="T195">
            <v>0.29814784999999999</v>
          </cell>
          <cell r="U195">
            <v>0</v>
          </cell>
          <cell r="V195">
            <v>0</v>
          </cell>
          <cell r="W195">
            <v>0</v>
          </cell>
          <cell r="Y195">
            <v>1.219035818</v>
          </cell>
          <cell r="Z195">
            <v>1.219035818</v>
          </cell>
          <cell r="AA195">
            <v>0</v>
          </cell>
          <cell r="AB195">
            <v>1.219035818</v>
          </cell>
          <cell r="AC195">
            <v>35404.595509259256</v>
          </cell>
          <cell r="AD195" t="str">
            <v>A</v>
          </cell>
        </row>
        <row r="196">
          <cell r="E196" t="str">
            <v>B0220023</v>
          </cell>
          <cell r="F196" t="str">
            <v>NT0X42AS</v>
          </cell>
          <cell r="H196" t="str">
            <v>P</v>
          </cell>
          <cell r="I196" t="str">
            <v>A</v>
          </cell>
          <cell r="K196" t="str">
            <v>EA</v>
          </cell>
          <cell r="L196" t="str">
            <v>NT0X42AS 30 AMP FUSE KIT</v>
          </cell>
          <cell r="M196" t="str">
            <v>USD</v>
          </cell>
          <cell r="N196" t="str">
            <v>USD</v>
          </cell>
          <cell r="O196" t="str">
            <v>BUDGET</v>
          </cell>
          <cell r="P196">
            <v>1997</v>
          </cell>
          <cell r="Q196">
            <v>0.65949999999999998</v>
          </cell>
          <cell r="R196">
            <v>0</v>
          </cell>
          <cell r="S196">
            <v>0</v>
          </cell>
          <cell r="T196">
            <v>0</v>
          </cell>
          <cell r="U196">
            <v>0</v>
          </cell>
          <cell r="V196">
            <v>3.4599999999999999E-2</v>
          </cell>
          <cell r="W196">
            <v>4.2799999999999998E-2</v>
          </cell>
          <cell r="Y196">
            <v>0.69410000000000005</v>
          </cell>
          <cell r="Z196">
            <v>0.69410000000000005</v>
          </cell>
          <cell r="AA196">
            <v>4.2799999999999998E-2</v>
          </cell>
          <cell r="AB196">
            <v>0.7369</v>
          </cell>
          <cell r="AC196">
            <v>35394.572685185187</v>
          </cell>
          <cell r="AD196" t="str">
            <v>A</v>
          </cell>
        </row>
        <row r="197">
          <cell r="E197" t="str">
            <v>B0220023</v>
          </cell>
          <cell r="F197" t="str">
            <v>NT0X42AS</v>
          </cell>
          <cell r="H197" t="str">
            <v>P</v>
          </cell>
          <cell r="I197" t="str">
            <v>P</v>
          </cell>
          <cell r="J197">
            <v>540</v>
          </cell>
          <cell r="K197" t="str">
            <v>EA</v>
          </cell>
          <cell r="L197" t="str">
            <v>NT0X42AS 30 AMP FUSE KIT</v>
          </cell>
          <cell r="M197" t="str">
            <v>CAD</v>
          </cell>
          <cell r="N197" t="str">
            <v>USD</v>
          </cell>
          <cell r="O197" t="str">
            <v>BUDGET</v>
          </cell>
          <cell r="P197">
            <v>1997</v>
          </cell>
          <cell r="Q197">
            <v>0.65948082200000002</v>
          </cell>
          <cell r="R197">
            <v>0</v>
          </cell>
          <cell r="S197">
            <v>0</v>
          </cell>
          <cell r="T197">
            <v>0</v>
          </cell>
          <cell r="U197">
            <v>0</v>
          </cell>
          <cell r="V197">
            <v>3.4592558000000002E-2</v>
          </cell>
          <cell r="W197">
            <v>4.2814772000000001E-2</v>
          </cell>
          <cell r="Y197">
            <v>0.69407337999999996</v>
          </cell>
          <cell r="Z197">
            <v>0.69407337999999996</v>
          </cell>
          <cell r="AA197">
            <v>4.2814772000000001E-2</v>
          </cell>
          <cell r="AB197">
            <v>0.73688815200000002</v>
          </cell>
          <cell r="AC197">
            <v>35423.463831018518</v>
          </cell>
          <cell r="AD197" t="str">
            <v>A</v>
          </cell>
        </row>
        <row r="198">
          <cell r="E198" t="str">
            <v>B0212773</v>
          </cell>
          <cell r="F198" t="str">
            <v>NT0X42AN</v>
          </cell>
          <cell r="H198" t="str">
            <v>C</v>
          </cell>
          <cell r="I198" t="str">
            <v>P</v>
          </cell>
          <cell r="J198" t="str">
            <v>OSV</v>
          </cell>
          <cell r="K198" t="str">
            <v>EA</v>
          </cell>
          <cell r="L198" t="str">
            <v>NT0X42AN FUSE KIT 05A</v>
          </cell>
          <cell r="M198" t="str">
            <v>USD</v>
          </cell>
          <cell r="N198" t="str">
            <v>USD</v>
          </cell>
          <cell r="O198" t="str">
            <v>BUDGET</v>
          </cell>
          <cell r="P198">
            <v>1997</v>
          </cell>
          <cell r="Q198">
            <v>1.3</v>
          </cell>
          <cell r="R198">
            <v>0</v>
          </cell>
          <cell r="S198">
            <v>1.8200000000000001E-2</v>
          </cell>
          <cell r="T198">
            <v>0</v>
          </cell>
          <cell r="U198">
            <v>0</v>
          </cell>
          <cell r="V198">
            <v>0</v>
          </cell>
          <cell r="W198">
            <v>8.5699999999999998E-2</v>
          </cell>
          <cell r="Y198">
            <v>1.3182</v>
          </cell>
          <cell r="Z198">
            <v>1.3182</v>
          </cell>
          <cell r="AA198">
            <v>8.5699999999999998E-2</v>
          </cell>
          <cell r="AB198">
            <v>1.4038999999999999</v>
          </cell>
          <cell r="AC198">
            <v>35675.849594907406</v>
          </cell>
          <cell r="AD198" t="str">
            <v>A</v>
          </cell>
        </row>
        <row r="199">
          <cell r="E199" t="str">
            <v>B0212773</v>
          </cell>
          <cell r="F199" t="str">
            <v>NT0X42AN</v>
          </cell>
          <cell r="H199" t="str">
            <v>C</v>
          </cell>
          <cell r="I199" t="str">
            <v>P</v>
          </cell>
          <cell r="J199">
            <v>540</v>
          </cell>
          <cell r="K199" t="str">
            <v>EA</v>
          </cell>
          <cell r="L199" t="str">
            <v>NT0X42AN FUSE KIT 05A</v>
          </cell>
          <cell r="M199" t="str">
            <v>CAD</v>
          </cell>
          <cell r="N199" t="str">
            <v>USD</v>
          </cell>
          <cell r="O199" t="str">
            <v>BUDGET</v>
          </cell>
          <cell r="P199">
            <v>1997</v>
          </cell>
          <cell r="Q199">
            <v>0.61888827000000002</v>
          </cell>
          <cell r="R199">
            <v>0</v>
          </cell>
          <cell r="S199">
            <v>0</v>
          </cell>
          <cell r="T199">
            <v>0</v>
          </cell>
          <cell r="U199">
            <v>0</v>
          </cell>
          <cell r="V199">
            <v>3.4592558000000002E-2</v>
          </cell>
          <cell r="W199">
            <v>4.0222182000000002E-2</v>
          </cell>
          <cell r="Y199">
            <v>0.65348082799999996</v>
          </cell>
          <cell r="Z199">
            <v>0.65348082799999996</v>
          </cell>
          <cell r="AA199">
            <v>4.0222182000000002E-2</v>
          </cell>
          <cell r="AB199">
            <v>0.69370301000000001</v>
          </cell>
          <cell r="AC199">
            <v>35492.664652777778</v>
          </cell>
          <cell r="AD199" t="str">
            <v>A</v>
          </cell>
        </row>
        <row r="200">
          <cell r="E200" t="str">
            <v>B0212773</v>
          </cell>
          <cell r="F200" t="str">
            <v>NT0X42AN</v>
          </cell>
          <cell r="I200" t="str">
            <v>P</v>
          </cell>
          <cell r="K200">
            <v>1</v>
          </cell>
          <cell r="M200" t="str">
            <v>GBP</v>
          </cell>
          <cell r="N200" t="str">
            <v>USD</v>
          </cell>
          <cell r="O200" t="str">
            <v>BUDGET</v>
          </cell>
          <cell r="P200">
            <v>1997</v>
          </cell>
          <cell r="Q200">
            <v>0.63937500000000003</v>
          </cell>
          <cell r="R200">
            <v>0</v>
          </cell>
          <cell r="S200">
            <v>0</v>
          </cell>
          <cell r="T200">
            <v>0</v>
          </cell>
          <cell r="U200">
            <v>0</v>
          </cell>
          <cell r="V200">
            <v>0</v>
          </cell>
          <cell r="W200">
            <v>0</v>
          </cell>
          <cell r="X200">
            <v>0.69750000000000001</v>
          </cell>
          <cell r="Y200">
            <v>0.63937500000000003</v>
          </cell>
          <cell r="Z200">
            <v>0.63937500000000003</v>
          </cell>
          <cell r="AA200">
            <v>0</v>
          </cell>
          <cell r="AB200">
            <v>0.63937500000000003</v>
          </cell>
          <cell r="AC200">
            <v>35488.583807870367</v>
          </cell>
          <cell r="AD200" t="str">
            <v>A</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 assets Breakup"/>
      <sheetName val="Lease ATMs - 75"/>
      <sheetName val="Lease ATMs  - 50 "/>
      <sheetName val="Clearing Charges"/>
      <sheetName val="ATMs Recon"/>
      <sheetName val="Provns Put to Use"/>
      <sheetName val="Asset class wise dep"/>
      <sheetName val="BS IPL"/>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rth Proj Ramp-up"/>
      <sheetName val="Summary"/>
      <sheetName val="Delhi"/>
      <sheetName val="Sheet1"/>
      <sheetName val="Del"/>
      <sheetName val="Ggn"/>
      <sheetName val="Fbd"/>
      <sheetName val="Karnal"/>
      <sheetName val="Panipat"/>
      <sheetName val="Ambala"/>
      <sheetName val="LA lookup"/>
      <sheetName val="m-o-m tags"/>
      <sheetName val="Roll Out"/>
      <sheetName val="Capex Assumptions"/>
      <sheetName val="Capex"/>
      <sheetName val="Real Estate"/>
      <sheetName val="Infrastructure"/>
      <sheetName val="Switch"/>
      <sheetName val="DSL"/>
      <sheetName val="Tpt"/>
      <sheetName val="LA"/>
      <sheetName val="SA"/>
      <sheetName val="Common Capex"/>
      <sheetName val="tag ramp"/>
      <sheetName val="RSU Assump."/>
      <sheetName val="DLC Assump."/>
      <sheetName val="lookup"/>
      <sheetName val="weeks"/>
      <sheetName val="Cover"/>
      <sheetName val="AN 2000"/>
      <sheetName val="Utilization"/>
      <sheetName val="CRITERIA4"/>
      <sheetName val="Query Results ALL"/>
      <sheetName val="Ranking"/>
      <sheetName val="Eqpmnt Plng"/>
      <sheetName val="Base Data"/>
      <sheetName val="Full Assumptions"/>
      <sheetName val="Exchange Rate"/>
      <sheetName val="16 aug"/>
      <sheetName val="Sheet2"/>
      <sheetName val="Dem-HH"/>
      <sheetName val="ALL-IBANK-BRS"/>
      <sheetName val="China Mobile"/>
      <sheetName val="Other assumptions"/>
      <sheetName val="1 - A (Narrative)"/>
      <sheetName val="Dels"/>
      <sheetName val="Europe Consolidated"/>
      <sheetName val="database-NO"/>
      <sheetName val="Edge_Multiservice"/>
      <sheetName val="Component Pricing, Costs"/>
      <sheetName val="Conditions"/>
      <sheetName val="Liability Mgmt"/>
      <sheetName val="North_Proj_Ramp-up"/>
      <sheetName val="LA_lookup"/>
      <sheetName val="m-o-m_tags"/>
      <sheetName val="Roll_Out"/>
      <sheetName val="Capex_Assumptions"/>
      <sheetName val="Real_Estate"/>
      <sheetName val="Common_Capex"/>
      <sheetName val="tag_ramp"/>
      <sheetName val="RSU_Assump_"/>
      <sheetName val="DLC_Assump_"/>
      <sheetName val="AN_2000"/>
      <sheetName val="Eqpmnt_Plng"/>
      <sheetName val="Query_Results_ALL"/>
      <sheetName val="Base_Data"/>
      <sheetName val="Full_Assumptions"/>
      <sheetName val="Europe_Consolidated"/>
      <sheetName val="Liability_Mgmt"/>
      <sheetName val="Exchange_Rate"/>
      <sheetName val="16_aug"/>
      <sheetName val="China_Mobile"/>
      <sheetName val="ROW"/>
      <sheetName val="Group Model"/>
      <sheetName val="Italy"/>
      <sheetName val="Ref"/>
      <sheetName val="Comp with UP west"/>
      <sheetName val="Index"/>
      <sheetName val="mdd &amp; co Fdr jan.02 "/>
      <sheetName val="North_Proj_Ramp-up1"/>
      <sheetName val="LA_lookup1"/>
      <sheetName val="m-o-m_tags1"/>
      <sheetName val="Roll_Out1"/>
      <sheetName val="Capex_Assumptions1"/>
      <sheetName val="Real_Estate1"/>
      <sheetName val="Common_Capex1"/>
      <sheetName val="tag_ramp1"/>
      <sheetName val="RSU_Assump_1"/>
      <sheetName val="DLC_Assump_1"/>
      <sheetName val="AN_20001"/>
      <sheetName val="Query_Results_ALL1"/>
      <sheetName val="Eqpmnt_Plng1"/>
      <sheetName val="Base_Data1"/>
      <sheetName val="Full_Assumptions1"/>
      <sheetName val="Exchange_Rate1"/>
      <sheetName val="16_aug1"/>
      <sheetName val="China_Mobile1"/>
      <sheetName val="Other_assumptions"/>
      <sheetName val="1_-_A_(Narrative)"/>
      <sheetName val="Europe_Consolidated1"/>
      <sheetName val="Component_Pricing,_Costs"/>
      <sheetName val="Group_Model"/>
      <sheetName val="Liability_Mgmt1"/>
      <sheetName val="Pub Rts 1.5 Standalone"/>
      <sheetName val="#REF"/>
      <sheetName val="COA-IPCL"/>
      <sheetName val="Summary P&amp;L EXPORT-FI "/>
      <sheetName val="Scenarios"/>
      <sheetName val="U1.6"/>
      <sheetName val="DF-M01-01"/>
      <sheetName val="Cons.Trial"/>
      <sheetName val="Licences"/>
      <sheetName val="Dim_New"/>
      <sheetName val="Comp"/>
      <sheetName val="WORKINGS"/>
      <sheetName val="QTY-00-01 (2)"/>
    </sheetNames>
    <sheetDataSet>
      <sheetData sheetId="0" refreshError="1"/>
      <sheetData sheetId="1" refreshError="1"/>
      <sheetData sheetId="2" refreshError="1">
        <row r="3">
          <cell r="D3" t="str">
            <v>Site Code</v>
          </cell>
          <cell r="E3" t="str">
            <v xml:space="preserve"> Tags till Mar 05</v>
          </cell>
          <cell r="F3" t="str">
            <v>Hub</v>
          </cell>
          <cell r="H3" t="str">
            <v>Tpt Km</v>
          </cell>
          <cell r="I3" t="str">
            <v>Type of SDH Equipment</v>
          </cell>
          <cell r="J3" t="str">
            <v>E1 March 05</v>
          </cell>
          <cell r="K3" t="str">
            <v>Qty of SDH</v>
          </cell>
          <cell r="L3" t="str">
            <v>Qty of TN1X</v>
          </cell>
          <cell r="M3" t="str">
            <v>Qty of TN4XE</v>
          </cell>
          <cell r="N3" t="str">
            <v>Qty of TN16XE</v>
          </cell>
          <cell r="O3" t="str">
            <v>MSU</v>
          </cell>
          <cell r="P3" t="str">
            <v>MSU 1 E1</v>
          </cell>
          <cell r="Q3" t="str">
            <v>MSU2 E1</v>
          </cell>
          <cell r="R3" t="str">
            <v>MSU1</v>
          </cell>
          <cell r="W3" t="str">
            <v>MSU2</v>
          </cell>
        </row>
        <row r="4">
          <cell r="F4" t="str">
            <v>Grand Parent</v>
          </cell>
          <cell r="G4" t="str">
            <v>Parent</v>
          </cell>
          <cell r="R4" t="str">
            <v>Hauz Khas</v>
          </cell>
          <cell r="S4" t="str">
            <v>Devika</v>
          </cell>
          <cell r="T4" t="str">
            <v>BTSOL</v>
          </cell>
          <cell r="U4" t="str">
            <v>NFC</v>
          </cell>
          <cell r="V4" t="str">
            <v>Janpath</v>
          </cell>
          <cell r="W4" t="str">
            <v>GWT</v>
          </cell>
          <cell r="X4" t="str">
            <v>PAV</v>
          </cell>
          <cell r="Y4" t="str">
            <v>vikrant</v>
          </cell>
        </row>
        <row r="5">
          <cell r="D5" t="str">
            <v>ANV</v>
          </cell>
          <cell r="E5">
            <v>900</v>
          </cell>
          <cell r="F5" t="str">
            <v>NFC</v>
          </cell>
          <cell r="H5">
            <v>1.3</v>
          </cell>
          <cell r="I5" t="str">
            <v>TN4XE</v>
          </cell>
          <cell r="J5">
            <v>7.7069352344321373</v>
          </cell>
          <cell r="K5">
            <v>1</v>
          </cell>
          <cell r="L5">
            <v>0</v>
          </cell>
          <cell r="M5">
            <v>1</v>
          </cell>
          <cell r="N5">
            <v>0</v>
          </cell>
          <cell r="O5">
            <v>1</v>
          </cell>
          <cell r="P5">
            <v>7.7069352344321373</v>
          </cell>
          <cell r="Q5">
            <v>0</v>
          </cell>
          <cell r="R5">
            <v>0</v>
          </cell>
          <cell r="S5">
            <v>0</v>
          </cell>
          <cell r="T5">
            <v>0</v>
          </cell>
          <cell r="U5">
            <v>7.7069352344321373</v>
          </cell>
          <cell r="V5">
            <v>0</v>
          </cell>
          <cell r="W5">
            <v>0</v>
          </cell>
          <cell r="X5">
            <v>0</v>
          </cell>
          <cell r="Y5">
            <v>0</v>
          </cell>
        </row>
        <row r="6">
          <cell r="D6" t="str">
            <v>AV1</v>
          </cell>
          <cell r="E6">
            <v>2100</v>
          </cell>
          <cell r="F6" t="str">
            <v>PAV</v>
          </cell>
          <cell r="G6" t="str">
            <v>Wazirpur</v>
          </cell>
          <cell r="H6">
            <v>1.6666666666666667</v>
          </cell>
          <cell r="I6" t="str">
            <v>TN1X</v>
          </cell>
          <cell r="J6">
            <v>8.6495155470083223</v>
          </cell>
          <cell r="K6">
            <v>1</v>
          </cell>
          <cell r="L6">
            <v>1</v>
          </cell>
          <cell r="M6">
            <v>0</v>
          </cell>
          <cell r="N6">
            <v>0</v>
          </cell>
          <cell r="O6">
            <v>2</v>
          </cell>
          <cell r="P6">
            <v>0</v>
          </cell>
          <cell r="Q6">
            <v>8.6495155470083223</v>
          </cell>
          <cell r="R6">
            <v>0</v>
          </cell>
          <cell r="S6">
            <v>0</v>
          </cell>
          <cell r="T6">
            <v>0</v>
          </cell>
          <cell r="U6">
            <v>0</v>
          </cell>
          <cell r="V6">
            <v>0</v>
          </cell>
          <cell r="W6">
            <v>0</v>
          </cell>
          <cell r="X6">
            <v>8.6495155470083223</v>
          </cell>
          <cell r="Y6">
            <v>0</v>
          </cell>
        </row>
        <row r="7">
          <cell r="D7" t="str">
            <v>AV2</v>
          </cell>
          <cell r="E7">
            <v>2100</v>
          </cell>
          <cell r="F7" t="str">
            <v>PAV</v>
          </cell>
          <cell r="G7" t="str">
            <v>Wazirpur</v>
          </cell>
          <cell r="H7">
            <v>1.6666666666666667</v>
          </cell>
          <cell r="I7" t="str">
            <v>TN1X</v>
          </cell>
          <cell r="J7">
            <v>7.9549826851100809</v>
          </cell>
          <cell r="K7">
            <v>1</v>
          </cell>
          <cell r="L7">
            <v>1</v>
          </cell>
          <cell r="M7">
            <v>0</v>
          </cell>
          <cell r="N7">
            <v>0</v>
          </cell>
          <cell r="O7">
            <v>2</v>
          </cell>
          <cell r="P7">
            <v>0</v>
          </cell>
          <cell r="Q7">
            <v>7.9549826851100809</v>
          </cell>
          <cell r="R7">
            <v>0</v>
          </cell>
          <cell r="S7">
            <v>0</v>
          </cell>
          <cell r="T7">
            <v>0</v>
          </cell>
          <cell r="U7">
            <v>0</v>
          </cell>
          <cell r="V7">
            <v>0</v>
          </cell>
          <cell r="W7">
            <v>0</v>
          </cell>
          <cell r="X7">
            <v>7.9549826851100809</v>
          </cell>
          <cell r="Y7">
            <v>0</v>
          </cell>
        </row>
        <row r="8">
          <cell r="D8" t="str">
            <v>AV3</v>
          </cell>
          <cell r="E8">
            <v>2100</v>
          </cell>
          <cell r="F8" t="str">
            <v>PAV</v>
          </cell>
          <cell r="G8" t="str">
            <v>Wazirpur</v>
          </cell>
          <cell r="H8">
            <v>1.6666666666666667</v>
          </cell>
          <cell r="I8" t="str">
            <v>TN1X</v>
          </cell>
          <cell r="J8">
            <v>7.9549826851100809</v>
          </cell>
          <cell r="K8">
            <v>1</v>
          </cell>
          <cell r="L8">
            <v>1</v>
          </cell>
          <cell r="M8">
            <v>0</v>
          </cell>
          <cell r="N8">
            <v>0</v>
          </cell>
          <cell r="O8">
            <v>2</v>
          </cell>
          <cell r="P8">
            <v>0</v>
          </cell>
          <cell r="Q8">
            <v>7.9549826851100809</v>
          </cell>
          <cell r="R8">
            <v>0</v>
          </cell>
          <cell r="S8">
            <v>0</v>
          </cell>
          <cell r="T8">
            <v>0</v>
          </cell>
          <cell r="U8">
            <v>0</v>
          </cell>
          <cell r="V8">
            <v>0</v>
          </cell>
          <cell r="W8">
            <v>0</v>
          </cell>
          <cell r="X8">
            <v>7.9549826851100809</v>
          </cell>
          <cell r="Y8">
            <v>0</v>
          </cell>
        </row>
        <row r="9">
          <cell r="D9" t="str">
            <v>AZR</v>
          </cell>
          <cell r="E9">
            <v>200</v>
          </cell>
          <cell r="F9" t="str">
            <v>Hauz Khas</v>
          </cell>
          <cell r="G9" t="str">
            <v>Vasant Vihar</v>
          </cell>
          <cell r="H9">
            <v>0.2</v>
          </cell>
          <cell r="I9" t="str">
            <v>TN1X</v>
          </cell>
          <cell r="J9">
            <v>3.4073834867037052</v>
          </cell>
          <cell r="K9">
            <v>1</v>
          </cell>
          <cell r="L9">
            <v>1</v>
          </cell>
          <cell r="M9">
            <v>0</v>
          </cell>
          <cell r="N9">
            <v>0</v>
          </cell>
          <cell r="O9">
            <v>1</v>
          </cell>
          <cell r="P9">
            <v>3.4073834867037052</v>
          </cell>
          <cell r="Q9">
            <v>0</v>
          </cell>
          <cell r="R9">
            <v>3.4073834867037052</v>
          </cell>
          <cell r="S9">
            <v>0</v>
          </cell>
          <cell r="T9">
            <v>0</v>
          </cell>
          <cell r="U9">
            <v>0</v>
          </cell>
          <cell r="V9">
            <v>0</v>
          </cell>
          <cell r="W9">
            <v>0</v>
          </cell>
          <cell r="X9">
            <v>0</v>
          </cell>
          <cell r="Y9">
            <v>0</v>
          </cell>
        </row>
        <row r="10">
          <cell r="D10" t="str">
            <v>DWN</v>
          </cell>
          <cell r="E10">
            <v>800</v>
          </cell>
          <cell r="F10" t="str">
            <v>GWT</v>
          </cell>
          <cell r="H10">
            <v>1.5</v>
          </cell>
          <cell r="I10" t="str">
            <v>TN1X</v>
          </cell>
          <cell r="J10">
            <v>7.6283868750507891</v>
          </cell>
          <cell r="K10">
            <v>1</v>
          </cell>
          <cell r="L10">
            <v>1</v>
          </cell>
          <cell r="M10">
            <v>0</v>
          </cell>
          <cell r="N10">
            <v>0</v>
          </cell>
          <cell r="O10">
            <v>2</v>
          </cell>
          <cell r="P10">
            <v>0</v>
          </cell>
          <cell r="Q10">
            <v>7.6283868750507891</v>
          </cell>
          <cell r="R10">
            <v>0</v>
          </cell>
          <cell r="S10">
            <v>0</v>
          </cell>
          <cell r="T10">
            <v>0</v>
          </cell>
          <cell r="U10">
            <v>0</v>
          </cell>
          <cell r="V10">
            <v>0</v>
          </cell>
          <cell r="W10">
            <v>7.6283868750507891</v>
          </cell>
          <cell r="X10">
            <v>0</v>
          </cell>
          <cell r="Y10">
            <v>0</v>
          </cell>
        </row>
        <row r="11">
          <cell r="D11" t="str">
            <v>GWT</v>
          </cell>
          <cell r="E11">
            <v>800</v>
          </cell>
          <cell r="F11" t="str">
            <v>GWT</v>
          </cell>
          <cell r="H11">
            <v>0.7</v>
          </cell>
          <cell r="I11" t="str">
            <v>TN16XE</v>
          </cell>
          <cell r="J11">
            <v>7.6283868750507891</v>
          </cell>
          <cell r="K11">
            <v>1</v>
          </cell>
          <cell r="L11">
            <v>0</v>
          </cell>
          <cell r="M11">
            <v>0</v>
          </cell>
          <cell r="N11">
            <v>1</v>
          </cell>
          <cell r="O11">
            <v>2</v>
          </cell>
          <cell r="P11">
            <v>0</v>
          </cell>
          <cell r="Q11">
            <v>7.6283868750507891</v>
          </cell>
          <cell r="R11">
            <v>0</v>
          </cell>
          <cell r="S11">
            <v>0</v>
          </cell>
          <cell r="T11">
            <v>0</v>
          </cell>
          <cell r="U11">
            <v>0</v>
          </cell>
          <cell r="V11">
            <v>0</v>
          </cell>
          <cell r="W11">
            <v>7.6283868750507891</v>
          </cell>
          <cell r="X11">
            <v>0</v>
          </cell>
          <cell r="Y11">
            <v>0</v>
          </cell>
        </row>
        <row r="12">
          <cell r="D12" t="str">
            <v>HNJ</v>
          </cell>
          <cell r="E12">
            <v>5000</v>
          </cell>
          <cell r="F12" t="str">
            <v>Vikrant</v>
          </cell>
          <cell r="H12">
            <v>1.7</v>
          </cell>
          <cell r="I12" t="str">
            <v>TN1X</v>
          </cell>
          <cell r="J12">
            <v>8.4138704688642747</v>
          </cell>
          <cell r="K12">
            <v>1</v>
          </cell>
          <cell r="L12">
            <v>1</v>
          </cell>
          <cell r="M12">
            <v>0</v>
          </cell>
          <cell r="N12">
            <v>0</v>
          </cell>
          <cell r="O12">
            <v>2</v>
          </cell>
          <cell r="P12">
            <v>0</v>
          </cell>
          <cell r="Q12">
            <v>8.4138704688642747</v>
          </cell>
          <cell r="R12">
            <v>0</v>
          </cell>
          <cell r="S12">
            <v>0</v>
          </cell>
          <cell r="T12">
            <v>0</v>
          </cell>
          <cell r="U12">
            <v>0</v>
          </cell>
          <cell r="V12">
            <v>0</v>
          </cell>
          <cell r="W12">
            <v>0</v>
          </cell>
          <cell r="X12">
            <v>0</v>
          </cell>
          <cell r="Y12">
            <v>8.4138704688642747</v>
          </cell>
        </row>
        <row r="13">
          <cell r="D13" t="str">
            <v>HNK</v>
          </cell>
          <cell r="F13" t="str">
            <v>Vikrant</v>
          </cell>
          <cell r="H13">
            <v>0.5</v>
          </cell>
          <cell r="I13" t="str">
            <v>TN1X</v>
          </cell>
          <cell r="J13">
            <v>8.7115274096778084</v>
          </cell>
          <cell r="K13">
            <v>1</v>
          </cell>
          <cell r="L13">
            <v>1</v>
          </cell>
          <cell r="M13">
            <v>0</v>
          </cell>
          <cell r="N13">
            <v>0</v>
          </cell>
          <cell r="O13">
            <v>2</v>
          </cell>
          <cell r="P13">
            <v>0</v>
          </cell>
          <cell r="Q13">
            <v>8.7115274096778084</v>
          </cell>
          <cell r="R13">
            <v>0</v>
          </cell>
          <cell r="S13">
            <v>0</v>
          </cell>
          <cell r="T13">
            <v>0</v>
          </cell>
          <cell r="U13">
            <v>0</v>
          </cell>
          <cell r="V13">
            <v>0</v>
          </cell>
          <cell r="W13">
            <v>0</v>
          </cell>
          <cell r="X13">
            <v>0</v>
          </cell>
          <cell r="Y13">
            <v>8.7115274096778084</v>
          </cell>
        </row>
        <row r="14">
          <cell r="D14" t="str">
            <v>HNV</v>
          </cell>
          <cell r="F14" t="str">
            <v>Vikrant</v>
          </cell>
          <cell r="H14">
            <v>0.5</v>
          </cell>
          <cell r="I14" t="str">
            <v>TN1X</v>
          </cell>
          <cell r="J14">
            <v>8.7859416448811913</v>
          </cell>
          <cell r="K14">
            <v>1</v>
          </cell>
          <cell r="L14">
            <v>1</v>
          </cell>
          <cell r="M14">
            <v>0</v>
          </cell>
          <cell r="N14">
            <v>0</v>
          </cell>
          <cell r="O14">
            <v>2</v>
          </cell>
          <cell r="P14">
            <v>0</v>
          </cell>
          <cell r="Q14">
            <v>8.7859416448811913</v>
          </cell>
          <cell r="R14">
            <v>0</v>
          </cell>
          <cell r="S14">
            <v>0</v>
          </cell>
          <cell r="T14">
            <v>0</v>
          </cell>
          <cell r="U14">
            <v>0</v>
          </cell>
          <cell r="V14">
            <v>0</v>
          </cell>
          <cell r="W14">
            <v>0</v>
          </cell>
          <cell r="X14">
            <v>0</v>
          </cell>
          <cell r="Y14">
            <v>8.7859416448811913</v>
          </cell>
        </row>
        <row r="15">
          <cell r="D15" t="str">
            <v>IPE</v>
          </cell>
          <cell r="E15">
            <v>1400</v>
          </cell>
          <cell r="F15" t="str">
            <v>NFC</v>
          </cell>
          <cell r="H15">
            <v>0.7</v>
          </cell>
          <cell r="I15" t="str">
            <v>TN1X</v>
          </cell>
          <cell r="J15">
            <v>9.7202537091014438</v>
          </cell>
          <cell r="K15">
            <v>1</v>
          </cell>
          <cell r="L15">
            <v>1</v>
          </cell>
          <cell r="M15">
            <v>0</v>
          </cell>
          <cell r="N15">
            <v>0</v>
          </cell>
          <cell r="O15">
            <v>1</v>
          </cell>
          <cell r="P15">
            <v>9.7202537091014438</v>
          </cell>
          <cell r="Q15">
            <v>0</v>
          </cell>
          <cell r="R15">
            <v>0</v>
          </cell>
          <cell r="S15">
            <v>0</v>
          </cell>
          <cell r="T15">
            <v>0</v>
          </cell>
          <cell r="U15">
            <v>9.7202537091014438</v>
          </cell>
          <cell r="V15">
            <v>0</v>
          </cell>
          <cell r="W15">
            <v>0</v>
          </cell>
          <cell r="X15">
            <v>0</v>
          </cell>
          <cell r="Y15">
            <v>0</v>
          </cell>
        </row>
        <row r="16">
          <cell r="D16" t="str">
            <v>JWN</v>
          </cell>
          <cell r="E16">
            <v>700</v>
          </cell>
          <cell r="F16" t="str">
            <v>GWT</v>
          </cell>
          <cell r="H16">
            <v>1.1000000000000001</v>
          </cell>
          <cell r="I16" t="str">
            <v>TN1X</v>
          </cell>
          <cell r="J16">
            <v>7.5498385156694408</v>
          </cell>
          <cell r="K16">
            <v>1</v>
          </cell>
          <cell r="L16">
            <v>1</v>
          </cell>
          <cell r="M16">
            <v>0</v>
          </cell>
          <cell r="N16">
            <v>0</v>
          </cell>
          <cell r="O16">
            <v>2</v>
          </cell>
          <cell r="P16">
            <v>0</v>
          </cell>
          <cell r="Q16">
            <v>7.5498385156694408</v>
          </cell>
          <cell r="R16">
            <v>0</v>
          </cell>
          <cell r="S16">
            <v>0</v>
          </cell>
          <cell r="T16">
            <v>0</v>
          </cell>
          <cell r="U16">
            <v>0</v>
          </cell>
          <cell r="V16">
            <v>0</v>
          </cell>
          <cell r="W16">
            <v>7.5498385156694408</v>
          </cell>
          <cell r="X16">
            <v>0</v>
          </cell>
          <cell r="Y16">
            <v>0</v>
          </cell>
        </row>
        <row r="17">
          <cell r="D17" t="str">
            <v>KKE</v>
          </cell>
          <cell r="E17">
            <v>1300</v>
          </cell>
          <cell r="F17" t="str">
            <v>Hauz Khas</v>
          </cell>
          <cell r="G17" t="str">
            <v xml:space="preserve"> </v>
          </cell>
          <cell r="H17">
            <v>1</v>
          </cell>
          <cell r="I17" t="str">
            <v>TN1X</v>
          </cell>
          <cell r="J17">
            <v>9.5259498727370548</v>
          </cell>
          <cell r="K17">
            <v>1</v>
          </cell>
          <cell r="L17">
            <v>1</v>
          </cell>
          <cell r="M17">
            <v>0</v>
          </cell>
          <cell r="N17">
            <v>0</v>
          </cell>
          <cell r="O17">
            <v>1</v>
          </cell>
          <cell r="P17">
            <v>9.5259498727370548</v>
          </cell>
          <cell r="Q17">
            <v>0</v>
          </cell>
          <cell r="R17">
            <v>9.5259498727370548</v>
          </cell>
          <cell r="S17">
            <v>0</v>
          </cell>
          <cell r="T17">
            <v>0</v>
          </cell>
          <cell r="U17">
            <v>0</v>
          </cell>
          <cell r="V17">
            <v>0</v>
          </cell>
          <cell r="W17">
            <v>0</v>
          </cell>
          <cell r="X17">
            <v>0</v>
          </cell>
          <cell r="Y17">
            <v>0</v>
          </cell>
        </row>
        <row r="18">
          <cell r="D18" t="str">
            <v>KNG</v>
          </cell>
          <cell r="E18">
            <v>1600</v>
          </cell>
          <cell r="F18" t="str">
            <v>GWT</v>
          </cell>
          <cell r="H18">
            <v>0.5</v>
          </cell>
          <cell r="I18" t="str">
            <v>TN4XE</v>
          </cell>
          <cell r="J18">
            <v>9.844277434440416</v>
          </cell>
          <cell r="K18">
            <v>1</v>
          </cell>
          <cell r="L18">
            <v>0</v>
          </cell>
          <cell r="M18">
            <v>1</v>
          </cell>
          <cell r="N18">
            <v>0</v>
          </cell>
          <cell r="O18">
            <v>2</v>
          </cell>
          <cell r="P18">
            <v>0</v>
          </cell>
          <cell r="Q18">
            <v>9.844277434440416</v>
          </cell>
          <cell r="R18">
            <v>0</v>
          </cell>
          <cell r="S18">
            <v>0</v>
          </cell>
          <cell r="T18">
            <v>0</v>
          </cell>
          <cell r="U18">
            <v>0</v>
          </cell>
          <cell r="V18">
            <v>0</v>
          </cell>
          <cell r="W18">
            <v>9.844277434440416</v>
          </cell>
          <cell r="X18">
            <v>0</v>
          </cell>
          <cell r="Y18">
            <v>0</v>
          </cell>
        </row>
        <row r="19">
          <cell r="D19" t="str">
            <v>KMP</v>
          </cell>
          <cell r="E19">
            <v>1300</v>
          </cell>
          <cell r="F19" t="str">
            <v>Vikrant</v>
          </cell>
          <cell r="G19" t="str">
            <v>Rajauri Main</v>
          </cell>
          <cell r="H19">
            <v>2.2999999999999998</v>
          </cell>
          <cell r="I19" t="str">
            <v>TN1X</v>
          </cell>
          <cell r="J19">
            <v>7.8061542147033149</v>
          </cell>
          <cell r="K19">
            <v>1</v>
          </cell>
          <cell r="L19">
            <v>1</v>
          </cell>
          <cell r="M19">
            <v>0</v>
          </cell>
          <cell r="N19">
            <v>0</v>
          </cell>
          <cell r="O19">
            <v>2</v>
          </cell>
          <cell r="P19">
            <v>0</v>
          </cell>
          <cell r="Q19">
            <v>7.8061542147033149</v>
          </cell>
          <cell r="R19">
            <v>0</v>
          </cell>
          <cell r="S19">
            <v>0</v>
          </cell>
          <cell r="T19">
            <v>0</v>
          </cell>
          <cell r="U19">
            <v>0</v>
          </cell>
          <cell r="V19">
            <v>0</v>
          </cell>
          <cell r="W19">
            <v>0</v>
          </cell>
          <cell r="X19">
            <v>0</v>
          </cell>
          <cell r="Y19">
            <v>7.8061542147033149</v>
          </cell>
        </row>
        <row r="20">
          <cell r="D20" t="str">
            <v>RJU</v>
          </cell>
          <cell r="E20">
            <v>1400</v>
          </cell>
          <cell r="F20" t="str">
            <v>GWT</v>
          </cell>
          <cell r="H20">
            <v>1</v>
          </cell>
          <cell r="I20" t="str">
            <v>TN4XE</v>
          </cell>
          <cell r="J20">
            <v>3.2605359507988814</v>
          </cell>
          <cell r="K20">
            <v>1</v>
          </cell>
          <cell r="L20">
            <v>0</v>
          </cell>
          <cell r="M20">
            <v>1</v>
          </cell>
          <cell r="N20">
            <v>0</v>
          </cell>
          <cell r="O20">
            <v>2</v>
          </cell>
          <cell r="P20">
            <v>0</v>
          </cell>
          <cell r="Q20">
            <v>3.2605359507988814</v>
          </cell>
          <cell r="R20">
            <v>0</v>
          </cell>
          <cell r="S20">
            <v>0</v>
          </cell>
          <cell r="T20">
            <v>0</v>
          </cell>
          <cell r="U20">
            <v>0</v>
          </cell>
          <cell r="V20">
            <v>0</v>
          </cell>
          <cell r="W20">
            <v>3.2605359507988814</v>
          </cell>
          <cell r="X20">
            <v>0</v>
          </cell>
          <cell r="Y20">
            <v>0</v>
          </cell>
        </row>
        <row r="21">
          <cell r="D21" t="str">
            <v>GTI</v>
          </cell>
          <cell r="F21" t="str">
            <v>GWT</v>
          </cell>
          <cell r="H21">
            <v>0.5</v>
          </cell>
          <cell r="I21" t="str">
            <v>TN1X</v>
          </cell>
          <cell r="J21">
            <v>3.8289780252691679</v>
          </cell>
          <cell r="K21">
            <v>1</v>
          </cell>
          <cell r="L21">
            <v>1</v>
          </cell>
          <cell r="M21">
            <v>0</v>
          </cell>
          <cell r="N21">
            <v>0</v>
          </cell>
          <cell r="O21">
            <v>2</v>
          </cell>
          <cell r="P21">
            <v>0</v>
          </cell>
          <cell r="Q21">
            <v>3.8289780252691679</v>
          </cell>
          <cell r="R21">
            <v>0</v>
          </cell>
          <cell r="S21">
            <v>0</v>
          </cell>
          <cell r="T21">
            <v>0</v>
          </cell>
          <cell r="U21">
            <v>0</v>
          </cell>
          <cell r="V21">
            <v>0</v>
          </cell>
          <cell r="W21">
            <v>3.8289780252691679</v>
          </cell>
          <cell r="X21">
            <v>0</v>
          </cell>
          <cell r="Y21">
            <v>0</v>
          </cell>
        </row>
        <row r="22">
          <cell r="D22" t="str">
            <v>SBZ</v>
          </cell>
          <cell r="F22" t="str">
            <v>GWT</v>
          </cell>
          <cell r="H22">
            <v>0.5</v>
          </cell>
          <cell r="I22" t="str">
            <v>TN1X</v>
          </cell>
          <cell r="J22">
            <v>4.0421438031955246</v>
          </cell>
          <cell r="K22">
            <v>1</v>
          </cell>
          <cell r="L22">
            <v>1</v>
          </cell>
          <cell r="M22">
            <v>0</v>
          </cell>
          <cell r="N22">
            <v>0</v>
          </cell>
          <cell r="O22">
            <v>2</v>
          </cell>
          <cell r="P22">
            <v>0</v>
          </cell>
          <cell r="Q22">
            <v>4.0421438031955246</v>
          </cell>
          <cell r="R22">
            <v>0</v>
          </cell>
          <cell r="S22">
            <v>0</v>
          </cell>
          <cell r="T22">
            <v>0</v>
          </cell>
          <cell r="U22">
            <v>0</v>
          </cell>
          <cell r="V22">
            <v>0</v>
          </cell>
          <cell r="W22">
            <v>4.0421438031955246</v>
          </cell>
          <cell r="X22">
            <v>0</v>
          </cell>
          <cell r="Y22">
            <v>0</v>
          </cell>
        </row>
        <row r="23">
          <cell r="D23" t="str">
            <v>MDT</v>
          </cell>
          <cell r="E23">
            <v>1600</v>
          </cell>
          <cell r="F23" t="str">
            <v>GWT</v>
          </cell>
          <cell r="H23">
            <v>1.6</v>
          </cell>
          <cell r="I23" t="str">
            <v>TN4XE</v>
          </cell>
          <cell r="J23">
            <v>9.844277434440416</v>
          </cell>
          <cell r="K23">
            <v>1</v>
          </cell>
          <cell r="L23">
            <v>0</v>
          </cell>
          <cell r="M23">
            <v>1</v>
          </cell>
          <cell r="N23">
            <v>0</v>
          </cell>
          <cell r="O23">
            <v>2</v>
          </cell>
          <cell r="P23">
            <v>0</v>
          </cell>
          <cell r="Q23">
            <v>9.844277434440416</v>
          </cell>
          <cell r="R23">
            <v>0</v>
          </cell>
          <cell r="S23">
            <v>0</v>
          </cell>
          <cell r="T23">
            <v>0</v>
          </cell>
          <cell r="U23">
            <v>0</v>
          </cell>
          <cell r="V23">
            <v>0</v>
          </cell>
          <cell r="W23">
            <v>9.844277434440416</v>
          </cell>
          <cell r="X23">
            <v>0</v>
          </cell>
          <cell r="Y23">
            <v>0</v>
          </cell>
        </row>
        <row r="24">
          <cell r="D24" t="str">
            <v>MDP</v>
          </cell>
          <cell r="E24">
            <v>1600</v>
          </cell>
          <cell r="F24" t="str">
            <v>GWT</v>
          </cell>
          <cell r="H24">
            <v>1.1000000000000001</v>
          </cell>
          <cell r="I24" t="str">
            <v>TN1X</v>
          </cell>
          <cell r="J24">
            <v>9.5796934870506085</v>
          </cell>
          <cell r="K24">
            <v>1</v>
          </cell>
          <cell r="L24">
            <v>1</v>
          </cell>
          <cell r="M24">
            <v>0</v>
          </cell>
          <cell r="N24">
            <v>0</v>
          </cell>
          <cell r="O24">
            <v>2</v>
          </cell>
          <cell r="P24">
            <v>0</v>
          </cell>
          <cell r="Q24">
            <v>9.5796934870506085</v>
          </cell>
          <cell r="R24">
            <v>0</v>
          </cell>
          <cell r="S24">
            <v>0</v>
          </cell>
          <cell r="T24">
            <v>0</v>
          </cell>
          <cell r="U24">
            <v>0</v>
          </cell>
          <cell r="V24">
            <v>0</v>
          </cell>
          <cell r="W24">
            <v>9.5796934870506085</v>
          </cell>
          <cell r="X24">
            <v>0</v>
          </cell>
          <cell r="Y24">
            <v>0</v>
          </cell>
        </row>
        <row r="25">
          <cell r="D25" t="str">
            <v>MBN</v>
          </cell>
          <cell r="E25">
            <v>900</v>
          </cell>
          <cell r="F25" t="str">
            <v>Hauz Khas</v>
          </cell>
          <cell r="H25">
            <v>1.5</v>
          </cell>
          <cell r="I25" t="str">
            <v>TN1X</v>
          </cell>
          <cell r="J25">
            <v>4.0871454674244223</v>
          </cell>
          <cell r="K25">
            <v>1</v>
          </cell>
          <cell r="L25">
            <v>1</v>
          </cell>
          <cell r="M25">
            <v>0</v>
          </cell>
          <cell r="N25">
            <v>0</v>
          </cell>
          <cell r="O25">
            <v>1</v>
          </cell>
          <cell r="P25">
            <v>4.0871454674244223</v>
          </cell>
          <cell r="Q25">
            <v>0</v>
          </cell>
          <cell r="R25">
            <v>4.0871454674244223</v>
          </cell>
          <cell r="S25">
            <v>0</v>
          </cell>
          <cell r="T25">
            <v>0</v>
          </cell>
          <cell r="U25">
            <v>0</v>
          </cell>
          <cell r="V25">
            <v>0</v>
          </cell>
          <cell r="W25">
            <v>0</v>
          </cell>
          <cell r="X25">
            <v>0</v>
          </cell>
          <cell r="Y25">
            <v>0</v>
          </cell>
        </row>
        <row r="26">
          <cell r="D26" t="str">
            <v>MBS</v>
          </cell>
          <cell r="F26" t="str">
            <v>Hauz Khas</v>
          </cell>
          <cell r="H26">
            <v>0.5</v>
          </cell>
          <cell r="I26" t="str">
            <v>TN1X</v>
          </cell>
          <cell r="J26">
            <v>10.268025162681901</v>
          </cell>
          <cell r="K26">
            <v>1</v>
          </cell>
          <cell r="L26">
            <v>1</v>
          </cell>
          <cell r="M26">
            <v>0</v>
          </cell>
          <cell r="N26">
            <v>0</v>
          </cell>
          <cell r="O26">
            <v>1</v>
          </cell>
          <cell r="P26">
            <v>10.268025162681901</v>
          </cell>
          <cell r="Q26">
            <v>0</v>
          </cell>
          <cell r="R26">
            <v>10.268025162681901</v>
          </cell>
          <cell r="S26">
            <v>0</v>
          </cell>
          <cell r="T26">
            <v>0</v>
          </cell>
          <cell r="U26">
            <v>0</v>
          </cell>
          <cell r="V26">
            <v>0</v>
          </cell>
          <cell r="W26">
            <v>0</v>
          </cell>
          <cell r="X26">
            <v>0</v>
          </cell>
          <cell r="Y26">
            <v>0</v>
          </cell>
        </row>
        <row r="27">
          <cell r="D27" t="str">
            <v>MUN</v>
          </cell>
          <cell r="E27">
            <v>1100</v>
          </cell>
          <cell r="F27" t="str">
            <v>Hauz Khas</v>
          </cell>
          <cell r="H27">
            <v>0.3</v>
          </cell>
          <cell r="I27" t="str">
            <v>TN1X</v>
          </cell>
          <cell r="J27">
            <v>8.2278348808558182</v>
          </cell>
          <cell r="K27">
            <v>1</v>
          </cell>
          <cell r="L27">
            <v>1</v>
          </cell>
          <cell r="M27">
            <v>0</v>
          </cell>
          <cell r="N27">
            <v>0</v>
          </cell>
          <cell r="O27">
            <v>1</v>
          </cell>
          <cell r="P27">
            <v>8.2278348808558182</v>
          </cell>
          <cell r="Q27">
            <v>0</v>
          </cell>
          <cell r="R27">
            <v>8.2278348808558182</v>
          </cell>
          <cell r="S27">
            <v>0</v>
          </cell>
          <cell r="T27">
            <v>0</v>
          </cell>
          <cell r="U27">
            <v>0</v>
          </cell>
          <cell r="V27">
            <v>0</v>
          </cell>
          <cell r="W27">
            <v>0</v>
          </cell>
          <cell r="X27">
            <v>0</v>
          </cell>
          <cell r="Y27">
            <v>0</v>
          </cell>
        </row>
        <row r="28">
          <cell r="E28">
            <v>1100</v>
          </cell>
          <cell r="H28">
            <v>0</v>
          </cell>
          <cell r="I28" t="str">
            <v xml:space="preserve"> </v>
          </cell>
          <cell r="J28">
            <v>0</v>
          </cell>
          <cell r="K28">
            <v>1</v>
          </cell>
          <cell r="L28">
            <v>0</v>
          </cell>
          <cell r="M28">
            <v>0</v>
          </cell>
          <cell r="N28">
            <v>0</v>
          </cell>
          <cell r="O28">
            <v>1</v>
          </cell>
          <cell r="P28">
            <v>0</v>
          </cell>
          <cell r="Q28">
            <v>0</v>
          </cell>
          <cell r="R28">
            <v>0</v>
          </cell>
          <cell r="S28">
            <v>0</v>
          </cell>
          <cell r="T28">
            <v>0</v>
          </cell>
          <cell r="U28">
            <v>0</v>
          </cell>
          <cell r="V28">
            <v>0</v>
          </cell>
          <cell r="W28">
            <v>0</v>
          </cell>
          <cell r="X28">
            <v>0</v>
          </cell>
          <cell r="Y28">
            <v>0</v>
          </cell>
        </row>
        <row r="29">
          <cell r="D29" t="str">
            <v>NGR</v>
          </cell>
          <cell r="E29">
            <v>1200</v>
          </cell>
          <cell r="F29" t="str">
            <v>Vikrant</v>
          </cell>
          <cell r="H29">
            <v>1</v>
          </cell>
          <cell r="I29" t="str">
            <v>TN1X</v>
          </cell>
          <cell r="J29">
            <v>7.5457043914914745</v>
          </cell>
          <cell r="K29">
            <v>1</v>
          </cell>
          <cell r="L29">
            <v>1</v>
          </cell>
          <cell r="M29">
            <v>0</v>
          </cell>
          <cell r="N29">
            <v>0</v>
          </cell>
          <cell r="O29">
            <v>2</v>
          </cell>
          <cell r="P29">
            <v>0</v>
          </cell>
          <cell r="Q29">
            <v>7.5457043914914745</v>
          </cell>
          <cell r="R29">
            <v>0</v>
          </cell>
          <cell r="S29">
            <v>0</v>
          </cell>
          <cell r="T29">
            <v>0</v>
          </cell>
          <cell r="U29">
            <v>0</v>
          </cell>
          <cell r="V29">
            <v>0</v>
          </cell>
          <cell r="W29">
            <v>0</v>
          </cell>
          <cell r="X29">
            <v>0</v>
          </cell>
          <cell r="Y29">
            <v>7.5457043914914745</v>
          </cell>
        </row>
        <row r="30">
          <cell r="D30" t="str">
            <v>NVR</v>
          </cell>
          <cell r="E30">
            <v>2100</v>
          </cell>
          <cell r="F30" t="str">
            <v>Vikrant</v>
          </cell>
          <cell r="H30">
            <v>0.7</v>
          </cell>
          <cell r="I30" t="str">
            <v>TN1X</v>
          </cell>
          <cell r="J30">
            <v>7.9549826851100809</v>
          </cell>
          <cell r="K30">
            <v>1</v>
          </cell>
          <cell r="L30">
            <v>1</v>
          </cell>
          <cell r="M30">
            <v>0</v>
          </cell>
          <cell r="N30">
            <v>0</v>
          </cell>
          <cell r="O30">
            <v>2</v>
          </cell>
          <cell r="P30">
            <v>0</v>
          </cell>
          <cell r="Q30">
            <v>7.9549826851100809</v>
          </cell>
          <cell r="R30">
            <v>0</v>
          </cell>
          <cell r="S30">
            <v>0</v>
          </cell>
          <cell r="T30">
            <v>0</v>
          </cell>
          <cell r="U30">
            <v>0</v>
          </cell>
          <cell r="V30">
            <v>0</v>
          </cell>
          <cell r="W30">
            <v>0</v>
          </cell>
          <cell r="X30">
            <v>0</v>
          </cell>
          <cell r="Y30">
            <v>7.9549826851100809</v>
          </cell>
        </row>
        <row r="31">
          <cell r="D31" t="str">
            <v>NEB</v>
          </cell>
          <cell r="E31">
            <v>600</v>
          </cell>
          <cell r="F31" t="str">
            <v>Hauz Khas</v>
          </cell>
          <cell r="H31">
            <v>1.5</v>
          </cell>
          <cell r="I31" t="str">
            <v>TN1X</v>
          </cell>
          <cell r="J31">
            <v>4.1084620452170588</v>
          </cell>
          <cell r="K31">
            <v>1</v>
          </cell>
          <cell r="L31">
            <v>1</v>
          </cell>
          <cell r="M31">
            <v>0</v>
          </cell>
          <cell r="N31">
            <v>0</v>
          </cell>
          <cell r="O31">
            <v>1</v>
          </cell>
          <cell r="P31">
            <v>4.1084620452170588</v>
          </cell>
          <cell r="Q31">
            <v>0</v>
          </cell>
          <cell r="R31">
            <v>4.1084620452170588</v>
          </cell>
          <cell r="S31">
            <v>0</v>
          </cell>
          <cell r="T31">
            <v>0</v>
          </cell>
          <cell r="U31">
            <v>0</v>
          </cell>
          <cell r="V31">
            <v>0</v>
          </cell>
          <cell r="W31">
            <v>0</v>
          </cell>
          <cell r="X31">
            <v>0</v>
          </cell>
          <cell r="Y31">
            <v>0</v>
          </cell>
        </row>
        <row r="32">
          <cell r="D32" t="str">
            <v>PAV</v>
          </cell>
          <cell r="E32">
            <v>2300</v>
          </cell>
          <cell r="F32" t="str">
            <v>PAV</v>
          </cell>
          <cell r="H32">
            <v>1.3</v>
          </cell>
          <cell r="I32" t="str">
            <v>TN16XE</v>
          </cell>
          <cell r="J32">
            <v>9.9476305388895572</v>
          </cell>
          <cell r="K32">
            <v>1</v>
          </cell>
          <cell r="L32">
            <v>0</v>
          </cell>
          <cell r="M32">
            <v>0</v>
          </cell>
          <cell r="N32">
            <v>1</v>
          </cell>
          <cell r="O32">
            <v>2</v>
          </cell>
          <cell r="P32">
            <v>0</v>
          </cell>
          <cell r="Q32">
            <v>9.9476305388895572</v>
          </cell>
          <cell r="R32">
            <v>0</v>
          </cell>
          <cell r="S32">
            <v>0</v>
          </cell>
          <cell r="T32">
            <v>0</v>
          </cell>
          <cell r="U32">
            <v>0</v>
          </cell>
          <cell r="V32">
            <v>0</v>
          </cell>
          <cell r="W32">
            <v>0</v>
          </cell>
          <cell r="X32">
            <v>9.9476305388895572</v>
          </cell>
          <cell r="Y32">
            <v>0</v>
          </cell>
        </row>
        <row r="33">
          <cell r="D33" t="str">
            <v>PAM</v>
          </cell>
          <cell r="E33">
            <v>2300</v>
          </cell>
          <cell r="F33" t="str">
            <v>PAV</v>
          </cell>
          <cell r="H33">
            <v>1.7</v>
          </cell>
          <cell r="I33" t="str">
            <v>TN1X</v>
          </cell>
          <cell r="J33">
            <v>9.5672911145167117</v>
          </cell>
          <cell r="K33">
            <v>1</v>
          </cell>
          <cell r="L33">
            <v>1</v>
          </cell>
          <cell r="M33">
            <v>0</v>
          </cell>
          <cell r="N33">
            <v>0</v>
          </cell>
          <cell r="O33">
            <v>2</v>
          </cell>
          <cell r="P33">
            <v>0</v>
          </cell>
          <cell r="Q33">
            <v>9.5672911145167117</v>
          </cell>
          <cell r="R33">
            <v>0</v>
          </cell>
          <cell r="S33">
            <v>0</v>
          </cell>
          <cell r="T33">
            <v>0</v>
          </cell>
          <cell r="U33">
            <v>0</v>
          </cell>
          <cell r="V33">
            <v>0</v>
          </cell>
          <cell r="W33">
            <v>0</v>
          </cell>
          <cell r="X33">
            <v>9.5672911145167117</v>
          </cell>
          <cell r="Y33">
            <v>0</v>
          </cell>
        </row>
        <row r="34">
          <cell r="D34" t="str">
            <v>PAJ</v>
          </cell>
          <cell r="E34">
            <v>2300</v>
          </cell>
          <cell r="F34" t="str">
            <v>PAV</v>
          </cell>
          <cell r="H34">
            <v>1.8</v>
          </cell>
          <cell r="I34" t="str">
            <v>TN1X</v>
          </cell>
          <cell r="J34">
            <v>9.1869516901438644</v>
          </cell>
          <cell r="K34">
            <v>1</v>
          </cell>
          <cell r="L34">
            <v>1</v>
          </cell>
          <cell r="M34">
            <v>0</v>
          </cell>
          <cell r="N34">
            <v>0</v>
          </cell>
          <cell r="O34">
            <v>2</v>
          </cell>
          <cell r="P34">
            <v>0</v>
          </cell>
          <cell r="Q34">
            <v>9.1869516901438644</v>
          </cell>
          <cell r="R34">
            <v>0</v>
          </cell>
          <cell r="S34">
            <v>0</v>
          </cell>
          <cell r="T34">
            <v>0</v>
          </cell>
          <cell r="U34">
            <v>0</v>
          </cell>
          <cell r="V34">
            <v>0</v>
          </cell>
          <cell r="W34">
            <v>0</v>
          </cell>
          <cell r="X34">
            <v>9.1869516901438644</v>
          </cell>
          <cell r="Y34">
            <v>0</v>
          </cell>
        </row>
        <row r="35">
          <cell r="D35" t="str">
            <v>PAS</v>
          </cell>
          <cell r="E35">
            <v>2300</v>
          </cell>
          <cell r="F35" t="str">
            <v>PAV</v>
          </cell>
          <cell r="H35">
            <v>3</v>
          </cell>
          <cell r="I35" t="str">
            <v>TN1X</v>
          </cell>
          <cell r="J35">
            <v>10.327969963262404</v>
          </cell>
          <cell r="K35">
            <v>1</v>
          </cell>
          <cell r="L35">
            <v>1</v>
          </cell>
          <cell r="M35">
            <v>0</v>
          </cell>
          <cell r="N35">
            <v>0</v>
          </cell>
          <cell r="O35">
            <v>2</v>
          </cell>
          <cell r="P35">
            <v>0</v>
          </cell>
          <cell r="Q35">
            <v>10.327969963262404</v>
          </cell>
          <cell r="R35">
            <v>0</v>
          </cell>
          <cell r="S35">
            <v>0</v>
          </cell>
          <cell r="T35">
            <v>0</v>
          </cell>
          <cell r="U35">
            <v>0</v>
          </cell>
          <cell r="V35">
            <v>0</v>
          </cell>
          <cell r="W35">
            <v>0</v>
          </cell>
          <cell r="X35">
            <v>10.327969963262404</v>
          </cell>
          <cell r="Y35">
            <v>0</v>
          </cell>
        </row>
        <row r="36">
          <cell r="D36" t="str">
            <v>PPG</v>
          </cell>
          <cell r="E36">
            <v>400</v>
          </cell>
          <cell r="F36" t="str">
            <v>NFC</v>
          </cell>
          <cell r="H36">
            <v>0.5</v>
          </cell>
          <cell r="I36" t="str">
            <v>TN1X</v>
          </cell>
          <cell r="J36">
            <v>3.9663515265994871</v>
          </cell>
          <cell r="K36">
            <v>1</v>
          </cell>
          <cell r="L36">
            <v>1</v>
          </cell>
          <cell r="M36">
            <v>0</v>
          </cell>
          <cell r="N36">
            <v>0</v>
          </cell>
          <cell r="O36">
            <v>1</v>
          </cell>
          <cell r="P36">
            <v>3.9663515265994871</v>
          </cell>
          <cell r="Q36">
            <v>0</v>
          </cell>
          <cell r="R36">
            <v>0</v>
          </cell>
          <cell r="S36">
            <v>0</v>
          </cell>
          <cell r="T36">
            <v>0</v>
          </cell>
          <cell r="U36">
            <v>3.9663515265994871</v>
          </cell>
          <cell r="V36">
            <v>0</v>
          </cell>
          <cell r="W36">
            <v>0</v>
          </cell>
          <cell r="X36">
            <v>0</v>
          </cell>
          <cell r="Y36">
            <v>0</v>
          </cell>
        </row>
        <row r="37">
          <cell r="D37" t="str">
            <v>PPE</v>
          </cell>
          <cell r="E37">
            <v>4800</v>
          </cell>
          <cell r="F37" t="str">
            <v>Vikrant</v>
          </cell>
          <cell r="G37" t="str">
            <v>Netaji Subhash</v>
          </cell>
          <cell r="H37">
            <v>0.8</v>
          </cell>
          <cell r="I37" t="str">
            <v>TN4XE</v>
          </cell>
          <cell r="J37">
            <v>9.678912467321787</v>
          </cell>
          <cell r="K37">
            <v>1</v>
          </cell>
          <cell r="L37">
            <v>0</v>
          </cell>
          <cell r="M37">
            <v>1</v>
          </cell>
          <cell r="N37">
            <v>0</v>
          </cell>
          <cell r="O37">
            <v>2</v>
          </cell>
          <cell r="P37">
            <v>0</v>
          </cell>
          <cell r="Q37">
            <v>9.678912467321787</v>
          </cell>
          <cell r="R37">
            <v>0</v>
          </cell>
          <cell r="S37">
            <v>0</v>
          </cell>
          <cell r="T37">
            <v>0</v>
          </cell>
          <cell r="U37">
            <v>0</v>
          </cell>
          <cell r="V37">
            <v>0</v>
          </cell>
          <cell r="W37">
            <v>0</v>
          </cell>
          <cell r="X37">
            <v>0</v>
          </cell>
          <cell r="Y37">
            <v>9.678912467321787</v>
          </cell>
        </row>
        <row r="38">
          <cell r="D38" t="str">
            <v>MUE</v>
          </cell>
          <cell r="F38" t="str">
            <v>PAV</v>
          </cell>
          <cell r="H38">
            <v>0.5</v>
          </cell>
          <cell r="I38" t="str">
            <v>TN1X</v>
          </cell>
          <cell r="J38">
            <v>12.060167993830042</v>
          </cell>
          <cell r="K38">
            <v>1</v>
          </cell>
          <cell r="L38">
            <v>1</v>
          </cell>
          <cell r="M38">
            <v>0</v>
          </cell>
          <cell r="N38">
            <v>0</v>
          </cell>
          <cell r="O38">
            <v>2</v>
          </cell>
          <cell r="P38">
            <v>0</v>
          </cell>
          <cell r="Q38">
            <v>12.060167993830042</v>
          </cell>
          <cell r="R38">
            <v>0</v>
          </cell>
          <cell r="S38">
            <v>0</v>
          </cell>
          <cell r="T38">
            <v>0</v>
          </cell>
          <cell r="U38">
            <v>0</v>
          </cell>
          <cell r="V38">
            <v>0</v>
          </cell>
          <cell r="W38">
            <v>0</v>
          </cell>
          <cell r="X38">
            <v>12.060167993830042</v>
          </cell>
          <cell r="Y38">
            <v>0</v>
          </cell>
        </row>
        <row r="39">
          <cell r="D39" t="str">
            <v>PPN</v>
          </cell>
          <cell r="E39">
            <v>4800</v>
          </cell>
          <cell r="F39" t="str">
            <v>PAV</v>
          </cell>
          <cell r="H39">
            <v>0.2</v>
          </cell>
          <cell r="I39" t="str">
            <v>TN1X</v>
          </cell>
          <cell r="J39">
            <v>10.472664309491204</v>
          </cell>
          <cell r="K39">
            <v>1</v>
          </cell>
          <cell r="L39">
            <v>1</v>
          </cell>
          <cell r="M39">
            <v>0</v>
          </cell>
          <cell r="N39">
            <v>0</v>
          </cell>
          <cell r="O39">
            <v>2</v>
          </cell>
          <cell r="P39">
            <v>0</v>
          </cell>
          <cell r="Q39">
            <v>10.472664309491204</v>
          </cell>
          <cell r="R39">
            <v>0</v>
          </cell>
          <cell r="S39">
            <v>0</v>
          </cell>
          <cell r="T39">
            <v>0</v>
          </cell>
          <cell r="U39">
            <v>0</v>
          </cell>
          <cell r="V39">
            <v>0</v>
          </cell>
          <cell r="W39">
            <v>0</v>
          </cell>
          <cell r="X39">
            <v>10.472664309491204</v>
          </cell>
          <cell r="Y39">
            <v>0</v>
          </cell>
        </row>
        <row r="40">
          <cell r="D40" t="str">
            <v>VSE</v>
          </cell>
          <cell r="F40" t="str">
            <v>PAV</v>
          </cell>
          <cell r="H40">
            <v>0.5</v>
          </cell>
          <cell r="I40" t="str">
            <v>TN1X</v>
          </cell>
          <cell r="J40">
            <v>12.457043914914747</v>
          </cell>
          <cell r="K40">
            <v>1</v>
          </cell>
          <cell r="L40">
            <v>1</v>
          </cell>
          <cell r="M40">
            <v>0</v>
          </cell>
          <cell r="N40">
            <v>0</v>
          </cell>
          <cell r="O40">
            <v>2</v>
          </cell>
          <cell r="P40">
            <v>0</v>
          </cell>
          <cell r="Q40">
            <v>12.457043914914747</v>
          </cell>
          <cell r="R40">
            <v>0</v>
          </cell>
          <cell r="S40">
            <v>0</v>
          </cell>
          <cell r="T40">
            <v>0</v>
          </cell>
          <cell r="U40">
            <v>0</v>
          </cell>
          <cell r="V40">
            <v>0</v>
          </cell>
          <cell r="W40">
            <v>0</v>
          </cell>
          <cell r="X40">
            <v>12.457043914914747</v>
          </cell>
          <cell r="Y40">
            <v>0</v>
          </cell>
        </row>
        <row r="41">
          <cell r="D41" t="str">
            <v>SWV</v>
          </cell>
          <cell r="E41">
            <v>4800</v>
          </cell>
          <cell r="F41" t="str">
            <v>PAV</v>
          </cell>
          <cell r="H41">
            <v>0.9</v>
          </cell>
          <cell r="I41" t="str">
            <v>TN1X</v>
          </cell>
          <cell r="J41">
            <v>12.060167993830042</v>
          </cell>
          <cell r="K41">
            <v>1</v>
          </cell>
          <cell r="L41">
            <v>1</v>
          </cell>
          <cell r="M41">
            <v>0</v>
          </cell>
          <cell r="N41">
            <v>0</v>
          </cell>
          <cell r="O41">
            <v>2</v>
          </cell>
          <cell r="P41">
            <v>0</v>
          </cell>
          <cell r="Q41">
            <v>12.060167993830042</v>
          </cell>
          <cell r="R41">
            <v>0</v>
          </cell>
          <cell r="S41">
            <v>0</v>
          </cell>
          <cell r="T41">
            <v>0</v>
          </cell>
          <cell r="U41">
            <v>0</v>
          </cell>
          <cell r="V41">
            <v>0</v>
          </cell>
          <cell r="W41">
            <v>0</v>
          </cell>
          <cell r="X41">
            <v>12.060167993830042</v>
          </cell>
          <cell r="Y41">
            <v>0</v>
          </cell>
        </row>
        <row r="42">
          <cell r="D42" t="str">
            <v>RNB</v>
          </cell>
          <cell r="F42" t="str">
            <v>PAV</v>
          </cell>
          <cell r="H42">
            <v>0.5</v>
          </cell>
          <cell r="I42" t="str">
            <v>TN1X</v>
          </cell>
          <cell r="J42">
            <v>11.663292072745332</v>
          </cell>
          <cell r="K42">
            <v>1</v>
          </cell>
          <cell r="L42">
            <v>1</v>
          </cell>
          <cell r="M42">
            <v>0</v>
          </cell>
          <cell r="N42">
            <v>0</v>
          </cell>
          <cell r="O42">
            <v>2</v>
          </cell>
          <cell r="P42">
            <v>0</v>
          </cell>
          <cell r="Q42">
            <v>11.663292072745332</v>
          </cell>
          <cell r="R42">
            <v>0</v>
          </cell>
          <cell r="S42">
            <v>0</v>
          </cell>
          <cell r="T42">
            <v>0</v>
          </cell>
          <cell r="U42">
            <v>0</v>
          </cell>
          <cell r="V42">
            <v>0</v>
          </cell>
          <cell r="W42">
            <v>0</v>
          </cell>
          <cell r="X42">
            <v>11.663292072745332</v>
          </cell>
          <cell r="Y42">
            <v>0</v>
          </cell>
        </row>
        <row r="43">
          <cell r="D43" t="str">
            <v>PTV</v>
          </cell>
          <cell r="E43">
            <v>800</v>
          </cell>
          <cell r="F43" t="str">
            <v>NFC</v>
          </cell>
          <cell r="H43">
            <v>1</v>
          </cell>
          <cell r="I43" t="str">
            <v>TN4XE</v>
          </cell>
          <cell r="J43">
            <v>8.8190146383049157</v>
          </cell>
          <cell r="K43">
            <v>1</v>
          </cell>
          <cell r="L43">
            <v>0</v>
          </cell>
          <cell r="M43">
            <v>1</v>
          </cell>
          <cell r="N43">
            <v>0</v>
          </cell>
          <cell r="O43">
            <v>1</v>
          </cell>
          <cell r="P43">
            <v>8.8190146383049157</v>
          </cell>
          <cell r="Q43">
            <v>0</v>
          </cell>
          <cell r="R43">
            <v>0</v>
          </cell>
          <cell r="S43">
            <v>0</v>
          </cell>
          <cell r="T43">
            <v>0</v>
          </cell>
          <cell r="U43">
            <v>8.8190146383049157</v>
          </cell>
          <cell r="V43">
            <v>0</v>
          </cell>
          <cell r="W43">
            <v>0</v>
          </cell>
          <cell r="X43">
            <v>0</v>
          </cell>
          <cell r="Y43">
            <v>0</v>
          </cell>
        </row>
        <row r="44">
          <cell r="D44" t="str">
            <v>PRR</v>
          </cell>
          <cell r="E44">
            <v>300</v>
          </cell>
          <cell r="F44" t="str">
            <v>Hauz Khas</v>
          </cell>
          <cell r="H44">
            <v>1</v>
          </cell>
          <cell r="I44" t="str">
            <v>TN1X</v>
          </cell>
          <cell r="J44">
            <v>3.4973868151615002</v>
          </cell>
          <cell r="K44">
            <v>1</v>
          </cell>
          <cell r="L44">
            <v>1</v>
          </cell>
          <cell r="M44">
            <v>0</v>
          </cell>
          <cell r="N44">
            <v>0</v>
          </cell>
          <cell r="O44">
            <v>1</v>
          </cell>
          <cell r="P44">
            <v>3.4973868151615002</v>
          </cell>
          <cell r="Q44">
            <v>0</v>
          </cell>
          <cell r="R44">
            <v>3.4973868151615002</v>
          </cell>
          <cell r="S44">
            <v>0</v>
          </cell>
          <cell r="T44">
            <v>0</v>
          </cell>
          <cell r="U44">
            <v>0</v>
          </cell>
          <cell r="V44">
            <v>0</v>
          </cell>
          <cell r="W44">
            <v>0</v>
          </cell>
          <cell r="X44">
            <v>0</v>
          </cell>
          <cell r="Y44">
            <v>0</v>
          </cell>
        </row>
        <row r="45">
          <cell r="D45" t="str">
            <v>RMN</v>
          </cell>
          <cell r="E45">
            <v>2200</v>
          </cell>
          <cell r="F45" t="str">
            <v>Vikrant</v>
          </cell>
          <cell r="H45">
            <v>1</v>
          </cell>
          <cell r="I45" t="str">
            <v>TN1X</v>
          </cell>
          <cell r="J45">
            <v>9.8194726893726205</v>
          </cell>
          <cell r="K45">
            <v>1</v>
          </cell>
          <cell r="L45">
            <v>1</v>
          </cell>
          <cell r="M45">
            <v>0</v>
          </cell>
          <cell r="N45">
            <v>0</v>
          </cell>
          <cell r="O45">
            <v>2</v>
          </cell>
          <cell r="P45">
            <v>0</v>
          </cell>
          <cell r="Q45">
            <v>9.8194726893726205</v>
          </cell>
          <cell r="R45">
            <v>0</v>
          </cell>
          <cell r="S45">
            <v>0</v>
          </cell>
          <cell r="T45">
            <v>0</v>
          </cell>
          <cell r="U45">
            <v>0</v>
          </cell>
          <cell r="V45">
            <v>0</v>
          </cell>
          <cell r="W45">
            <v>0</v>
          </cell>
          <cell r="X45">
            <v>0</v>
          </cell>
          <cell r="Y45">
            <v>9.8194726893726205</v>
          </cell>
        </row>
        <row r="46">
          <cell r="D46" t="str">
            <v>RJR</v>
          </cell>
          <cell r="E46">
            <v>500</v>
          </cell>
          <cell r="F46" t="str">
            <v>Janpath</v>
          </cell>
          <cell r="H46">
            <v>1</v>
          </cell>
          <cell r="I46" t="str">
            <v>TN1X</v>
          </cell>
          <cell r="J46">
            <v>4.1131990625043109</v>
          </cell>
          <cell r="K46">
            <v>1</v>
          </cell>
          <cell r="L46">
            <v>1</v>
          </cell>
          <cell r="M46">
            <v>0</v>
          </cell>
          <cell r="N46">
            <v>0</v>
          </cell>
          <cell r="O46">
            <v>1</v>
          </cell>
          <cell r="P46">
            <v>4.1131990625043109</v>
          </cell>
          <cell r="Q46">
            <v>0</v>
          </cell>
          <cell r="R46">
            <v>0</v>
          </cell>
          <cell r="S46">
            <v>0</v>
          </cell>
          <cell r="T46">
            <v>0</v>
          </cell>
          <cell r="U46">
            <v>0</v>
          </cell>
          <cell r="V46">
            <v>4.1131990625043109</v>
          </cell>
          <cell r="W46">
            <v>0</v>
          </cell>
          <cell r="X46">
            <v>0</v>
          </cell>
          <cell r="Y46">
            <v>0</v>
          </cell>
        </row>
        <row r="47">
          <cell r="D47" t="str">
            <v>RJN</v>
          </cell>
          <cell r="E47">
            <v>1200</v>
          </cell>
          <cell r="F47" t="str">
            <v>Vikrant</v>
          </cell>
          <cell r="H47">
            <v>0.8</v>
          </cell>
          <cell r="I47" t="str">
            <v>TN1X</v>
          </cell>
          <cell r="J47">
            <v>8.7363321547456021</v>
          </cell>
          <cell r="K47">
            <v>1</v>
          </cell>
          <cell r="L47">
            <v>1</v>
          </cell>
          <cell r="M47">
            <v>0</v>
          </cell>
          <cell r="N47">
            <v>0</v>
          </cell>
          <cell r="O47">
            <v>2</v>
          </cell>
          <cell r="P47">
            <v>0</v>
          </cell>
          <cell r="Q47">
            <v>8.7363321547456021</v>
          </cell>
          <cell r="R47">
            <v>0</v>
          </cell>
          <cell r="S47">
            <v>0</v>
          </cell>
          <cell r="T47">
            <v>0</v>
          </cell>
          <cell r="U47">
            <v>0</v>
          </cell>
          <cell r="V47">
            <v>0</v>
          </cell>
          <cell r="W47">
            <v>0</v>
          </cell>
          <cell r="X47">
            <v>0</v>
          </cell>
          <cell r="Y47">
            <v>8.7363321547456021</v>
          </cell>
        </row>
        <row r="48">
          <cell r="D48" t="str">
            <v>SFS</v>
          </cell>
          <cell r="E48">
            <v>1500</v>
          </cell>
          <cell r="F48" t="str">
            <v>Hauz Khas</v>
          </cell>
          <cell r="G48" t="str">
            <v>GK-II</v>
          </cell>
          <cell r="H48">
            <v>0.5</v>
          </cell>
          <cell r="I48" t="str">
            <v>TN1X</v>
          </cell>
          <cell r="J48">
            <v>8.3332550473939442</v>
          </cell>
          <cell r="K48">
            <v>1</v>
          </cell>
          <cell r="L48">
            <v>1</v>
          </cell>
          <cell r="M48">
            <v>0</v>
          </cell>
          <cell r="N48">
            <v>0</v>
          </cell>
          <cell r="O48">
            <v>1</v>
          </cell>
          <cell r="P48">
            <v>8.3332550473939442</v>
          </cell>
          <cell r="Q48">
            <v>0</v>
          </cell>
          <cell r="R48">
            <v>8.3332550473939442</v>
          </cell>
          <cell r="S48">
            <v>0</v>
          </cell>
          <cell r="T48">
            <v>0</v>
          </cell>
          <cell r="U48">
            <v>0</v>
          </cell>
          <cell r="V48">
            <v>0</v>
          </cell>
          <cell r="W48">
            <v>0</v>
          </cell>
          <cell r="X48">
            <v>0</v>
          </cell>
          <cell r="Y48">
            <v>0</v>
          </cell>
        </row>
        <row r="49">
          <cell r="D49" t="str">
            <v>SFN</v>
          </cell>
          <cell r="F49" t="str">
            <v>Hauz Khas</v>
          </cell>
          <cell r="H49">
            <v>0.5</v>
          </cell>
          <cell r="I49" t="str">
            <v>TN1X</v>
          </cell>
          <cell r="J49">
            <v>8.5813024980718886</v>
          </cell>
          <cell r="K49">
            <v>1</v>
          </cell>
          <cell r="L49">
            <v>1</v>
          </cell>
          <cell r="M49">
            <v>0</v>
          </cell>
          <cell r="N49">
            <v>0</v>
          </cell>
          <cell r="O49">
            <v>1</v>
          </cell>
          <cell r="P49">
            <v>8.5813024980718886</v>
          </cell>
          <cell r="Q49">
            <v>0</v>
          </cell>
          <cell r="R49">
            <v>8.5813024980718886</v>
          </cell>
          <cell r="S49">
            <v>0</v>
          </cell>
          <cell r="T49">
            <v>0</v>
          </cell>
          <cell r="U49">
            <v>0</v>
          </cell>
          <cell r="V49">
            <v>0</v>
          </cell>
          <cell r="W49">
            <v>0</v>
          </cell>
          <cell r="X49">
            <v>0</v>
          </cell>
          <cell r="Y49">
            <v>0</v>
          </cell>
        </row>
        <row r="50">
          <cell r="D50" t="str">
            <v>SSR</v>
          </cell>
          <cell r="E50">
            <v>700</v>
          </cell>
          <cell r="F50" t="str">
            <v>Hauz Khas</v>
          </cell>
          <cell r="H50">
            <v>0.5</v>
          </cell>
          <cell r="I50" t="str">
            <v>TN1X</v>
          </cell>
          <cell r="J50">
            <v>8.4758823315337626</v>
          </cell>
          <cell r="K50">
            <v>1</v>
          </cell>
          <cell r="L50">
            <v>1</v>
          </cell>
          <cell r="M50">
            <v>0</v>
          </cell>
          <cell r="N50">
            <v>0</v>
          </cell>
          <cell r="O50">
            <v>1</v>
          </cell>
          <cell r="P50">
            <v>8.4758823315337626</v>
          </cell>
          <cell r="Q50">
            <v>0</v>
          </cell>
          <cell r="R50">
            <v>8.4758823315337626</v>
          </cell>
          <cell r="S50">
            <v>0</v>
          </cell>
          <cell r="T50">
            <v>0</v>
          </cell>
          <cell r="U50">
            <v>0</v>
          </cell>
          <cell r="V50">
            <v>0</v>
          </cell>
          <cell r="W50">
            <v>0</v>
          </cell>
          <cell r="X50">
            <v>0</v>
          </cell>
          <cell r="Y50">
            <v>0</v>
          </cell>
        </row>
        <row r="51">
          <cell r="D51" t="str">
            <v>SJN</v>
          </cell>
          <cell r="E51">
            <v>2500</v>
          </cell>
          <cell r="F51" t="str">
            <v>Hauz Khas</v>
          </cell>
          <cell r="H51">
            <v>0.7</v>
          </cell>
          <cell r="I51" t="str">
            <v>TN4XE</v>
          </cell>
          <cell r="J51">
            <v>12.271008326906294</v>
          </cell>
          <cell r="K51">
            <v>1</v>
          </cell>
          <cell r="L51">
            <v>0</v>
          </cell>
          <cell r="M51">
            <v>1</v>
          </cell>
          <cell r="N51">
            <v>0</v>
          </cell>
          <cell r="O51">
            <v>1</v>
          </cell>
          <cell r="P51">
            <v>12.271008326906294</v>
          </cell>
          <cell r="Q51">
            <v>0</v>
          </cell>
          <cell r="R51">
            <v>12.271008326906294</v>
          </cell>
          <cell r="S51">
            <v>0</v>
          </cell>
          <cell r="T51">
            <v>0</v>
          </cell>
          <cell r="U51">
            <v>0</v>
          </cell>
          <cell r="V51">
            <v>0</v>
          </cell>
          <cell r="W51">
            <v>0</v>
          </cell>
          <cell r="X51">
            <v>0</v>
          </cell>
          <cell r="Y51">
            <v>0</v>
          </cell>
        </row>
        <row r="52">
          <cell r="D52" t="str">
            <v>SDV</v>
          </cell>
          <cell r="E52">
            <v>800</v>
          </cell>
          <cell r="F52" t="str">
            <v>BTSOL</v>
          </cell>
          <cell r="H52">
            <v>1</v>
          </cell>
          <cell r="I52" t="str">
            <v>TN1X</v>
          </cell>
          <cell r="J52">
            <v>8.2898467435253043</v>
          </cell>
          <cell r="K52">
            <v>1</v>
          </cell>
          <cell r="L52">
            <v>1</v>
          </cell>
          <cell r="M52">
            <v>0</v>
          </cell>
          <cell r="N52">
            <v>0</v>
          </cell>
          <cell r="O52">
            <v>1</v>
          </cell>
          <cell r="P52">
            <v>8.2898467435253043</v>
          </cell>
          <cell r="Q52">
            <v>0</v>
          </cell>
          <cell r="R52">
            <v>0</v>
          </cell>
          <cell r="S52">
            <v>0</v>
          </cell>
          <cell r="T52">
            <v>8.2898467435253043</v>
          </cell>
          <cell r="U52">
            <v>0</v>
          </cell>
          <cell r="V52">
            <v>0</v>
          </cell>
          <cell r="W52">
            <v>0</v>
          </cell>
          <cell r="X52">
            <v>0</v>
          </cell>
          <cell r="Y52">
            <v>0</v>
          </cell>
        </row>
        <row r="53">
          <cell r="D53" t="str">
            <v>TGG</v>
          </cell>
          <cell r="E53">
            <v>2000</v>
          </cell>
          <cell r="F53" t="str">
            <v>Vikrant</v>
          </cell>
          <cell r="H53">
            <v>1.2</v>
          </cell>
          <cell r="I53" t="str">
            <v>TN1X</v>
          </cell>
          <cell r="J53">
            <v>10.224616858813262</v>
          </cell>
          <cell r="K53">
            <v>1</v>
          </cell>
          <cell r="L53">
            <v>1</v>
          </cell>
          <cell r="M53">
            <v>0</v>
          </cell>
          <cell r="N53">
            <v>0</v>
          </cell>
          <cell r="O53">
            <v>2</v>
          </cell>
          <cell r="P53">
            <v>0</v>
          </cell>
          <cell r="Q53">
            <v>10.224616858813262</v>
          </cell>
          <cell r="R53">
            <v>0</v>
          </cell>
          <cell r="S53">
            <v>0</v>
          </cell>
          <cell r="T53">
            <v>0</v>
          </cell>
          <cell r="U53">
            <v>0</v>
          </cell>
          <cell r="V53">
            <v>0</v>
          </cell>
          <cell r="W53">
            <v>0</v>
          </cell>
          <cell r="X53">
            <v>0</v>
          </cell>
          <cell r="Y53">
            <v>10.224616858813262</v>
          </cell>
        </row>
        <row r="54">
          <cell r="D54" t="str">
            <v>TNG</v>
          </cell>
          <cell r="E54">
            <v>2700</v>
          </cell>
          <cell r="F54" t="str">
            <v>Vikrant</v>
          </cell>
          <cell r="H54">
            <v>1</v>
          </cell>
          <cell r="I54" t="str">
            <v>TN1X</v>
          </cell>
          <cell r="J54">
            <v>11.799718170618201</v>
          </cell>
          <cell r="K54">
            <v>1</v>
          </cell>
          <cell r="L54">
            <v>1</v>
          </cell>
          <cell r="M54">
            <v>0</v>
          </cell>
          <cell r="N54">
            <v>0</v>
          </cell>
          <cell r="O54">
            <v>2</v>
          </cell>
          <cell r="P54">
            <v>0</v>
          </cell>
          <cell r="Q54">
            <v>11.799718170618201</v>
          </cell>
          <cell r="R54">
            <v>0</v>
          </cell>
          <cell r="S54">
            <v>0</v>
          </cell>
          <cell r="T54">
            <v>0</v>
          </cell>
          <cell r="U54">
            <v>0</v>
          </cell>
          <cell r="V54">
            <v>0</v>
          </cell>
          <cell r="W54">
            <v>0</v>
          </cell>
          <cell r="X54">
            <v>0</v>
          </cell>
          <cell r="Y54">
            <v>11.799718170618201</v>
          </cell>
        </row>
        <row r="55">
          <cell r="D55" t="str">
            <v>TGB</v>
          </cell>
          <cell r="E55">
            <v>1900</v>
          </cell>
          <cell r="F55" t="str">
            <v>Hauz Khas</v>
          </cell>
          <cell r="H55">
            <v>1</v>
          </cell>
          <cell r="I55" t="str">
            <v>TN1X</v>
          </cell>
          <cell r="J55">
            <v>10.063386015872599</v>
          </cell>
          <cell r="K55">
            <v>1</v>
          </cell>
          <cell r="L55">
            <v>1</v>
          </cell>
          <cell r="M55">
            <v>0</v>
          </cell>
          <cell r="N55">
            <v>0</v>
          </cell>
          <cell r="O55">
            <v>1</v>
          </cell>
          <cell r="P55">
            <v>10.063386015872599</v>
          </cell>
          <cell r="Q55">
            <v>0</v>
          </cell>
          <cell r="R55">
            <v>10.063386015872599</v>
          </cell>
          <cell r="S55">
            <v>0</v>
          </cell>
          <cell r="T55">
            <v>0</v>
          </cell>
          <cell r="U55">
            <v>0</v>
          </cell>
          <cell r="V55">
            <v>0</v>
          </cell>
          <cell r="W55">
            <v>0</v>
          </cell>
          <cell r="X55">
            <v>0</v>
          </cell>
          <cell r="Y55">
            <v>0</v>
          </cell>
        </row>
        <row r="56">
          <cell r="D56" t="str">
            <v>VSE</v>
          </cell>
          <cell r="E56">
            <v>1700</v>
          </cell>
          <cell r="F56" t="str">
            <v>NFC</v>
          </cell>
          <cell r="H56">
            <v>0.5</v>
          </cell>
          <cell r="I56" t="str">
            <v>TN4XE</v>
          </cell>
          <cell r="J56">
            <v>7.9487814988431325</v>
          </cell>
          <cell r="K56">
            <v>1</v>
          </cell>
          <cell r="L56">
            <v>0</v>
          </cell>
          <cell r="M56">
            <v>1</v>
          </cell>
          <cell r="N56">
            <v>0</v>
          </cell>
          <cell r="O56">
            <v>1</v>
          </cell>
          <cell r="P56">
            <v>7.9487814988431325</v>
          </cell>
          <cell r="Q56">
            <v>0</v>
          </cell>
          <cell r="R56">
            <v>0</v>
          </cell>
          <cell r="S56">
            <v>0</v>
          </cell>
          <cell r="T56">
            <v>0</v>
          </cell>
          <cell r="U56">
            <v>7.9487814988431325</v>
          </cell>
          <cell r="V56">
            <v>0</v>
          </cell>
          <cell r="W56">
            <v>0</v>
          </cell>
          <cell r="X56">
            <v>0</v>
          </cell>
          <cell r="Y56">
            <v>0</v>
          </cell>
        </row>
        <row r="57">
          <cell r="D57" t="str">
            <v>VSD</v>
          </cell>
          <cell r="F57" t="str">
            <v>NFC</v>
          </cell>
          <cell r="H57">
            <v>0.5</v>
          </cell>
          <cell r="I57" t="str">
            <v>TN1X</v>
          </cell>
          <cell r="J57">
            <v>8.6515826090973054</v>
          </cell>
          <cell r="K57">
            <v>1</v>
          </cell>
          <cell r="L57">
            <v>1</v>
          </cell>
          <cell r="M57">
            <v>0</v>
          </cell>
          <cell r="N57">
            <v>0</v>
          </cell>
          <cell r="O57">
            <v>1</v>
          </cell>
          <cell r="P57">
            <v>8.6515826090973054</v>
          </cell>
          <cell r="Q57">
            <v>0</v>
          </cell>
          <cell r="R57">
            <v>0</v>
          </cell>
          <cell r="S57">
            <v>0</v>
          </cell>
          <cell r="T57">
            <v>0</v>
          </cell>
          <cell r="U57">
            <v>8.6515826090973054</v>
          </cell>
          <cell r="V57">
            <v>0</v>
          </cell>
          <cell r="W57">
            <v>0</v>
          </cell>
          <cell r="X57">
            <v>0</v>
          </cell>
          <cell r="Y57">
            <v>0</v>
          </cell>
        </row>
        <row r="58">
          <cell r="D58" t="str">
            <v>CRR</v>
          </cell>
          <cell r="E58">
            <v>500</v>
          </cell>
          <cell r="F58" t="str">
            <v>Janpath</v>
          </cell>
          <cell r="H58">
            <v>4.5</v>
          </cell>
          <cell r="I58" t="str">
            <v>TN1X</v>
          </cell>
          <cell r="J58">
            <v>4.2079394082493584</v>
          </cell>
          <cell r="K58">
            <v>1</v>
          </cell>
          <cell r="L58">
            <v>1</v>
          </cell>
          <cell r="M58">
            <v>0</v>
          </cell>
          <cell r="N58">
            <v>0</v>
          </cell>
          <cell r="O58">
            <v>2</v>
          </cell>
          <cell r="P58">
            <v>0</v>
          </cell>
          <cell r="Q58">
            <v>4.2079394082493584</v>
          </cell>
          <cell r="R58">
            <v>0</v>
          </cell>
          <cell r="S58">
            <v>0</v>
          </cell>
          <cell r="T58">
            <v>0</v>
          </cell>
          <cell r="U58">
            <v>0</v>
          </cell>
          <cell r="V58">
            <v>4.2079394082493584</v>
          </cell>
          <cell r="W58">
            <v>0</v>
          </cell>
          <cell r="X58">
            <v>0</v>
          </cell>
          <cell r="Y58">
            <v>0</v>
          </cell>
        </row>
        <row r="59">
          <cell r="D59" t="str">
            <v>DLI</v>
          </cell>
          <cell r="E59">
            <v>150</v>
          </cell>
          <cell r="F59" t="str">
            <v>GWT</v>
          </cell>
          <cell r="H59">
            <v>4.5</v>
          </cell>
          <cell r="I59" t="str">
            <v>TN1X</v>
          </cell>
          <cell r="J59">
            <v>3.3339597187512933</v>
          </cell>
          <cell r="K59">
            <v>1</v>
          </cell>
          <cell r="L59">
            <v>1</v>
          </cell>
          <cell r="M59">
            <v>0</v>
          </cell>
          <cell r="N59">
            <v>0</v>
          </cell>
          <cell r="O59">
            <v>2</v>
          </cell>
          <cell r="P59">
            <v>0</v>
          </cell>
          <cell r="Q59">
            <v>3.3339597187512933</v>
          </cell>
          <cell r="R59">
            <v>0</v>
          </cell>
          <cell r="S59">
            <v>0</v>
          </cell>
          <cell r="T59">
            <v>0</v>
          </cell>
          <cell r="U59">
            <v>0</v>
          </cell>
          <cell r="V59">
            <v>0</v>
          </cell>
          <cell r="W59">
            <v>3.3339597187512933</v>
          </cell>
          <cell r="X59">
            <v>0</v>
          </cell>
          <cell r="Y59">
            <v>0</v>
          </cell>
        </row>
        <row r="60">
          <cell r="D60" t="str">
            <v>NSB</v>
          </cell>
          <cell r="E60">
            <v>1500</v>
          </cell>
          <cell r="F60" t="str">
            <v>Janpath</v>
          </cell>
          <cell r="H60">
            <v>4</v>
          </cell>
          <cell r="I60" t="str">
            <v>TN1X</v>
          </cell>
          <cell r="J60">
            <v>7.9611838713770293</v>
          </cell>
          <cell r="K60">
            <v>1</v>
          </cell>
          <cell r="L60">
            <v>1</v>
          </cell>
          <cell r="M60">
            <v>0</v>
          </cell>
          <cell r="N60">
            <v>0</v>
          </cell>
          <cell r="O60">
            <v>1</v>
          </cell>
          <cell r="P60">
            <v>7.9611838713770293</v>
          </cell>
          <cell r="Q60">
            <v>0</v>
          </cell>
          <cell r="R60">
            <v>0</v>
          </cell>
          <cell r="S60">
            <v>0</v>
          </cell>
          <cell r="T60">
            <v>0</v>
          </cell>
          <cell r="U60">
            <v>0</v>
          </cell>
          <cell r="V60">
            <v>7.9611838713770293</v>
          </cell>
          <cell r="W60">
            <v>0</v>
          </cell>
          <cell r="X60">
            <v>0</v>
          </cell>
          <cell r="Y60">
            <v>0</v>
          </cell>
        </row>
        <row r="61">
          <cell r="D61" t="str">
            <v>SBK</v>
          </cell>
          <cell r="F61" t="str">
            <v>Janpath</v>
          </cell>
          <cell r="H61">
            <v>4.5999999999999996</v>
          </cell>
          <cell r="I61" t="str">
            <v>TN1X</v>
          </cell>
          <cell r="J61">
            <v>7.837160146038058</v>
          </cell>
          <cell r="K61">
            <v>1</v>
          </cell>
          <cell r="L61">
            <v>1</v>
          </cell>
          <cell r="M61">
            <v>0</v>
          </cell>
          <cell r="N61">
            <v>0</v>
          </cell>
          <cell r="O61">
            <v>1</v>
          </cell>
          <cell r="P61">
            <v>7.837160146038058</v>
          </cell>
          <cell r="Q61">
            <v>0</v>
          </cell>
          <cell r="R61">
            <v>0</v>
          </cell>
          <cell r="S61">
            <v>0</v>
          </cell>
          <cell r="T61">
            <v>0</v>
          </cell>
          <cell r="U61">
            <v>0</v>
          </cell>
          <cell r="V61">
            <v>7.837160146038058</v>
          </cell>
          <cell r="W61">
            <v>0</v>
          </cell>
          <cell r="X61">
            <v>0</v>
          </cell>
          <cell r="Y61">
            <v>0</v>
          </cell>
        </row>
        <row r="62">
          <cell r="D62" t="str">
            <v>TMG</v>
          </cell>
          <cell r="E62">
            <v>500</v>
          </cell>
          <cell r="F62" t="str">
            <v>Vikrant</v>
          </cell>
          <cell r="H62">
            <v>1</v>
          </cell>
          <cell r="I62" t="str">
            <v>TN1X</v>
          </cell>
          <cell r="J62">
            <v>3.3552762965439289</v>
          </cell>
          <cell r="K62">
            <v>1</v>
          </cell>
          <cell r="L62">
            <v>1</v>
          </cell>
          <cell r="M62">
            <v>0</v>
          </cell>
          <cell r="N62">
            <v>0</v>
          </cell>
          <cell r="O62">
            <v>2</v>
          </cell>
          <cell r="P62">
            <v>0</v>
          </cell>
          <cell r="Q62">
            <v>3.3552762965439289</v>
          </cell>
          <cell r="R62">
            <v>0</v>
          </cell>
          <cell r="S62">
            <v>0</v>
          </cell>
          <cell r="T62">
            <v>0</v>
          </cell>
          <cell r="U62">
            <v>0</v>
          </cell>
          <cell r="V62">
            <v>0</v>
          </cell>
          <cell r="W62">
            <v>0</v>
          </cell>
          <cell r="X62">
            <v>0</v>
          </cell>
          <cell r="Y62">
            <v>3.3552762965439289</v>
          </cell>
        </row>
        <row r="63">
          <cell r="D63" t="str">
            <v>BDH</v>
          </cell>
          <cell r="E63">
            <v>200</v>
          </cell>
          <cell r="F63" t="str">
            <v>Janpath</v>
          </cell>
          <cell r="I63" t="str">
            <v>TN1X</v>
          </cell>
          <cell r="J63">
            <v>3.1421105186175717</v>
          </cell>
          <cell r="K63">
            <v>1</v>
          </cell>
          <cell r="L63">
            <v>1</v>
          </cell>
          <cell r="M63">
            <v>0</v>
          </cell>
          <cell r="N63">
            <v>0</v>
          </cell>
          <cell r="O63">
            <v>1</v>
          </cell>
          <cell r="P63">
            <v>3.1421105186175717</v>
          </cell>
          <cell r="Q63">
            <v>0</v>
          </cell>
          <cell r="R63">
            <v>0</v>
          </cell>
          <cell r="S63">
            <v>0</v>
          </cell>
          <cell r="T63">
            <v>0</v>
          </cell>
          <cell r="U63">
            <v>0</v>
          </cell>
          <cell r="V63">
            <v>3.1421105186175717</v>
          </cell>
          <cell r="W63">
            <v>0</v>
          </cell>
          <cell r="X63">
            <v>0</v>
          </cell>
          <cell r="Y63">
            <v>0</v>
          </cell>
        </row>
        <row r="64">
          <cell r="D64" t="str">
            <v>BDR</v>
          </cell>
          <cell r="E64">
            <v>300</v>
          </cell>
          <cell r="F64" t="str">
            <v>Janpath</v>
          </cell>
          <cell r="H64">
            <v>2</v>
          </cell>
          <cell r="I64" t="str">
            <v>TN1X</v>
          </cell>
          <cell r="J64">
            <v>3.7247636449496153</v>
          </cell>
          <cell r="K64">
            <v>1</v>
          </cell>
          <cell r="L64">
            <v>1</v>
          </cell>
          <cell r="M64">
            <v>0</v>
          </cell>
          <cell r="N64">
            <v>0</v>
          </cell>
          <cell r="O64">
            <v>1</v>
          </cell>
          <cell r="P64">
            <v>3.7247636449496153</v>
          </cell>
          <cell r="Q64">
            <v>0</v>
          </cell>
          <cell r="R64">
            <v>0</v>
          </cell>
          <cell r="S64">
            <v>0</v>
          </cell>
          <cell r="T64">
            <v>0</v>
          </cell>
          <cell r="U64">
            <v>0</v>
          </cell>
          <cell r="V64">
            <v>3.7247636449496153</v>
          </cell>
          <cell r="W64">
            <v>0</v>
          </cell>
          <cell r="X64">
            <v>0</v>
          </cell>
          <cell r="Y64">
            <v>0</v>
          </cell>
        </row>
        <row r="65">
          <cell r="D65" t="str">
            <v>CHR</v>
          </cell>
          <cell r="E65">
            <v>400</v>
          </cell>
          <cell r="F65" t="str">
            <v>Janpath</v>
          </cell>
          <cell r="H65">
            <v>0.5</v>
          </cell>
          <cell r="I65" t="str">
            <v>TN4XE</v>
          </cell>
          <cell r="J65">
            <v>3.9663515265994871</v>
          </cell>
          <cell r="K65">
            <v>1</v>
          </cell>
          <cell r="L65">
            <v>0</v>
          </cell>
          <cell r="M65">
            <v>1</v>
          </cell>
          <cell r="N65">
            <v>0</v>
          </cell>
          <cell r="O65">
            <v>1</v>
          </cell>
          <cell r="P65">
            <v>3.9663515265994871</v>
          </cell>
          <cell r="Q65">
            <v>0</v>
          </cell>
          <cell r="R65">
            <v>0</v>
          </cell>
          <cell r="S65">
            <v>0</v>
          </cell>
          <cell r="T65">
            <v>0</v>
          </cell>
          <cell r="U65">
            <v>0</v>
          </cell>
          <cell r="V65">
            <v>3.9663515265994871</v>
          </cell>
          <cell r="W65">
            <v>0</v>
          </cell>
          <cell r="X65">
            <v>0</v>
          </cell>
          <cell r="Y65">
            <v>0</v>
          </cell>
        </row>
        <row r="66">
          <cell r="D66" t="str">
            <v>FTR</v>
          </cell>
          <cell r="E66">
            <v>300</v>
          </cell>
          <cell r="F66" t="str">
            <v>Hauz Khas</v>
          </cell>
          <cell r="H66">
            <v>2</v>
          </cell>
          <cell r="I66" t="str">
            <v>TN1X</v>
          </cell>
          <cell r="J66">
            <v>3.6679194375025865</v>
          </cell>
          <cell r="K66">
            <v>1</v>
          </cell>
          <cell r="L66">
            <v>1</v>
          </cell>
          <cell r="M66">
            <v>0</v>
          </cell>
          <cell r="N66">
            <v>0</v>
          </cell>
          <cell r="O66">
            <v>1</v>
          </cell>
          <cell r="P66">
            <v>3.6679194375025865</v>
          </cell>
          <cell r="Q66">
            <v>0</v>
          </cell>
          <cell r="R66">
            <v>3.6679194375025865</v>
          </cell>
          <cell r="S66">
            <v>0</v>
          </cell>
          <cell r="T66">
            <v>0</v>
          </cell>
          <cell r="U66">
            <v>0</v>
          </cell>
          <cell r="V66">
            <v>0</v>
          </cell>
          <cell r="W66">
            <v>0</v>
          </cell>
          <cell r="X66">
            <v>0</v>
          </cell>
          <cell r="Y66">
            <v>0</v>
          </cell>
        </row>
        <row r="67">
          <cell r="D67" t="str">
            <v>SJL</v>
          </cell>
          <cell r="E67">
            <v>500</v>
          </cell>
          <cell r="F67" t="str">
            <v>Devika</v>
          </cell>
          <cell r="H67">
            <v>0.5</v>
          </cell>
          <cell r="I67" t="str">
            <v>TN1X</v>
          </cell>
          <cell r="J67">
            <v>4.1131990625043109</v>
          </cell>
          <cell r="K67">
            <v>1</v>
          </cell>
          <cell r="L67">
            <v>1</v>
          </cell>
          <cell r="M67">
            <v>0</v>
          </cell>
          <cell r="N67">
            <v>0</v>
          </cell>
          <cell r="O67">
            <v>1</v>
          </cell>
          <cell r="P67">
            <v>4.1131990625043109</v>
          </cell>
          <cell r="Q67">
            <v>0</v>
          </cell>
          <cell r="R67">
            <v>0</v>
          </cell>
          <cell r="S67">
            <v>4.1131990625043109</v>
          </cell>
          <cell r="T67">
            <v>0</v>
          </cell>
          <cell r="U67">
            <v>0</v>
          </cell>
          <cell r="V67">
            <v>0</v>
          </cell>
          <cell r="W67">
            <v>0</v>
          </cell>
          <cell r="X67">
            <v>0</v>
          </cell>
          <cell r="Y67">
            <v>0</v>
          </cell>
        </row>
        <row r="68">
          <cell r="E68">
            <v>2000</v>
          </cell>
          <cell r="H68">
            <v>0</v>
          </cell>
          <cell r="I68" t="str">
            <v>Repeat</v>
          </cell>
          <cell r="J68">
            <v>0</v>
          </cell>
          <cell r="K68">
            <v>0</v>
          </cell>
          <cell r="L68">
            <v>0</v>
          </cell>
          <cell r="M68">
            <v>0</v>
          </cell>
          <cell r="N68">
            <v>0</v>
          </cell>
          <cell r="O68" t="str">
            <v xml:space="preserve"> </v>
          </cell>
          <cell r="P68">
            <v>0</v>
          </cell>
          <cell r="Q68">
            <v>0</v>
          </cell>
          <cell r="R68">
            <v>0</v>
          </cell>
          <cell r="S68">
            <v>0</v>
          </cell>
          <cell r="T68">
            <v>0</v>
          </cell>
          <cell r="U68">
            <v>0</v>
          </cell>
          <cell r="V68">
            <v>0</v>
          </cell>
          <cell r="W68">
            <v>0</v>
          </cell>
          <cell r="X68">
            <v>0</v>
          </cell>
          <cell r="Y68">
            <v>0</v>
          </cell>
        </row>
        <row r="69">
          <cell r="D69" t="str">
            <v>SVM</v>
          </cell>
          <cell r="E69">
            <v>1000</v>
          </cell>
          <cell r="F69" t="str">
            <v>Vikrant</v>
          </cell>
          <cell r="H69">
            <v>1.1000000000000001</v>
          </cell>
          <cell r="I69" t="str">
            <v>TN1X</v>
          </cell>
          <cell r="J69">
            <v>8.9430383636438897</v>
          </cell>
          <cell r="K69">
            <v>1</v>
          </cell>
          <cell r="L69">
            <v>1</v>
          </cell>
          <cell r="M69">
            <v>0</v>
          </cell>
          <cell r="N69">
            <v>0</v>
          </cell>
          <cell r="O69">
            <v>2</v>
          </cell>
          <cell r="P69">
            <v>0</v>
          </cell>
          <cell r="Q69">
            <v>8.9430383636438897</v>
          </cell>
          <cell r="R69">
            <v>0</v>
          </cell>
          <cell r="S69">
            <v>0</v>
          </cell>
          <cell r="T69">
            <v>0</v>
          </cell>
          <cell r="U69">
            <v>0</v>
          </cell>
          <cell r="V69">
            <v>0</v>
          </cell>
          <cell r="W69">
            <v>0</v>
          </cell>
          <cell r="X69">
            <v>0</v>
          </cell>
          <cell r="Y69">
            <v>8.9430383636438897</v>
          </cell>
        </row>
        <row r="70">
          <cell r="D70" t="str">
            <v>VKM</v>
          </cell>
          <cell r="E70">
            <v>2000</v>
          </cell>
          <cell r="F70" t="str">
            <v>NFC</v>
          </cell>
          <cell r="H70">
            <v>0.5</v>
          </cell>
          <cell r="I70" t="str">
            <v>TN4XE</v>
          </cell>
          <cell r="J70">
            <v>10.886076727287778</v>
          </cell>
          <cell r="K70">
            <v>1</v>
          </cell>
          <cell r="L70">
            <v>0</v>
          </cell>
          <cell r="M70">
            <v>1</v>
          </cell>
          <cell r="N70">
            <v>0</v>
          </cell>
          <cell r="O70">
            <v>1</v>
          </cell>
          <cell r="P70">
            <v>10.886076727287778</v>
          </cell>
          <cell r="Q70">
            <v>0</v>
          </cell>
          <cell r="R70">
            <v>0</v>
          </cell>
          <cell r="S70">
            <v>0</v>
          </cell>
          <cell r="T70">
            <v>0</v>
          </cell>
          <cell r="U70">
            <v>10.886076727287778</v>
          </cell>
          <cell r="V70">
            <v>0</v>
          </cell>
          <cell r="W70">
            <v>0</v>
          </cell>
          <cell r="X70">
            <v>0</v>
          </cell>
          <cell r="Y70">
            <v>0</v>
          </cell>
        </row>
        <row r="71">
          <cell r="D71" t="str">
            <v>SKN</v>
          </cell>
          <cell r="E71">
            <v>1500</v>
          </cell>
          <cell r="F71" t="str">
            <v>GWT</v>
          </cell>
          <cell r="H71">
            <v>0.5</v>
          </cell>
          <cell r="I71" t="str">
            <v>TN1X</v>
          </cell>
          <cell r="J71">
            <v>9.9145575454658328</v>
          </cell>
          <cell r="K71">
            <v>1</v>
          </cell>
          <cell r="L71">
            <v>1</v>
          </cell>
          <cell r="M71">
            <v>0</v>
          </cell>
          <cell r="N71">
            <v>0</v>
          </cell>
          <cell r="O71">
            <v>2</v>
          </cell>
          <cell r="P71">
            <v>0</v>
          </cell>
          <cell r="Q71">
            <v>9.9145575454658328</v>
          </cell>
          <cell r="R71">
            <v>0</v>
          </cell>
          <cell r="S71">
            <v>0</v>
          </cell>
          <cell r="T71">
            <v>0</v>
          </cell>
          <cell r="U71">
            <v>0</v>
          </cell>
          <cell r="V71">
            <v>0</v>
          </cell>
          <cell r="W71">
            <v>9.9145575454658328</v>
          </cell>
          <cell r="X71">
            <v>0</v>
          </cell>
          <cell r="Y71">
            <v>0</v>
          </cell>
        </row>
        <row r="72">
          <cell r="D72" t="str">
            <v>LRD</v>
          </cell>
          <cell r="E72">
            <v>800</v>
          </cell>
          <cell r="F72" t="str">
            <v>Vikrant</v>
          </cell>
          <cell r="H72">
            <v>7.5</v>
          </cell>
          <cell r="I72" t="str">
            <v>TN1X</v>
          </cell>
          <cell r="J72">
            <v>4.7811185000068974</v>
          </cell>
          <cell r="K72">
            <v>1</v>
          </cell>
          <cell r="L72">
            <v>1</v>
          </cell>
          <cell r="M72">
            <v>0</v>
          </cell>
          <cell r="N72">
            <v>0</v>
          </cell>
          <cell r="O72">
            <v>2</v>
          </cell>
          <cell r="P72">
            <v>0</v>
          </cell>
          <cell r="Q72">
            <v>4.7811185000068974</v>
          </cell>
          <cell r="R72">
            <v>0</v>
          </cell>
          <cell r="S72">
            <v>0</v>
          </cell>
          <cell r="T72">
            <v>0</v>
          </cell>
          <cell r="U72">
            <v>0</v>
          </cell>
          <cell r="V72">
            <v>0</v>
          </cell>
          <cell r="W72">
            <v>0</v>
          </cell>
          <cell r="X72">
            <v>0</v>
          </cell>
          <cell r="Y72">
            <v>4.7811185000068974</v>
          </cell>
        </row>
        <row r="73">
          <cell r="D73" t="str">
            <v>MKG</v>
          </cell>
          <cell r="E73">
            <v>150</v>
          </cell>
          <cell r="F73" t="str">
            <v>GWT</v>
          </cell>
          <cell r="H73">
            <v>1.6</v>
          </cell>
          <cell r="I73" t="str">
            <v>TN1X</v>
          </cell>
          <cell r="J73">
            <v>3.3339597187512933</v>
          </cell>
          <cell r="K73">
            <v>1</v>
          </cell>
          <cell r="L73">
            <v>1</v>
          </cell>
          <cell r="M73">
            <v>0</v>
          </cell>
          <cell r="N73">
            <v>0</v>
          </cell>
          <cell r="O73">
            <v>2</v>
          </cell>
          <cell r="P73">
            <v>0</v>
          </cell>
          <cell r="Q73">
            <v>3.3339597187512933</v>
          </cell>
          <cell r="R73">
            <v>0</v>
          </cell>
          <cell r="S73">
            <v>0</v>
          </cell>
          <cell r="T73">
            <v>0</v>
          </cell>
          <cell r="U73">
            <v>0</v>
          </cell>
          <cell r="V73">
            <v>0</v>
          </cell>
          <cell r="W73">
            <v>3.3339597187512933</v>
          </cell>
          <cell r="X73">
            <v>0</v>
          </cell>
          <cell r="Y73">
            <v>0</v>
          </cell>
        </row>
        <row r="74">
          <cell r="D74" t="str">
            <v>MKN</v>
          </cell>
          <cell r="E74">
            <v>400</v>
          </cell>
          <cell r="F74" t="str">
            <v>GWT</v>
          </cell>
          <cell r="H74">
            <v>7</v>
          </cell>
          <cell r="I74" t="str">
            <v>TN1X</v>
          </cell>
          <cell r="J74">
            <v>3.8905592500034487</v>
          </cell>
          <cell r="K74">
            <v>1</v>
          </cell>
          <cell r="L74">
            <v>1</v>
          </cell>
          <cell r="M74">
            <v>0</v>
          </cell>
          <cell r="N74">
            <v>0</v>
          </cell>
          <cell r="O74">
            <v>2</v>
          </cell>
          <cell r="P74">
            <v>0</v>
          </cell>
          <cell r="Q74">
            <v>3.8905592500034487</v>
          </cell>
          <cell r="R74">
            <v>0</v>
          </cell>
          <cell r="S74">
            <v>0</v>
          </cell>
          <cell r="T74">
            <v>0</v>
          </cell>
          <cell r="U74">
            <v>0</v>
          </cell>
          <cell r="V74">
            <v>0</v>
          </cell>
          <cell r="W74">
            <v>3.8905592500034487</v>
          </cell>
          <cell r="X74">
            <v>0</v>
          </cell>
          <cell r="Y74">
            <v>0</v>
          </cell>
        </row>
        <row r="75">
          <cell r="D75" t="str">
            <v>GVP</v>
          </cell>
          <cell r="E75">
            <v>200</v>
          </cell>
          <cell r="F75" t="str">
            <v>Hauz Khas</v>
          </cell>
          <cell r="H75">
            <v>1.5</v>
          </cell>
          <cell r="I75" t="str">
            <v>TN1X</v>
          </cell>
          <cell r="J75">
            <v>3.4452796250017244</v>
          </cell>
          <cell r="K75">
            <v>1</v>
          </cell>
          <cell r="L75">
            <v>1</v>
          </cell>
          <cell r="M75">
            <v>0</v>
          </cell>
          <cell r="N75">
            <v>0</v>
          </cell>
          <cell r="O75">
            <v>1</v>
          </cell>
          <cell r="P75">
            <v>3.4452796250017244</v>
          </cell>
          <cell r="Q75">
            <v>0</v>
          </cell>
          <cell r="R75">
            <v>3.4452796250017244</v>
          </cell>
          <cell r="S75">
            <v>0</v>
          </cell>
          <cell r="T75">
            <v>0</v>
          </cell>
          <cell r="U75">
            <v>0</v>
          </cell>
          <cell r="V75">
            <v>0</v>
          </cell>
          <cell r="W75">
            <v>0</v>
          </cell>
          <cell r="X75">
            <v>0</v>
          </cell>
          <cell r="Y75">
            <v>0</v>
          </cell>
        </row>
        <row r="76">
          <cell r="D76" t="str">
            <v>JSN</v>
          </cell>
          <cell r="E76">
            <v>200</v>
          </cell>
          <cell r="F76" t="str">
            <v>Devika</v>
          </cell>
          <cell r="H76">
            <v>0.5</v>
          </cell>
          <cell r="I76" t="str">
            <v>TN1X</v>
          </cell>
          <cell r="J76">
            <v>3.4452796250017244</v>
          </cell>
          <cell r="K76">
            <v>1</v>
          </cell>
          <cell r="L76">
            <v>1</v>
          </cell>
          <cell r="M76">
            <v>0</v>
          </cell>
          <cell r="N76">
            <v>0</v>
          </cell>
          <cell r="O76">
            <v>1</v>
          </cell>
          <cell r="P76">
            <v>3.4452796250017244</v>
          </cell>
          <cell r="Q76">
            <v>0</v>
          </cell>
          <cell r="R76">
            <v>0</v>
          </cell>
          <cell r="S76">
            <v>3.4452796250017244</v>
          </cell>
          <cell r="T76">
            <v>0</v>
          </cell>
          <cell r="U76">
            <v>0</v>
          </cell>
          <cell r="V76">
            <v>0</v>
          </cell>
          <cell r="W76">
            <v>0</v>
          </cell>
          <cell r="X76">
            <v>0</v>
          </cell>
          <cell r="Y76">
            <v>0</v>
          </cell>
        </row>
        <row r="77">
          <cell r="D77" t="str">
            <v>ZKN</v>
          </cell>
          <cell r="E77">
            <v>100</v>
          </cell>
          <cell r="F77" t="str">
            <v>NFC</v>
          </cell>
          <cell r="H77">
            <v>3.7</v>
          </cell>
          <cell r="I77" t="str">
            <v>TN1X</v>
          </cell>
          <cell r="J77">
            <v>3.2226398125008622</v>
          </cell>
          <cell r="K77">
            <v>1</v>
          </cell>
          <cell r="L77">
            <v>1</v>
          </cell>
          <cell r="M77">
            <v>0</v>
          </cell>
          <cell r="N77">
            <v>0</v>
          </cell>
          <cell r="O77">
            <v>1</v>
          </cell>
          <cell r="P77">
            <v>3.2226398125008622</v>
          </cell>
          <cell r="Q77">
            <v>0</v>
          </cell>
          <cell r="R77">
            <v>0</v>
          </cell>
          <cell r="S77">
            <v>0</v>
          </cell>
          <cell r="T77">
            <v>0</v>
          </cell>
          <cell r="U77">
            <v>3.2226398125008622</v>
          </cell>
          <cell r="V77">
            <v>0</v>
          </cell>
          <cell r="W77">
            <v>0</v>
          </cell>
          <cell r="X77">
            <v>0</v>
          </cell>
          <cell r="Y77">
            <v>0</v>
          </cell>
        </row>
        <row r="78">
          <cell r="D78" t="str">
            <v>POI</v>
          </cell>
          <cell r="F78" t="str">
            <v>POI</v>
          </cell>
          <cell r="H78">
            <v>2</v>
          </cell>
          <cell r="I78" t="str">
            <v>TN4XE</v>
          </cell>
          <cell r="K78">
            <v>2</v>
          </cell>
          <cell r="L78">
            <v>0</v>
          </cell>
          <cell r="M78">
            <v>2</v>
          </cell>
          <cell r="N78">
            <v>0</v>
          </cell>
          <cell r="O78">
            <v>1</v>
          </cell>
          <cell r="P78">
            <v>0</v>
          </cell>
          <cell r="Q78">
            <v>0</v>
          </cell>
          <cell r="R78">
            <v>0</v>
          </cell>
          <cell r="S78">
            <v>0</v>
          </cell>
          <cell r="T78">
            <v>0</v>
          </cell>
          <cell r="U78">
            <v>0</v>
          </cell>
          <cell r="V78">
            <v>0</v>
          </cell>
          <cell r="W78">
            <v>0</v>
          </cell>
          <cell r="X78">
            <v>0</v>
          </cell>
          <cell r="Y78">
            <v>0</v>
          </cell>
        </row>
        <row r="79">
          <cell r="D79" t="str">
            <v>CRP</v>
          </cell>
          <cell r="F79" t="str">
            <v>Hauz Khas</v>
          </cell>
          <cell r="H79">
            <v>1</v>
          </cell>
          <cell r="I79" t="str">
            <v>TN4XE</v>
          </cell>
          <cell r="J79">
            <v>65</v>
          </cell>
          <cell r="K79">
            <v>1</v>
          </cell>
          <cell r="L79">
            <v>0</v>
          </cell>
          <cell r="M79">
            <v>1</v>
          </cell>
          <cell r="N79">
            <v>0</v>
          </cell>
          <cell r="O79">
            <v>1</v>
          </cell>
          <cell r="P79">
            <v>65</v>
          </cell>
          <cell r="Q79">
            <v>0</v>
          </cell>
          <cell r="R79">
            <v>65</v>
          </cell>
          <cell r="S79">
            <v>0</v>
          </cell>
          <cell r="T79">
            <v>0</v>
          </cell>
          <cell r="U79">
            <v>0</v>
          </cell>
          <cell r="V79">
            <v>0</v>
          </cell>
          <cell r="W79">
            <v>0</v>
          </cell>
          <cell r="X79">
            <v>0</v>
          </cell>
          <cell r="Y79">
            <v>0</v>
          </cell>
        </row>
        <row r="80">
          <cell r="D80" t="str">
            <v>DFC</v>
          </cell>
          <cell r="F80" t="str">
            <v>Hauz Khas</v>
          </cell>
          <cell r="H80">
            <v>1</v>
          </cell>
          <cell r="I80" t="str">
            <v>TN4XE</v>
          </cell>
          <cell r="J80">
            <v>30</v>
          </cell>
          <cell r="K80">
            <v>1</v>
          </cell>
          <cell r="L80">
            <v>0</v>
          </cell>
          <cell r="M80">
            <v>1</v>
          </cell>
          <cell r="N80">
            <v>0</v>
          </cell>
          <cell r="O80">
            <v>1</v>
          </cell>
          <cell r="P80">
            <v>30</v>
          </cell>
          <cell r="Q80">
            <v>0</v>
          </cell>
          <cell r="R80">
            <v>30</v>
          </cell>
          <cell r="S80">
            <v>0</v>
          </cell>
          <cell r="T80">
            <v>0</v>
          </cell>
          <cell r="U80">
            <v>0</v>
          </cell>
          <cell r="V80">
            <v>0</v>
          </cell>
          <cell r="W80">
            <v>0</v>
          </cell>
          <cell r="X80">
            <v>0</v>
          </cell>
          <cell r="Y80">
            <v>0</v>
          </cell>
        </row>
        <row r="81">
          <cell r="D81" t="str">
            <v>EOK</v>
          </cell>
          <cell r="F81" t="str">
            <v>Hauz Khas</v>
          </cell>
          <cell r="H81">
            <v>1</v>
          </cell>
          <cell r="I81" t="str">
            <v>TN4XE</v>
          </cell>
          <cell r="J81">
            <v>53</v>
          </cell>
          <cell r="K81">
            <v>1</v>
          </cell>
          <cell r="L81">
            <v>0</v>
          </cell>
          <cell r="M81">
            <v>1</v>
          </cell>
          <cell r="N81">
            <v>0</v>
          </cell>
          <cell r="O81">
            <v>1</v>
          </cell>
          <cell r="P81">
            <v>53</v>
          </cell>
          <cell r="Q81">
            <v>0</v>
          </cell>
          <cell r="R81">
            <v>53</v>
          </cell>
          <cell r="S81">
            <v>0</v>
          </cell>
          <cell r="T81">
            <v>0</v>
          </cell>
          <cell r="U81">
            <v>0</v>
          </cell>
          <cell r="V81">
            <v>0</v>
          </cell>
          <cell r="W81">
            <v>0</v>
          </cell>
          <cell r="X81">
            <v>0</v>
          </cell>
          <cell r="Y81">
            <v>0</v>
          </cell>
        </row>
        <row r="82">
          <cell r="D82" t="str">
            <v>GK-2</v>
          </cell>
          <cell r="F82" t="str">
            <v>Hauz Khas</v>
          </cell>
          <cell r="H82">
            <v>1</v>
          </cell>
          <cell r="I82" t="str">
            <v>TN4XE</v>
          </cell>
          <cell r="J82">
            <v>66</v>
          </cell>
          <cell r="K82">
            <v>1</v>
          </cell>
          <cell r="L82">
            <v>0</v>
          </cell>
          <cell r="M82">
            <v>1</v>
          </cell>
          <cell r="N82">
            <v>0</v>
          </cell>
          <cell r="O82">
            <v>1</v>
          </cell>
          <cell r="P82">
            <v>66</v>
          </cell>
          <cell r="Q82">
            <v>0</v>
          </cell>
          <cell r="R82">
            <v>66</v>
          </cell>
          <cell r="S82">
            <v>0</v>
          </cell>
          <cell r="T82">
            <v>0</v>
          </cell>
          <cell r="U82">
            <v>0</v>
          </cell>
          <cell r="V82">
            <v>0</v>
          </cell>
          <cell r="W82">
            <v>0</v>
          </cell>
          <cell r="X82">
            <v>0</v>
          </cell>
          <cell r="Y82">
            <v>0</v>
          </cell>
        </row>
        <row r="83">
          <cell r="D83" t="str">
            <v>GK-1</v>
          </cell>
          <cell r="F83" t="str">
            <v>Hauz Khas</v>
          </cell>
          <cell r="H83">
            <v>1</v>
          </cell>
          <cell r="I83" t="str">
            <v>TN4XE</v>
          </cell>
          <cell r="J83">
            <v>39</v>
          </cell>
          <cell r="K83">
            <v>1</v>
          </cell>
          <cell r="L83">
            <v>0</v>
          </cell>
          <cell r="M83">
            <v>1</v>
          </cell>
          <cell r="N83">
            <v>0</v>
          </cell>
          <cell r="O83">
            <v>1</v>
          </cell>
          <cell r="P83">
            <v>39</v>
          </cell>
          <cell r="Q83">
            <v>0</v>
          </cell>
          <cell r="R83">
            <v>39</v>
          </cell>
          <cell r="S83">
            <v>0</v>
          </cell>
          <cell r="T83">
            <v>0</v>
          </cell>
          <cell r="U83">
            <v>0</v>
          </cell>
          <cell r="V83">
            <v>0</v>
          </cell>
          <cell r="W83">
            <v>0</v>
          </cell>
          <cell r="X83">
            <v>0</v>
          </cell>
          <cell r="Y83">
            <v>0</v>
          </cell>
        </row>
        <row r="84">
          <cell r="D84" t="str">
            <v>NFC</v>
          </cell>
          <cell r="F84" t="str">
            <v>NFC</v>
          </cell>
          <cell r="H84">
            <v>1</v>
          </cell>
          <cell r="I84" t="str">
            <v>TN4XE</v>
          </cell>
          <cell r="J84">
            <v>30.560756084656077</v>
          </cell>
          <cell r="K84">
            <v>1</v>
          </cell>
          <cell r="L84">
            <v>0</v>
          </cell>
          <cell r="M84">
            <v>1</v>
          </cell>
          <cell r="N84">
            <v>0</v>
          </cell>
          <cell r="O84">
            <v>1</v>
          </cell>
          <cell r="P84">
            <v>30.560756084656077</v>
          </cell>
          <cell r="Q84">
            <v>0</v>
          </cell>
          <cell r="R84">
            <v>0</v>
          </cell>
          <cell r="S84">
            <v>0</v>
          </cell>
          <cell r="T84">
            <v>0</v>
          </cell>
          <cell r="U84">
            <v>30.560756084656077</v>
          </cell>
          <cell r="V84">
            <v>0</v>
          </cell>
          <cell r="W84">
            <v>0</v>
          </cell>
          <cell r="X84">
            <v>0</v>
          </cell>
          <cell r="Y84">
            <v>0</v>
          </cell>
        </row>
        <row r="85">
          <cell r="D85" t="str">
            <v>FTB</v>
          </cell>
          <cell r="H85">
            <v>10</v>
          </cell>
          <cell r="I85" t="str">
            <v>TN1X</v>
          </cell>
          <cell r="J85">
            <v>50</v>
          </cell>
          <cell r="K85">
            <v>10</v>
          </cell>
          <cell r="L85">
            <v>10</v>
          </cell>
          <cell r="M85">
            <v>0</v>
          </cell>
          <cell r="N85">
            <v>0</v>
          </cell>
          <cell r="O85">
            <v>1</v>
          </cell>
          <cell r="P85">
            <v>25</v>
          </cell>
          <cell r="Q85">
            <v>25</v>
          </cell>
          <cell r="R85">
            <v>5</v>
          </cell>
          <cell r="S85">
            <v>5</v>
          </cell>
          <cell r="T85">
            <v>5</v>
          </cell>
          <cell r="U85">
            <v>5</v>
          </cell>
          <cell r="V85">
            <v>5</v>
          </cell>
          <cell r="W85">
            <v>8</v>
          </cell>
          <cell r="X85">
            <v>8</v>
          </cell>
          <cell r="Y85">
            <v>9</v>
          </cell>
        </row>
        <row r="86">
          <cell r="D86" t="str">
            <v>MSU2</v>
          </cell>
          <cell r="H86" t="str">
            <v xml:space="preserve"> </v>
          </cell>
          <cell r="I86" t="str">
            <v>TN16XE</v>
          </cell>
          <cell r="K86">
            <v>7</v>
          </cell>
          <cell r="L86">
            <v>0</v>
          </cell>
          <cell r="M86">
            <v>3</v>
          </cell>
          <cell r="N86">
            <v>4</v>
          </cell>
          <cell r="O86" t="str">
            <v xml:space="preserve"> </v>
          </cell>
          <cell r="P86">
            <v>0</v>
          </cell>
          <cell r="R86">
            <v>0</v>
          </cell>
          <cell r="S86">
            <v>0</v>
          </cell>
          <cell r="T86">
            <v>0</v>
          </cell>
          <cell r="U86">
            <v>0</v>
          </cell>
          <cell r="V86">
            <v>0</v>
          </cell>
          <cell r="W86">
            <v>0</v>
          </cell>
          <cell r="X86">
            <v>0</v>
          </cell>
          <cell r="Y86">
            <v>0</v>
          </cell>
        </row>
        <row r="87">
          <cell r="D87" t="str">
            <v>MSU1</v>
          </cell>
          <cell r="H87" t="str">
            <v xml:space="preserve"> </v>
          </cell>
          <cell r="I87" t="str">
            <v>TN16XE</v>
          </cell>
          <cell r="K87">
            <v>5</v>
          </cell>
          <cell r="L87">
            <v>0</v>
          </cell>
          <cell r="M87">
            <v>3</v>
          </cell>
          <cell r="N87">
            <v>2</v>
          </cell>
          <cell r="O87">
            <v>2</v>
          </cell>
          <cell r="P87">
            <v>0</v>
          </cell>
          <cell r="R87">
            <v>0</v>
          </cell>
          <cell r="S87">
            <v>0</v>
          </cell>
          <cell r="T87">
            <v>0</v>
          </cell>
          <cell r="U87">
            <v>0</v>
          </cell>
          <cell r="V87">
            <v>0</v>
          </cell>
          <cell r="W87">
            <v>0</v>
          </cell>
          <cell r="X87">
            <v>0</v>
          </cell>
          <cell r="Y87">
            <v>0</v>
          </cell>
        </row>
        <row r="88">
          <cell r="P88">
            <v>3060.3795091082261</v>
          </cell>
          <cell r="Q88">
            <v>782.99391948051948</v>
          </cell>
        </row>
        <row r="89">
          <cell r="E89">
            <v>93900</v>
          </cell>
          <cell r="H89">
            <v>116.59999999999998</v>
          </cell>
          <cell r="J89">
            <v>865.78252792183866</v>
          </cell>
          <cell r="L89">
            <v>69</v>
          </cell>
          <cell r="M89">
            <v>18</v>
          </cell>
          <cell r="N89">
            <v>2</v>
          </cell>
          <cell r="P89">
            <v>3574.415216163231</v>
          </cell>
          <cell r="Q89">
            <v>1134.7407403473535</v>
          </cell>
          <cell r="R89">
            <v>355.96022101306426</v>
          </cell>
          <cell r="S89">
            <v>12.558478687506035</v>
          </cell>
          <cell r="T89">
            <v>13.289846743525304</v>
          </cell>
          <cell r="U89">
            <v>96.482391840823141</v>
          </cell>
          <cell r="V89">
            <v>39.952708178335428</v>
          </cell>
          <cell r="W89">
            <v>91.679554633937883</v>
          </cell>
          <cell r="X89">
            <v>130.3026605088524</v>
          </cell>
          <cell r="Y89">
            <v>125.55666631579435</v>
          </cell>
        </row>
      </sheetData>
      <sheetData sheetId="3" refreshError="1">
        <row r="4">
          <cell r="B4" t="str">
            <v>PALAM VIHAR.</v>
          </cell>
          <cell r="C4" t="str">
            <v>GPV</v>
          </cell>
        </row>
        <row r="5">
          <cell r="B5" t="str">
            <v>BELVADRE</v>
          </cell>
          <cell r="C5" t="str">
            <v>GBV</v>
          </cell>
        </row>
        <row r="6">
          <cell r="B6" t="str">
            <v>MILLENIUM</v>
          </cell>
          <cell r="C6" t="str">
            <v>GMP</v>
          </cell>
        </row>
        <row r="7">
          <cell r="B7" t="str">
            <v>ORCHID SQUARE</v>
          </cell>
          <cell r="C7" t="str">
            <v>GOS</v>
          </cell>
        </row>
        <row r="8">
          <cell r="B8" t="str">
            <v>CARLTON TRINITY CUM WELL</v>
          </cell>
          <cell r="C8" t="str">
            <v>GCE</v>
          </cell>
        </row>
        <row r="9">
          <cell r="B9" t="str">
            <v>REGENT SQUARE (JMD)</v>
          </cell>
          <cell r="C9" t="str">
            <v>GJM</v>
          </cell>
        </row>
        <row r="10">
          <cell r="B10" t="str">
            <v>METROPOLITAN</v>
          </cell>
          <cell r="C10" t="str">
            <v>GMR</v>
          </cell>
        </row>
        <row r="11">
          <cell r="B11" t="str">
            <v>Vatika Traingle</v>
          </cell>
          <cell r="C11" t="str">
            <v>GVT</v>
          </cell>
        </row>
        <row r="12">
          <cell r="B12" t="str">
            <v>UNITECH TRADE CENTRE</v>
          </cell>
          <cell r="C12" t="str">
            <v>GUT</v>
          </cell>
        </row>
        <row r="13">
          <cell r="B13" t="str">
            <v>DLF PLAZA TOWER</v>
          </cell>
          <cell r="C13" t="str">
            <v>GPT</v>
          </cell>
        </row>
        <row r="14">
          <cell r="B14" t="str">
            <v>SIGNATURE</v>
          </cell>
        </row>
        <row r="15">
          <cell r="B15" t="str">
            <v>DLF-III</v>
          </cell>
          <cell r="C15" t="str">
            <v>GD3</v>
          </cell>
        </row>
        <row r="16">
          <cell r="B16" t="str">
            <v>TELESOFT</v>
          </cell>
          <cell r="C16" t="str">
            <v>GTS</v>
          </cell>
        </row>
        <row r="17">
          <cell r="B17" t="str">
            <v>TELESOFT-2</v>
          </cell>
          <cell r="C17" t="str">
            <v>GG2</v>
          </cell>
        </row>
        <row r="18">
          <cell r="B18" t="str">
            <v>TELESOFT-3</v>
          </cell>
          <cell r="C18" t="str">
            <v>GG3</v>
          </cell>
        </row>
        <row r="19">
          <cell r="B19" t="str">
            <v>SOUTH CITY.</v>
          </cell>
          <cell r="C19" t="str">
            <v>GSC</v>
          </cell>
        </row>
        <row r="20">
          <cell r="B20" t="str">
            <v>SUSHANT LOK</v>
          </cell>
          <cell r="C20" t="str">
            <v>GSL</v>
          </cell>
        </row>
        <row r="21">
          <cell r="B21" t="str">
            <v>SUSHANT LOK-2</v>
          </cell>
          <cell r="C21" t="str">
            <v>GS2</v>
          </cell>
        </row>
        <row r="22">
          <cell r="B22" t="str">
            <v>SUSHANT LOK-3</v>
          </cell>
          <cell r="C22" t="str">
            <v>GS3</v>
          </cell>
        </row>
        <row r="23">
          <cell r="B23" t="str">
            <v>DLF-I</v>
          </cell>
          <cell r="C23" t="str">
            <v>GD1</v>
          </cell>
        </row>
        <row r="24">
          <cell r="B24" t="str">
            <v>DLF-I-2</v>
          </cell>
          <cell r="C24" t="str">
            <v>GDX</v>
          </cell>
        </row>
        <row r="25">
          <cell r="B25" t="str">
            <v>DLF-I-3</v>
          </cell>
          <cell r="C25" t="str">
            <v>GDY</v>
          </cell>
        </row>
        <row r="26">
          <cell r="B26" t="str">
            <v>CFE</v>
          </cell>
          <cell r="C26" t="str">
            <v>GCF</v>
          </cell>
        </row>
        <row r="27">
          <cell r="B27" t="str">
            <v xml:space="preserve"> SEC-22 ELECTRONIC CITY</v>
          </cell>
          <cell r="C27" t="str">
            <v>GEC</v>
          </cell>
        </row>
        <row r="28">
          <cell r="B28" t="str">
            <v>GBP(GLOBAL BUISNESS PARK)</v>
          </cell>
          <cell r="C28" t="str">
            <v>GBP</v>
          </cell>
        </row>
        <row r="29">
          <cell r="B29" t="str">
            <v>GBP - 2</v>
          </cell>
        </row>
        <row r="30">
          <cell r="B30" t="str">
            <v>GE-V</v>
          </cell>
          <cell r="C30" t="str">
            <v>GG5</v>
          </cell>
        </row>
        <row r="31">
          <cell r="B31" t="str">
            <v>SEC-31</v>
          </cell>
          <cell r="C31" t="str">
            <v>GIA</v>
          </cell>
        </row>
        <row r="32">
          <cell r="B32" t="str">
            <v>SEC-31</v>
          </cell>
          <cell r="C32" t="str">
            <v>GI2</v>
          </cell>
        </row>
        <row r="33">
          <cell r="B33" t="str">
            <v>AMBIENCE</v>
          </cell>
          <cell r="C33" t="str">
            <v>GAM</v>
          </cell>
        </row>
        <row r="34">
          <cell r="B34" t="str">
            <v>QUEENSDALE</v>
          </cell>
          <cell r="C34" t="str">
            <v>GQD</v>
          </cell>
        </row>
        <row r="35">
          <cell r="B35" t="str">
            <v>SEC-4</v>
          </cell>
        </row>
        <row r="36">
          <cell r="B36" t="str">
            <v>SEC-5</v>
          </cell>
          <cell r="C36" t="str">
            <v>GS5</v>
          </cell>
        </row>
        <row r="37">
          <cell r="B37" t="str">
            <v>SAHARA</v>
          </cell>
          <cell r="C37" t="str">
            <v>GSM</v>
          </cell>
        </row>
        <row r="38">
          <cell r="B38" t="str">
            <v>DLF PLAZA TOWER</v>
          </cell>
        </row>
        <row r="39">
          <cell r="B39" t="str">
            <v>DLF  CITY CENTRE</v>
          </cell>
        </row>
        <row r="40">
          <cell r="B40" t="str">
            <v>OLD GURGAON</v>
          </cell>
        </row>
        <row r="41">
          <cell r="B41" t="str">
            <v>SECTOR 20 MSU</v>
          </cell>
          <cell r="C41" t="str">
            <v>GUV</v>
          </cell>
        </row>
        <row r="42">
          <cell r="B42" t="str">
            <v>SECTOR 20 MSU-2</v>
          </cell>
          <cell r="C42" t="str">
            <v>GU2</v>
          </cell>
        </row>
        <row r="43">
          <cell r="B43" t="str">
            <v>DLF CORPORATE TOWER</v>
          </cell>
        </row>
        <row r="44">
          <cell r="B44" t="str">
            <v>DLF SQUARE</v>
          </cell>
        </row>
        <row r="45">
          <cell r="B45" t="str">
            <v>ENKAY TOWER</v>
          </cell>
          <cell r="C45" t="str">
            <v>GET</v>
          </cell>
        </row>
        <row r="46">
          <cell r="B46" t="str">
            <v>SUSHANT ESTATE</v>
          </cell>
        </row>
        <row r="47">
          <cell r="B47" t="str">
            <v>GREEN WOOD</v>
          </cell>
        </row>
        <row r="48">
          <cell r="B48" t="str">
            <v>UNITECH BUISNESS PARK</v>
          </cell>
        </row>
        <row r="49">
          <cell r="B49" t="str">
            <v>PACIFIC SQUARE</v>
          </cell>
        </row>
        <row r="50">
          <cell r="B50" t="str">
            <v>GATEWAY TOWER</v>
          </cell>
          <cell r="C50" t="str">
            <v>GGT</v>
          </cell>
        </row>
        <row r="51">
          <cell r="B51" t="str">
            <v>DLF  MEGA MALL</v>
          </cell>
        </row>
        <row r="52">
          <cell r="B52" t="str">
            <v>IFFCO RITES</v>
          </cell>
        </row>
        <row r="53">
          <cell r="B53" t="str">
            <v>ESSAL TOWER</v>
          </cell>
        </row>
        <row r="54">
          <cell r="B54" t="str">
            <v>FIRST INDIA PLACE</v>
          </cell>
          <cell r="C54" t="str">
            <v>GFI</v>
          </cell>
        </row>
        <row r="55">
          <cell r="B55" t="str">
            <v>PALM COURT</v>
          </cell>
          <cell r="C55" t="str">
            <v>GPC</v>
          </cell>
        </row>
        <row r="56">
          <cell r="B56" t="str">
            <v>GE SEC 18</v>
          </cell>
          <cell r="C56" t="str">
            <v>GGE</v>
          </cell>
        </row>
        <row r="57">
          <cell r="B57" t="str">
            <v>SADAR</v>
          </cell>
        </row>
        <row r="58">
          <cell r="B58" t="str">
            <v xml:space="preserve">EXCLUSIVE </v>
          </cell>
        </row>
        <row r="59">
          <cell r="B59" t="str">
            <v>MARUTI &amp; SARASVATI VIHAR</v>
          </cell>
          <cell r="C59" t="str">
            <v>GSV</v>
          </cell>
        </row>
        <row r="60">
          <cell r="B60" t="str">
            <v>MSU  (SEC-12)</v>
          </cell>
          <cell r="C60" t="str">
            <v>FMS</v>
          </cell>
        </row>
        <row r="61">
          <cell r="B61" t="str">
            <v>MSU  (SEC-12)-2</v>
          </cell>
          <cell r="C61" t="str">
            <v>FM2</v>
          </cell>
        </row>
        <row r="62">
          <cell r="B62" t="str">
            <v xml:space="preserve">Sec 28- RSU </v>
          </cell>
          <cell r="C62" t="str">
            <v>FIC</v>
          </cell>
        </row>
        <row r="63">
          <cell r="B63" t="str">
            <v>Sec 28- RSU -2</v>
          </cell>
          <cell r="C63" t="str">
            <v>FI2</v>
          </cell>
        </row>
        <row r="64">
          <cell r="B64" t="str">
            <v>Sec 28- RSU -3</v>
          </cell>
          <cell r="C64" t="str">
            <v>FI3</v>
          </cell>
        </row>
        <row r="65">
          <cell r="B65" t="str">
            <v>NIT-I RSU</v>
          </cell>
          <cell r="C65" t="str">
            <v>FNG</v>
          </cell>
        </row>
        <row r="66">
          <cell r="B66" t="str">
            <v>NIT-I RSU-2</v>
          </cell>
          <cell r="C66" t="str">
            <v>FN2</v>
          </cell>
        </row>
        <row r="67">
          <cell r="B67" t="str">
            <v xml:space="preserve">BALLABHGARH RSU </v>
          </cell>
          <cell r="C67" t="str">
            <v>FCC</v>
          </cell>
        </row>
        <row r="68">
          <cell r="B68" t="str">
            <v>BALLABHGARH RSU -2</v>
          </cell>
          <cell r="C68" t="str">
            <v>FC2</v>
          </cell>
        </row>
        <row r="69">
          <cell r="B69" t="str">
            <v>NEHRU GROUND</v>
          </cell>
          <cell r="C69" t="str">
            <v>FNG</v>
          </cell>
        </row>
        <row r="70">
          <cell r="B70" t="str">
            <v xml:space="preserve">NIT-3 </v>
          </cell>
          <cell r="C70" t="str">
            <v>FN3</v>
          </cell>
        </row>
        <row r="71">
          <cell r="B71" t="str">
            <v>NIT-3 -2</v>
          </cell>
          <cell r="C71" t="str">
            <v>FNX</v>
          </cell>
        </row>
        <row r="72">
          <cell r="B72" t="str">
            <v>SEC-16</v>
          </cell>
          <cell r="C72" t="str">
            <v>FSC</v>
          </cell>
        </row>
        <row r="73">
          <cell r="B73" t="str">
            <v>NIT 21</v>
          </cell>
          <cell r="C73" t="str">
            <v>FNI</v>
          </cell>
        </row>
        <row r="74">
          <cell r="B74" t="str">
            <v>NIT 21-2</v>
          </cell>
          <cell r="C74" t="str">
            <v>FNY</v>
          </cell>
        </row>
        <row r="75">
          <cell r="B75" t="str">
            <v>SECTOR 7-8</v>
          </cell>
        </row>
        <row r="76">
          <cell r="B76" t="str">
            <v>SECTOR 8</v>
          </cell>
        </row>
        <row r="77">
          <cell r="B77" t="str">
            <v>SECTOR 59</v>
          </cell>
        </row>
        <row r="78">
          <cell r="B78" t="str">
            <v>ANSAL PLAZA</v>
          </cell>
        </row>
        <row r="79">
          <cell r="B79" t="str">
            <v>SECTOR 21 D</v>
          </cell>
        </row>
        <row r="80">
          <cell r="B80" t="str">
            <v>Near FCC01</v>
          </cell>
        </row>
        <row r="81">
          <cell r="B81" t="str">
            <v>Near GCF03</v>
          </cell>
        </row>
        <row r="82">
          <cell r="B82" t="str">
            <v>Near GCF05</v>
          </cell>
        </row>
        <row r="83">
          <cell r="B83" t="str">
            <v>106 Sector 22,Faridabad</v>
          </cell>
        </row>
        <row r="84">
          <cell r="B84" t="str">
            <v>Centre Arcade (Nr JMD Tower)_</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Toiuchtel"/>
      <sheetName val="MP"/>
      <sheetName val="TN "/>
      <sheetName val="KK"/>
      <sheetName val="Delhi"/>
      <sheetName val="Haryana"/>
      <sheetName val="KKESG"/>
      <sheetName val="Scenarios"/>
      <sheetName val="Update"/>
      <sheetName val="Cover"/>
      <sheetName val="LANGUAGE"/>
      <sheetName val="VERW98"/>
      <sheetName val="Page 1A - Proposal Strategy "/>
      <sheetName val="Mapping"/>
      <sheetName val="Assm CC GIS"/>
      <sheetName val="Touchtel Accounts"/>
      <sheetName val="L.L Rates"/>
      <sheetName val="Parameters"/>
      <sheetName val="Other assumptions"/>
      <sheetName val="Query Results ALL"/>
      <sheetName val="A0744339"/>
      <sheetName val="Exceptions"/>
      <sheetName val="SPS DETAIL"/>
      <sheetName val="Ref"/>
      <sheetName val="I_Services Definition"/>
      <sheetName val="I_Tables"/>
      <sheetName val="Users per Reg&amp;Segm"/>
      <sheetName val="Certification"/>
      <sheetName val="Nov-04"/>
      <sheetName val="C_flow 95"/>
      <sheetName val="CRITERIA4"/>
      <sheetName val="CRITERIA1"/>
      <sheetName val="for challans"/>
      <sheetName val="FORM-16"/>
      <sheetName val="Europe Consolidated"/>
      <sheetName val="entitlements"/>
      <sheetName val="DLC lookups"/>
      <sheetName val="BSNL RAJ"/>
      <sheetName val="TN_"/>
      <sheetName val="Page_1A_-_Proposal_Strategy_"/>
      <sheetName val="Assm_CC_GIS"/>
      <sheetName val="Touchtel_Accounts"/>
      <sheetName val="L_L_Rates"/>
      <sheetName val="Other_assumptions"/>
      <sheetName val="Query_Results_ALL"/>
      <sheetName val="SCHEDULES"/>
      <sheetName val="SPS_DETAIL"/>
      <sheetName val="Macro1"/>
      <sheetName val="Licen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chnology"/>
      <sheetName val="I_Market Data"/>
      <sheetName val="I_Services Definition"/>
      <sheetName val=" I_ Service Usage"/>
      <sheetName val="I_Price Evolution"/>
      <sheetName val=" I_ Population Coverage"/>
      <sheetName val=" I_Geographic Coverage"/>
      <sheetName val="I_Tables"/>
      <sheetName val="Active Users"/>
      <sheetName val="Traffic"/>
      <sheetName val="Events"/>
      <sheetName val="Revenues"/>
      <sheetName val="Users per Reg&amp;Segm"/>
      <sheetName val="Users&amp;Traffic per Serv&amp;Reg"/>
      <sheetName val="PF Revenues"/>
      <sheetName val="3rd Party Revenues"/>
      <sheetName val="VISITORS"/>
      <sheetName val="SUMMARY"/>
      <sheetName val="Corp Users"/>
      <sheetName val="RC Users"/>
      <sheetName val="RP Users"/>
      <sheetName val="Corp ARPU"/>
      <sheetName val="RC ARPU"/>
      <sheetName val="RP ARPU"/>
      <sheetName val="Prices Chart"/>
      <sheetName val="PF Revenues by Service"/>
      <sheetName val="Delhi"/>
      <sheetName val="Sheet1"/>
    </sheetNames>
    <sheetDataSet>
      <sheetData sheetId="0" refreshError="1"/>
      <sheetData sheetId="1" refreshError="1"/>
      <sheetData sheetId="2" refreshError="1">
        <row r="3">
          <cell r="C3" t="str">
            <v>DATA SERVICES</v>
          </cell>
          <cell r="E3" t="str">
            <v>Content/Service Provider</v>
          </cell>
          <cell r="F3" t="str">
            <v>Enabling Technology</v>
          </cell>
          <cell r="G3" t="str">
            <v>Service 
Launch</v>
          </cell>
          <cell r="H3" t="str">
            <v>Service 
Launch</v>
          </cell>
          <cell r="I3" t="str">
            <v>Service Category 
(Marketing View)</v>
          </cell>
          <cell r="K3" t="str">
            <v>Service Category 
(Engineering View)</v>
          </cell>
          <cell r="L3" t="str">
            <v xml:space="preserve">Volume/Session
</v>
          </cell>
          <cell r="M3" t="str">
            <v>Unit</v>
          </cell>
          <cell r="P3" t="str">
            <v>Traffic Price/ KB</v>
          </cell>
          <cell r="Q3" t="str">
            <v>Free MB per Month</v>
          </cell>
          <cell r="R3" t="str">
            <v>Customer Price for traffic /Event</v>
          </cell>
          <cell r="S3" t="str">
            <v>Customer Price for Content /Event</v>
          </cell>
          <cell r="T3" t="str">
            <v>Monthly Access Fee</v>
          </cell>
          <cell r="V3" t="str">
            <v>Traffic Price/ KB</v>
          </cell>
          <cell r="W3" t="str">
            <v>Free MB per Month</v>
          </cell>
          <cell r="X3" t="str">
            <v>Customer Price for traffic /Event</v>
          </cell>
          <cell r="Y3" t="str">
            <v>Customer Price for Content /Event</v>
          </cell>
          <cell r="Z3" t="str">
            <v>Monthly Access Fee</v>
          </cell>
          <cell r="AB3" t="str">
            <v>Traffic Revenue Share</v>
          </cell>
          <cell r="AD3" t="str">
            <v>Content Revenue Share</v>
          </cell>
          <cell r="AF3" t="str">
            <v>VISITORS CHARGING / Event</v>
          </cell>
          <cell r="AJ3" t="str">
            <v>Traffic Price/ KB</v>
          </cell>
          <cell r="AK3" t="str">
            <v>Free MB per Month</v>
          </cell>
          <cell r="AL3" t="str">
            <v>Content Price / Event</v>
          </cell>
          <cell r="AM3" t="str">
            <v>Monthly Access Fee</v>
          </cell>
          <cell r="AN3" t="str">
            <v>VISITORS
Price / Event</v>
          </cell>
          <cell r="AP3" t="str">
            <v>Traffic Price/ KB</v>
          </cell>
          <cell r="AQ3" t="str">
            <v>Free MB per Month</v>
          </cell>
          <cell r="AR3" t="str">
            <v>Content Price / Event</v>
          </cell>
          <cell r="AS3" t="str">
            <v>Monthly Access Fee</v>
          </cell>
        </row>
        <row r="4">
          <cell r="C4">
            <v>1</v>
          </cell>
          <cell r="G4" t="str">
            <v>GPRS</v>
          </cell>
          <cell r="H4" t="str">
            <v>UMTS</v>
          </cell>
          <cell r="P4" t="str">
            <v>in Euro</v>
          </cell>
          <cell r="R4" t="str">
            <v>in Euro</v>
          </cell>
          <cell r="S4" t="str">
            <v>in Euro</v>
          </cell>
          <cell r="T4" t="str">
            <v>in Euro</v>
          </cell>
          <cell r="V4" t="str">
            <v>in Euro</v>
          </cell>
          <cell r="X4" t="str">
            <v>in Euro</v>
          </cell>
          <cell r="Y4" t="str">
            <v>in Euro</v>
          </cell>
          <cell r="Z4" t="str">
            <v>in Euro</v>
          </cell>
          <cell r="AB4" t="str">
            <v>Panafon</v>
          </cell>
          <cell r="AC4" t="str">
            <v>Content/Service Provider</v>
          </cell>
          <cell r="AD4" t="str">
            <v>Panafon</v>
          </cell>
          <cell r="AE4" t="str">
            <v>Content/Service Provider</v>
          </cell>
          <cell r="AF4" t="str">
            <v>GPRS</v>
          </cell>
          <cell r="AG4" t="str">
            <v>UMTS</v>
          </cell>
          <cell r="AJ4" t="str">
            <v xml:space="preserve"> in GRD</v>
          </cell>
          <cell r="AL4" t="str">
            <v xml:space="preserve"> in GRD</v>
          </cell>
          <cell r="AM4" t="str">
            <v xml:space="preserve"> in GRD</v>
          </cell>
          <cell r="AN4" t="str">
            <v xml:space="preserve"> in GRD</v>
          </cell>
          <cell r="AP4" t="str">
            <v xml:space="preserve"> in GRD</v>
          </cell>
          <cell r="AR4" t="str">
            <v xml:space="preserve"> in GRD</v>
          </cell>
          <cell r="AS4" t="str">
            <v xml:space="preserve"> in GRD</v>
          </cell>
        </row>
        <row r="5">
          <cell r="C5" t="str">
            <v>Corporate Intranet or LAN</v>
          </cell>
          <cell r="E5" t="str">
            <v>Own</v>
          </cell>
          <cell r="F5" t="str">
            <v>GPRS / UMTS</v>
          </cell>
          <cell r="G5" t="str">
            <v>2003-04</v>
          </cell>
          <cell r="H5" t="str">
            <v>2004-05</v>
          </cell>
          <cell r="I5" t="str">
            <v>Business Services (to Corp.Cust.)</v>
          </cell>
          <cell r="K5" t="str">
            <v>PS - Interactive - High</v>
          </cell>
          <cell r="L5">
            <v>0.2</v>
          </cell>
          <cell r="M5" t="str">
            <v>MB</v>
          </cell>
          <cell r="P5">
            <v>2.575E-3</v>
          </cell>
          <cell r="Q5">
            <v>5</v>
          </cell>
          <cell r="R5">
            <v>0.52736000000000005</v>
          </cell>
          <cell r="S5">
            <v>0</v>
          </cell>
          <cell r="T5">
            <v>5.8694057226705798</v>
          </cell>
          <cell r="V5">
            <v>2.575E-3</v>
          </cell>
          <cell r="W5">
            <v>5</v>
          </cell>
          <cell r="X5">
            <v>0.52736000000000005</v>
          </cell>
          <cell r="Y5">
            <v>0</v>
          </cell>
          <cell r="Z5">
            <v>5.8694057226705798</v>
          </cell>
          <cell r="AB5">
            <v>1</v>
          </cell>
          <cell r="AC5">
            <v>0</v>
          </cell>
          <cell r="AF5">
            <v>0</v>
          </cell>
          <cell r="AG5">
            <v>0</v>
          </cell>
          <cell r="AJ5">
            <v>0.87743125</v>
          </cell>
          <cell r="AK5">
            <v>5</v>
          </cell>
          <cell r="AL5">
            <v>0</v>
          </cell>
          <cell r="AM5">
            <v>2000</v>
          </cell>
          <cell r="AP5">
            <v>0.87743125</v>
          </cell>
          <cell r="AQ5">
            <v>5</v>
          </cell>
          <cell r="AR5">
            <v>0</v>
          </cell>
          <cell r="AS5">
            <v>2000</v>
          </cell>
        </row>
        <row r="6">
          <cell r="C6" t="str">
            <v>Wireless Internet Access &amp; Browsing</v>
          </cell>
          <cell r="E6" t="str">
            <v>Own</v>
          </cell>
          <cell r="F6" t="str">
            <v>GPRS / UMTS</v>
          </cell>
          <cell r="G6" t="str">
            <v>2003-04</v>
          </cell>
          <cell r="H6" t="str">
            <v>2004-05</v>
          </cell>
          <cell r="I6" t="str">
            <v>Internet Access</v>
          </cell>
          <cell r="K6" t="str">
            <v>PS - Interactive - Medium</v>
          </cell>
          <cell r="L6">
            <v>0.2</v>
          </cell>
          <cell r="M6" t="str">
            <v>MB</v>
          </cell>
          <cell r="P6">
            <v>3.2500000000000003E-3</v>
          </cell>
          <cell r="Q6">
            <v>5</v>
          </cell>
          <cell r="R6">
            <v>0.66560000000000008</v>
          </cell>
          <cell r="S6">
            <v>0</v>
          </cell>
          <cell r="T6">
            <v>5.8694057226705798</v>
          </cell>
          <cell r="V6">
            <v>3.2500000000000003E-3</v>
          </cell>
          <cell r="W6">
            <v>5</v>
          </cell>
          <cell r="X6">
            <v>0.66560000000000008</v>
          </cell>
          <cell r="Y6">
            <v>0</v>
          </cell>
          <cell r="Z6">
            <v>5.8694057226705798</v>
          </cell>
          <cell r="AB6">
            <v>1</v>
          </cell>
          <cell r="AC6">
            <v>0</v>
          </cell>
          <cell r="AF6">
            <v>2</v>
          </cell>
          <cell r="AG6">
            <v>2</v>
          </cell>
          <cell r="AJ6">
            <v>1.1074375000000001</v>
          </cell>
          <cell r="AK6">
            <v>5</v>
          </cell>
          <cell r="AL6">
            <v>0</v>
          </cell>
          <cell r="AM6">
            <v>2000</v>
          </cell>
          <cell r="AN6">
            <v>681.5</v>
          </cell>
          <cell r="AP6">
            <v>1.1074375000000001</v>
          </cell>
          <cell r="AQ6">
            <v>5</v>
          </cell>
          <cell r="AR6">
            <v>0</v>
          </cell>
          <cell r="AS6">
            <v>2000</v>
          </cell>
        </row>
        <row r="8">
          <cell r="C8" t="str">
            <v>WAP</v>
          </cell>
          <cell r="E8" t="str">
            <v>3rd - Party</v>
          </cell>
          <cell r="F8" t="str">
            <v>GPRS / UMTS</v>
          </cell>
          <cell r="G8" t="str">
            <v>2003-04</v>
          </cell>
          <cell r="H8" t="str">
            <v>2004-05</v>
          </cell>
          <cell r="I8" t="str">
            <v>Information &amp; Entertainment</v>
          </cell>
          <cell r="K8" t="str">
            <v>PS - Interactive - Low</v>
          </cell>
          <cell r="L8">
            <v>1.4999999999999999E-2</v>
          </cell>
          <cell r="M8" t="str">
            <v>MB</v>
          </cell>
          <cell r="P8">
            <v>2.5000000000000001E-2</v>
          </cell>
          <cell r="Q8">
            <v>0</v>
          </cell>
          <cell r="R8">
            <v>0.38400000000000001</v>
          </cell>
          <cell r="S8">
            <v>0</v>
          </cell>
          <cell r="T8">
            <v>0</v>
          </cell>
          <cell r="V8">
            <v>2.5000000000000001E-2</v>
          </cell>
          <cell r="W8">
            <v>0</v>
          </cell>
          <cell r="X8">
            <v>0.38400000000000001</v>
          </cell>
          <cell r="Y8">
            <v>0</v>
          </cell>
          <cell r="Z8">
            <v>0</v>
          </cell>
          <cell r="AB8">
            <v>0.9</v>
          </cell>
          <cell r="AC8">
            <v>0.1</v>
          </cell>
          <cell r="AF8">
            <v>0.15</v>
          </cell>
          <cell r="AG8">
            <v>0.15</v>
          </cell>
          <cell r="AJ8">
            <v>8.5187500000000007</v>
          </cell>
          <cell r="AL8">
            <v>0</v>
          </cell>
          <cell r="AM8">
            <v>0</v>
          </cell>
          <cell r="AN8">
            <v>51.112499999999997</v>
          </cell>
          <cell r="AP8">
            <v>8.5187500000000007</v>
          </cell>
          <cell r="AR8">
            <v>0</v>
          </cell>
        </row>
        <row r="13">
          <cell r="C13" t="str">
            <v>Downloads - 3rd party</v>
          </cell>
          <cell r="E13" t="str">
            <v>3rd - Party</v>
          </cell>
          <cell r="F13" t="str">
            <v>GPRS / UMTS</v>
          </cell>
          <cell r="G13" t="str">
            <v>2004-05</v>
          </cell>
          <cell r="H13" t="str">
            <v>2004-05</v>
          </cell>
          <cell r="I13" t="str">
            <v>Information &amp; Entertainment</v>
          </cell>
          <cell r="K13" t="str">
            <v>PS - Background - Medium</v>
          </cell>
          <cell r="L13">
            <v>0.25</v>
          </cell>
          <cell r="M13" t="str">
            <v>MB</v>
          </cell>
          <cell r="P13">
            <v>1.467351430667645E-3</v>
          </cell>
          <cell r="Q13">
            <v>0</v>
          </cell>
          <cell r="R13">
            <v>0.37564196625091711</v>
          </cell>
          <cell r="S13">
            <v>0.29347028613352899</v>
          </cell>
          <cell r="T13">
            <v>0</v>
          </cell>
          <cell r="V13">
            <v>1.467351430667645E-3</v>
          </cell>
          <cell r="W13">
            <v>0</v>
          </cell>
          <cell r="X13">
            <v>0.37564196625091711</v>
          </cell>
          <cell r="Y13">
            <v>0.29347028613352899</v>
          </cell>
          <cell r="Z13">
            <v>0</v>
          </cell>
          <cell r="AB13">
            <v>1</v>
          </cell>
          <cell r="AC13">
            <v>0</v>
          </cell>
          <cell r="AD13">
            <v>0.2</v>
          </cell>
          <cell r="AE13">
            <v>0.8</v>
          </cell>
          <cell r="AF13">
            <v>2.5</v>
          </cell>
          <cell r="AG13">
            <v>2.5</v>
          </cell>
          <cell r="AJ13">
            <v>0.5</v>
          </cell>
          <cell r="AL13">
            <v>100</v>
          </cell>
          <cell r="AN13">
            <v>851.875</v>
          </cell>
          <cell r="AP13">
            <v>0.5</v>
          </cell>
          <cell r="AR13">
            <v>100</v>
          </cell>
        </row>
        <row r="16">
          <cell r="C16" t="str">
            <v>Instant Messaging</v>
          </cell>
          <cell r="E16" t="str">
            <v>Own</v>
          </cell>
          <cell r="F16" t="str">
            <v>GPRS / UMTS</v>
          </cell>
          <cell r="G16" t="str">
            <v>2004-05</v>
          </cell>
          <cell r="H16" t="str">
            <v>2004-05</v>
          </cell>
          <cell r="I16" t="str">
            <v>Messaging</v>
          </cell>
          <cell r="K16" t="str">
            <v>PS - Interactive - Low</v>
          </cell>
          <cell r="L16">
            <v>1.4999999999999999E-2</v>
          </cell>
          <cell r="M16" t="str">
            <v>MB</v>
          </cell>
          <cell r="P16">
            <v>2.3912500000000003E-2</v>
          </cell>
          <cell r="Q16">
            <v>0</v>
          </cell>
          <cell r="R16">
            <v>0.36729600000000001</v>
          </cell>
          <cell r="S16">
            <v>0</v>
          </cell>
          <cell r="T16">
            <v>0</v>
          </cell>
          <cell r="V16">
            <v>2.3912500000000003E-2</v>
          </cell>
          <cell r="W16">
            <v>0</v>
          </cell>
          <cell r="X16">
            <v>0.36729600000000001</v>
          </cell>
          <cell r="Y16">
            <v>0</v>
          </cell>
          <cell r="Z16">
            <v>0</v>
          </cell>
          <cell r="AB16">
            <v>1</v>
          </cell>
          <cell r="AC16">
            <v>0</v>
          </cell>
          <cell r="AF16">
            <v>0.15</v>
          </cell>
          <cell r="AG16">
            <v>0.15</v>
          </cell>
          <cell r="AJ16">
            <v>8.1481843750000014</v>
          </cell>
          <cell r="AL16">
            <v>0</v>
          </cell>
          <cell r="AN16">
            <v>51.112499999999997</v>
          </cell>
          <cell r="AP16">
            <v>8.1481843750000014</v>
          </cell>
          <cell r="AR16">
            <v>0</v>
          </cell>
        </row>
        <row r="17">
          <cell r="C17" t="str">
            <v>Unified Messaging</v>
          </cell>
          <cell r="E17" t="str">
            <v>Own</v>
          </cell>
          <cell r="F17" t="str">
            <v>GPRS / UMTS</v>
          </cell>
          <cell r="G17" t="str">
            <v>2004-05</v>
          </cell>
          <cell r="H17" t="str">
            <v>2004-05</v>
          </cell>
          <cell r="I17" t="str">
            <v>Messaging</v>
          </cell>
          <cell r="K17" t="str">
            <v>PS - Interactive - Low</v>
          </cell>
          <cell r="L17">
            <v>1.4999999999999999E-2</v>
          </cell>
          <cell r="M17" t="str">
            <v>MB</v>
          </cell>
          <cell r="P17">
            <v>1.8475000000000002E-2</v>
          </cell>
          <cell r="Q17">
            <v>0</v>
          </cell>
          <cell r="R17">
            <v>0.28377600000000003</v>
          </cell>
          <cell r="S17">
            <v>0</v>
          </cell>
          <cell r="T17">
            <v>0</v>
          </cell>
          <cell r="V17">
            <v>1.8475000000000002E-2</v>
          </cell>
          <cell r="W17">
            <v>0</v>
          </cell>
          <cell r="X17">
            <v>0.28377600000000003</v>
          </cell>
          <cell r="Y17">
            <v>0</v>
          </cell>
          <cell r="Z17">
            <v>0</v>
          </cell>
          <cell r="AB17">
            <v>1</v>
          </cell>
          <cell r="AC17">
            <v>0</v>
          </cell>
          <cell r="AF17">
            <v>0</v>
          </cell>
          <cell r="AG17">
            <v>0</v>
          </cell>
          <cell r="AJ17">
            <v>6.2953562500000002</v>
          </cell>
          <cell r="AL17">
            <v>0</v>
          </cell>
          <cell r="AN17">
            <v>0</v>
          </cell>
          <cell r="AP17">
            <v>6.2953562500000002</v>
          </cell>
          <cell r="AR17">
            <v>0</v>
          </cell>
        </row>
        <row r="18">
          <cell r="C18" t="str">
            <v>Multimedia Messaging - 3rd party</v>
          </cell>
          <cell r="E18" t="str">
            <v>3rd - Party</v>
          </cell>
          <cell r="F18" t="str">
            <v>GPRS / UMTS</v>
          </cell>
          <cell r="G18" t="str">
            <v>2003-04</v>
          </cell>
          <cell r="H18" t="str">
            <v>2004-05</v>
          </cell>
          <cell r="I18" t="str">
            <v>Messaging</v>
          </cell>
          <cell r="K18" t="str">
            <v>PS - Interactive - Medium</v>
          </cell>
          <cell r="L18">
            <v>0.03</v>
          </cell>
          <cell r="M18" t="str">
            <v>MB</v>
          </cell>
          <cell r="P18">
            <v>1.9999999999999997E-2</v>
          </cell>
          <cell r="Q18">
            <v>0</v>
          </cell>
          <cell r="R18">
            <v>0.61439999999999984</v>
          </cell>
          <cell r="S18">
            <v>0</v>
          </cell>
          <cell r="T18">
            <v>0</v>
          </cell>
          <cell r="V18">
            <v>1.9999999999999997E-2</v>
          </cell>
          <cell r="W18">
            <v>0</v>
          </cell>
          <cell r="X18">
            <v>0.61439999999999984</v>
          </cell>
          <cell r="Y18">
            <v>0</v>
          </cell>
          <cell r="Z18">
            <v>0</v>
          </cell>
          <cell r="AB18">
            <v>0.6</v>
          </cell>
          <cell r="AC18">
            <v>0.4</v>
          </cell>
          <cell r="AF18">
            <v>0.3</v>
          </cell>
          <cell r="AG18">
            <v>0.3</v>
          </cell>
          <cell r="AJ18">
            <v>6.8149999999999995</v>
          </cell>
          <cell r="AL18">
            <v>0</v>
          </cell>
          <cell r="AN18">
            <v>102.22499999999999</v>
          </cell>
          <cell r="AP18">
            <v>6.8149999999999995</v>
          </cell>
          <cell r="AR18">
            <v>0</v>
          </cell>
        </row>
        <row r="20">
          <cell r="C20" t="str">
            <v xml:space="preserve">Multimedia Messaging - Own </v>
          </cell>
          <cell r="E20" t="str">
            <v>Own</v>
          </cell>
          <cell r="F20" t="str">
            <v>GPRS / UMTS</v>
          </cell>
          <cell r="G20" t="str">
            <v>2003-04</v>
          </cell>
          <cell r="H20" t="str">
            <v>2004-05</v>
          </cell>
          <cell r="I20" t="str">
            <v>Messaging</v>
          </cell>
          <cell r="K20" t="str">
            <v>PS - Interactive - Medium</v>
          </cell>
          <cell r="L20">
            <v>0.03</v>
          </cell>
          <cell r="M20" t="str">
            <v>MB</v>
          </cell>
          <cell r="P20">
            <v>1.9999999999999997E-2</v>
          </cell>
          <cell r="Q20">
            <v>0</v>
          </cell>
          <cell r="R20">
            <v>0.61439999999999984</v>
          </cell>
          <cell r="S20">
            <v>0</v>
          </cell>
          <cell r="T20">
            <v>0</v>
          </cell>
          <cell r="V20">
            <v>1.9999999999999997E-2</v>
          </cell>
          <cell r="W20">
            <v>0</v>
          </cell>
          <cell r="X20">
            <v>0.61439999999999984</v>
          </cell>
          <cell r="Y20">
            <v>0</v>
          </cell>
          <cell r="Z20">
            <v>0</v>
          </cell>
          <cell r="AB20">
            <v>1</v>
          </cell>
          <cell r="AC20">
            <v>0</v>
          </cell>
          <cell r="AF20">
            <v>0.3</v>
          </cell>
          <cell r="AG20">
            <v>0.3</v>
          </cell>
          <cell r="AJ20">
            <v>6.8149999999999995</v>
          </cell>
          <cell r="AL20">
            <v>0</v>
          </cell>
          <cell r="AN20">
            <v>102.22499999999999</v>
          </cell>
          <cell r="AP20">
            <v>6.8149999999999995</v>
          </cell>
          <cell r="AR20">
            <v>0</v>
          </cell>
        </row>
        <row r="21">
          <cell r="C21" t="str">
            <v>Streaming - 3rd party content</v>
          </cell>
          <cell r="E21" t="str">
            <v>3rd - Party</v>
          </cell>
          <cell r="F21" t="str">
            <v>UMTS</v>
          </cell>
          <cell r="H21" t="str">
            <v>2004-05</v>
          </cell>
          <cell r="I21" t="str">
            <v>Information &amp; Entertainment</v>
          </cell>
          <cell r="K21" t="str">
            <v>PS - Streaming  - Medium</v>
          </cell>
          <cell r="L21">
            <v>0.6</v>
          </cell>
          <cell r="M21" t="str">
            <v>MB</v>
          </cell>
          <cell r="P21">
            <v>1.467351430667645E-3</v>
          </cell>
          <cell r="Q21">
            <v>0</v>
          </cell>
          <cell r="R21">
            <v>0.90154071900220101</v>
          </cell>
          <cell r="S21">
            <v>0.29347028613352899</v>
          </cell>
          <cell r="T21">
            <v>0</v>
          </cell>
          <cell r="V21">
            <v>1.467351430667645E-3</v>
          </cell>
          <cell r="W21">
            <v>0</v>
          </cell>
          <cell r="X21">
            <v>0.90154071900220101</v>
          </cell>
          <cell r="Y21">
            <v>0.29347028613352899</v>
          </cell>
          <cell r="Z21">
            <v>0</v>
          </cell>
          <cell r="AB21">
            <v>1</v>
          </cell>
          <cell r="AC21">
            <v>0</v>
          </cell>
          <cell r="AD21">
            <v>0.2</v>
          </cell>
          <cell r="AE21">
            <v>0.8</v>
          </cell>
          <cell r="AF21">
            <v>6</v>
          </cell>
          <cell r="AG21">
            <v>6</v>
          </cell>
          <cell r="AJ21">
            <v>0.5</v>
          </cell>
          <cell r="AL21">
            <v>100</v>
          </cell>
          <cell r="AN21">
            <v>2044.5</v>
          </cell>
          <cell r="AP21">
            <v>0.5</v>
          </cell>
          <cell r="AR21">
            <v>100</v>
          </cell>
        </row>
        <row r="23">
          <cell r="C23" t="str">
            <v>Streaming - Own Content</v>
          </cell>
          <cell r="E23" t="str">
            <v>Own</v>
          </cell>
          <cell r="F23" t="str">
            <v>UMTS</v>
          </cell>
          <cell r="H23" t="str">
            <v>2004-05</v>
          </cell>
          <cell r="I23" t="str">
            <v>Information &amp; Entertainment</v>
          </cell>
          <cell r="K23" t="str">
            <v>PS - Streaming  - Low</v>
          </cell>
          <cell r="L23">
            <v>0.2</v>
          </cell>
          <cell r="M23" t="str">
            <v>MB</v>
          </cell>
          <cell r="P23">
            <v>1.467351430667645E-3</v>
          </cell>
          <cell r="Q23">
            <v>0</v>
          </cell>
          <cell r="R23">
            <v>0.30051357300073372</v>
          </cell>
          <cell r="S23">
            <v>0</v>
          </cell>
          <cell r="T23">
            <v>0</v>
          </cell>
          <cell r="V23">
            <v>1.467351430667645E-3</v>
          </cell>
          <cell r="W23">
            <v>0</v>
          </cell>
          <cell r="X23">
            <v>0.30051357300073372</v>
          </cell>
          <cell r="Y23">
            <v>0</v>
          </cell>
          <cell r="Z23">
            <v>0</v>
          </cell>
          <cell r="AB23">
            <v>1</v>
          </cell>
          <cell r="AC23">
            <v>0</v>
          </cell>
          <cell r="AF23">
            <v>2</v>
          </cell>
          <cell r="AG23">
            <v>2</v>
          </cell>
          <cell r="AJ23">
            <v>0.5</v>
          </cell>
          <cell r="AL23">
            <v>0</v>
          </cell>
          <cell r="AN23">
            <v>681.5</v>
          </cell>
          <cell r="AP23">
            <v>0.5</v>
          </cell>
          <cell r="AR23">
            <v>0</v>
          </cell>
        </row>
        <row r="24">
          <cell r="C24" t="str">
            <v>Video  Telephony /Rich Voice</v>
          </cell>
          <cell r="E24" t="str">
            <v>Own</v>
          </cell>
          <cell r="F24" t="str">
            <v>UMTS</v>
          </cell>
          <cell r="H24" t="str">
            <v>2005-06</v>
          </cell>
          <cell r="I24" t="str">
            <v>Rich Voice</v>
          </cell>
          <cell r="K24" t="str">
            <v>CS Data - High</v>
          </cell>
          <cell r="L24">
            <v>1</v>
          </cell>
          <cell r="M24" t="str">
            <v>Min</v>
          </cell>
          <cell r="P24">
            <v>0.58694057226705798</v>
          </cell>
          <cell r="Q24">
            <v>0</v>
          </cell>
          <cell r="R24">
            <v>0.58694057226705798</v>
          </cell>
          <cell r="S24">
            <v>0</v>
          </cell>
          <cell r="T24">
            <v>0</v>
          </cell>
          <cell r="V24">
            <v>0.58694057226705798</v>
          </cell>
          <cell r="W24">
            <v>0</v>
          </cell>
          <cell r="X24">
            <v>0.58694057226705798</v>
          </cell>
          <cell r="Y24">
            <v>0</v>
          </cell>
          <cell r="Z24">
            <v>0</v>
          </cell>
          <cell r="AB24">
            <v>1</v>
          </cell>
          <cell r="AC24">
            <v>0</v>
          </cell>
          <cell r="AF24">
            <v>1.173881144534116</v>
          </cell>
          <cell r="AG24">
            <v>1.173881144534116</v>
          </cell>
          <cell r="AJ24">
            <v>200</v>
          </cell>
          <cell r="AL24">
            <v>0</v>
          </cell>
          <cell r="AN24">
            <v>400</v>
          </cell>
          <cell r="AP24">
            <v>200</v>
          </cell>
          <cell r="AR24">
            <v>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1">
          <cell r="E1" t="str">
            <v>Total Subscribers</v>
          </cell>
        </row>
        <row r="2">
          <cell r="E2" t="str">
            <v>2000-01</v>
          </cell>
          <cell r="F2" t="str">
            <v>2001-02</v>
          </cell>
          <cell r="G2" t="str">
            <v>2002-03</v>
          </cell>
          <cell r="H2" t="str">
            <v>2003-04</v>
          </cell>
          <cell r="I2" t="str">
            <v>2004-05</v>
          </cell>
          <cell r="J2" t="str">
            <v>2005-06</v>
          </cell>
          <cell r="K2" t="str">
            <v>2006-07</v>
          </cell>
          <cell r="L2" t="str">
            <v>2007-08</v>
          </cell>
          <cell r="M2" t="str">
            <v>2008-09</v>
          </cell>
          <cell r="N2" t="str">
            <v>2009-10</v>
          </cell>
          <cell r="O2" t="str">
            <v>2010-11</v>
          </cell>
          <cell r="P2" t="str">
            <v>2011-12</v>
          </cell>
        </row>
        <row r="3">
          <cell r="C3" t="str">
            <v>Prefecture</v>
          </cell>
        </row>
        <row r="4">
          <cell r="C4" t="str">
            <v>TOTAL</v>
          </cell>
          <cell r="E4">
            <v>0</v>
          </cell>
          <cell r="F4">
            <v>0</v>
          </cell>
          <cell r="G4">
            <v>0</v>
          </cell>
          <cell r="H4">
            <v>1193.436821370896</v>
          </cell>
          <cell r="I4">
            <v>13826.762333435872</v>
          </cell>
          <cell r="J4">
            <v>43327.071604406228</v>
          </cell>
          <cell r="K4">
            <v>78027.975096562324</v>
          </cell>
          <cell r="L4">
            <v>116427.23029155403</v>
          </cell>
          <cell r="M4">
            <v>149878.07413975033</v>
          </cell>
          <cell r="N4">
            <v>175645.10669063102</v>
          </cell>
          <cell r="O4">
            <v>192943.37043163256</v>
          </cell>
          <cell r="P4">
            <v>206494.48216103076</v>
          </cell>
        </row>
        <row r="6">
          <cell r="E6">
            <v>0</v>
          </cell>
          <cell r="F6">
            <v>0</v>
          </cell>
          <cell r="G6">
            <v>0</v>
          </cell>
          <cell r="H6">
            <v>461.16139784804454</v>
          </cell>
          <cell r="I6">
            <v>5300.0598238112379</v>
          </cell>
          <cell r="J6">
            <v>16301.560354041811</v>
          </cell>
          <cell r="K6">
            <v>28229.182627185954</v>
          </cell>
          <cell r="L6">
            <v>40399.776930718734</v>
          </cell>
          <cell r="M6">
            <v>51621.404048833596</v>
          </cell>
          <cell r="N6">
            <v>60496.153781794615</v>
          </cell>
          <cell r="O6">
            <v>66454.067686432245</v>
          </cell>
          <cell r="P6">
            <v>70889.897016389717</v>
          </cell>
        </row>
        <row r="7">
          <cell r="E7">
            <v>0</v>
          </cell>
          <cell r="F7">
            <v>0</v>
          </cell>
          <cell r="G7">
            <v>0</v>
          </cell>
          <cell r="H7">
            <v>461.16139784804454</v>
          </cell>
          <cell r="I7">
            <v>5300.0598238112379</v>
          </cell>
          <cell r="J7">
            <v>16301.560354041811</v>
          </cell>
          <cell r="K7">
            <v>28229.182627185954</v>
          </cell>
          <cell r="L7">
            <v>40399.776930718734</v>
          </cell>
          <cell r="M7">
            <v>51621.404048833596</v>
          </cell>
          <cell r="N7">
            <v>60496.153781794615</v>
          </cell>
          <cell r="O7">
            <v>66454.067686432245</v>
          </cell>
          <cell r="P7">
            <v>70889.897016389717</v>
          </cell>
        </row>
        <row r="8">
          <cell r="C8" t="str">
            <v>Athens</v>
          </cell>
          <cell r="E8">
            <v>0</v>
          </cell>
          <cell r="F8">
            <v>0</v>
          </cell>
          <cell r="G8">
            <v>0</v>
          </cell>
          <cell r="H8">
            <v>461.16139784804454</v>
          </cell>
          <cell r="I8">
            <v>5300.0598238112379</v>
          </cell>
          <cell r="J8">
            <v>16301.560354041811</v>
          </cell>
          <cell r="K8">
            <v>28229.182627185954</v>
          </cell>
          <cell r="L8">
            <v>40399.776930718734</v>
          </cell>
          <cell r="M8">
            <v>51621.404048833596</v>
          </cell>
          <cell r="N8">
            <v>60496.153781794615</v>
          </cell>
          <cell r="O8">
            <v>66454.067686432245</v>
          </cell>
          <cell r="P8">
            <v>70889.897016389717</v>
          </cell>
        </row>
        <row r="9">
          <cell r="C9" t="str">
            <v>Attika Rest</v>
          </cell>
          <cell r="E9">
            <v>0</v>
          </cell>
          <cell r="F9">
            <v>0</v>
          </cell>
          <cell r="G9">
            <v>0</v>
          </cell>
          <cell r="H9">
            <v>0</v>
          </cell>
          <cell r="I9">
            <v>0</v>
          </cell>
          <cell r="J9">
            <v>0</v>
          </cell>
          <cell r="K9">
            <v>0</v>
          </cell>
          <cell r="L9">
            <v>0</v>
          </cell>
          <cell r="M9">
            <v>0</v>
          </cell>
          <cell r="N9">
            <v>0</v>
          </cell>
          <cell r="O9">
            <v>0</v>
          </cell>
          <cell r="P9">
            <v>0</v>
          </cell>
        </row>
        <row r="10">
          <cell r="E10">
            <v>0</v>
          </cell>
          <cell r="F10">
            <v>0</v>
          </cell>
          <cell r="G10">
            <v>0</v>
          </cell>
          <cell r="H10">
            <v>132.09844038695226</v>
          </cell>
          <cell r="I10">
            <v>1518.1878621022536</v>
          </cell>
          <cell r="J10">
            <v>4669.5380591075809</v>
          </cell>
          <cell r="K10">
            <v>8086.1733350857139</v>
          </cell>
          <cell r="L10">
            <v>11572.40729478231</v>
          </cell>
          <cell r="M10">
            <v>14786.812160029402</v>
          </cell>
          <cell r="N10">
            <v>17328.960319045444</v>
          </cell>
          <cell r="O10">
            <v>19035.588710829656</v>
          </cell>
          <cell r="P10">
            <v>20306.220075563182</v>
          </cell>
        </row>
        <row r="11">
          <cell r="E11">
            <v>0</v>
          </cell>
          <cell r="F11">
            <v>0</v>
          </cell>
          <cell r="G11">
            <v>0</v>
          </cell>
          <cell r="H11">
            <v>132.09844038695226</v>
          </cell>
          <cell r="I11">
            <v>1518.1878621022536</v>
          </cell>
          <cell r="J11">
            <v>4669.5380591075809</v>
          </cell>
          <cell r="K11">
            <v>8086.1733350857139</v>
          </cell>
          <cell r="L11">
            <v>11572.40729478231</v>
          </cell>
          <cell r="M11">
            <v>14786.812160029402</v>
          </cell>
          <cell r="N11">
            <v>17328.960319045444</v>
          </cell>
          <cell r="O11">
            <v>19035.588710829656</v>
          </cell>
          <cell r="P11">
            <v>20306.220075563182</v>
          </cell>
        </row>
        <row r="12">
          <cell r="C12" t="str">
            <v>Thessaloniki</v>
          </cell>
          <cell r="E12">
            <v>0</v>
          </cell>
          <cell r="F12">
            <v>0</v>
          </cell>
          <cell r="G12">
            <v>0</v>
          </cell>
          <cell r="H12">
            <v>132.09844038695226</v>
          </cell>
          <cell r="I12">
            <v>1518.1878621022536</v>
          </cell>
          <cell r="J12">
            <v>4669.5380591075809</v>
          </cell>
          <cell r="K12">
            <v>8086.1733350857139</v>
          </cell>
          <cell r="L12">
            <v>11572.40729478231</v>
          </cell>
          <cell r="M12">
            <v>14786.812160029402</v>
          </cell>
          <cell r="N12">
            <v>17328.960319045444</v>
          </cell>
          <cell r="O12">
            <v>19035.588710829656</v>
          </cell>
          <cell r="P12">
            <v>20306.220075563182</v>
          </cell>
        </row>
        <row r="13">
          <cell r="C13" t="str">
            <v>Thessaloniki Rest</v>
          </cell>
          <cell r="E13">
            <v>0</v>
          </cell>
          <cell r="F13">
            <v>0</v>
          </cell>
          <cell r="G13">
            <v>0</v>
          </cell>
          <cell r="H13">
            <v>0</v>
          </cell>
          <cell r="I13">
            <v>0</v>
          </cell>
          <cell r="J13">
            <v>0</v>
          </cell>
          <cell r="K13">
            <v>0</v>
          </cell>
          <cell r="L13">
            <v>0</v>
          </cell>
          <cell r="M13">
            <v>0</v>
          </cell>
          <cell r="N13">
            <v>0</v>
          </cell>
          <cell r="O13">
            <v>0</v>
          </cell>
          <cell r="P13">
            <v>0</v>
          </cell>
        </row>
        <row r="14">
          <cell r="E14">
            <v>0</v>
          </cell>
          <cell r="F14">
            <v>0</v>
          </cell>
          <cell r="G14">
            <v>0</v>
          </cell>
          <cell r="H14">
            <v>305.60314350403934</v>
          </cell>
          <cell r="I14">
            <v>3442.7627620201301</v>
          </cell>
          <cell r="J14">
            <v>11187.584682366827</v>
          </cell>
          <cell r="K14">
            <v>21414.438339152013</v>
          </cell>
          <cell r="L14">
            <v>32681.503965244847</v>
          </cell>
          <cell r="M14">
            <v>42143.918038570991</v>
          </cell>
          <cell r="N14">
            <v>49389.298753224175</v>
          </cell>
          <cell r="O14">
            <v>54253.363183559712</v>
          </cell>
          <cell r="P14">
            <v>58316.086550222797</v>
          </cell>
        </row>
        <row r="15">
          <cell r="E15">
            <v>0</v>
          </cell>
          <cell r="F15">
            <v>0</v>
          </cell>
          <cell r="G15">
            <v>0</v>
          </cell>
          <cell r="H15">
            <v>76.150424855877986</v>
          </cell>
          <cell r="I15">
            <v>934.68096506501081</v>
          </cell>
          <cell r="J15">
            <v>2927.3966842363011</v>
          </cell>
          <cell r="K15">
            <v>5350.8651869336209</v>
          </cell>
          <cell r="L15">
            <v>8580.1054063574156</v>
          </cell>
          <cell r="M15">
            <v>11221.576446082456</v>
          </cell>
          <cell r="N15">
            <v>13150.789422817095</v>
          </cell>
          <cell r="O15">
            <v>14445.934093365424</v>
          </cell>
          <cell r="P15">
            <v>15410.204609541304</v>
          </cell>
        </row>
        <row r="16">
          <cell r="C16" t="str">
            <v>Halkidiki</v>
          </cell>
          <cell r="E16">
            <v>0</v>
          </cell>
          <cell r="F16">
            <v>0</v>
          </cell>
          <cell r="G16">
            <v>0</v>
          </cell>
          <cell r="H16">
            <v>12.752298380877813</v>
          </cell>
          <cell r="I16">
            <v>119.64104616528792</v>
          </cell>
          <cell r="J16">
            <v>420.55282386964672</v>
          </cell>
          <cell r="K16">
            <v>892.12512232935455</v>
          </cell>
          <cell r="L16">
            <v>1276.7516655507543</v>
          </cell>
          <cell r="M16">
            <v>1631.3880571776763</v>
          </cell>
          <cell r="N16">
            <v>1911.8562271464184</v>
          </cell>
          <cell r="O16">
            <v>2100.1438138328222</v>
          </cell>
          <cell r="P16">
            <v>2240.3290553215143</v>
          </cell>
        </row>
        <row r="17">
          <cell r="C17" t="str">
            <v>Imathia</v>
          </cell>
          <cell r="E17">
            <v>0</v>
          </cell>
          <cell r="F17">
            <v>0</v>
          </cell>
          <cell r="G17">
            <v>0</v>
          </cell>
          <cell r="H17">
            <v>12.402452204265579</v>
          </cell>
          <cell r="I17">
            <v>162.9023441406994</v>
          </cell>
          <cell r="J17">
            <v>501.04385291917384</v>
          </cell>
          <cell r="K17">
            <v>867.65058810933886</v>
          </cell>
          <cell r="L17">
            <v>1507.809290574191</v>
          </cell>
          <cell r="M17">
            <v>1926.6253066395516</v>
          </cell>
          <cell r="N17">
            <v>2257.850652804882</v>
          </cell>
          <cell r="O17">
            <v>2480.213215678913</v>
          </cell>
          <cell r="P17">
            <v>2645.7682059102012</v>
          </cell>
        </row>
        <row r="18">
          <cell r="C18" t="str">
            <v>Kilkis</v>
          </cell>
          <cell r="E18">
            <v>0</v>
          </cell>
          <cell r="F18">
            <v>0</v>
          </cell>
          <cell r="G18">
            <v>0</v>
          </cell>
          <cell r="H18">
            <v>8.3061687461382014</v>
          </cell>
          <cell r="I18">
            <v>103.90375013009864</v>
          </cell>
          <cell r="J18">
            <v>319.58002552112464</v>
          </cell>
          <cell r="K18">
            <v>588.00049674921297</v>
          </cell>
          <cell r="L18">
            <v>891.00869149537561</v>
          </cell>
          <cell r="M18">
            <v>1214.3993039983229</v>
          </cell>
          <cell r="N18">
            <v>1423.1787840890177</v>
          </cell>
          <cell r="O18">
            <v>1563.3393750762236</v>
          </cell>
          <cell r="P18">
            <v>1667.6927562020016</v>
          </cell>
        </row>
        <row r="19">
          <cell r="C19" t="str">
            <v>Pella</v>
          </cell>
          <cell r="E19">
            <v>0</v>
          </cell>
          <cell r="F19">
            <v>0</v>
          </cell>
          <cell r="G19">
            <v>0</v>
          </cell>
          <cell r="H19">
            <v>12.267844563825575</v>
          </cell>
          <cell r="I19">
            <v>161.13431473766059</v>
          </cell>
          <cell r="J19">
            <v>495.60586939078564</v>
          </cell>
          <cell r="K19">
            <v>858.23370857066084</v>
          </cell>
          <cell r="L19">
            <v>1491.444571122347</v>
          </cell>
          <cell r="M19">
            <v>1905.715047743367</v>
          </cell>
          <cell r="N19">
            <v>2233.3455030301093</v>
          </cell>
          <cell r="O19">
            <v>2453.2946964012631</v>
          </cell>
          <cell r="P19">
            <v>2617.052867243041</v>
          </cell>
        </row>
        <row r="20">
          <cell r="C20" t="str">
            <v>Pieria</v>
          </cell>
          <cell r="E20">
            <v>0</v>
          </cell>
          <cell r="F20">
            <v>0</v>
          </cell>
          <cell r="G20">
            <v>0</v>
          </cell>
          <cell r="H20">
            <v>10.46914892400434</v>
          </cell>
          <cell r="I20">
            <v>137.50900812113849</v>
          </cell>
          <cell r="J20">
            <v>422.94077229853542</v>
          </cell>
          <cell r="K20">
            <v>732.40058266803908</v>
          </cell>
          <cell r="L20">
            <v>1272.7708804706729</v>
          </cell>
          <cell r="M20">
            <v>1626.3015509971385</v>
          </cell>
          <cell r="N20">
            <v>1905.8952490254289</v>
          </cell>
          <cell r="O20">
            <v>2093.5957736886771</v>
          </cell>
          <cell r="P20">
            <v>2233.3439314963189</v>
          </cell>
        </row>
        <row r="21">
          <cell r="C21" t="str">
            <v>Serres</v>
          </cell>
          <cell r="E21">
            <v>0</v>
          </cell>
          <cell r="F21">
            <v>0</v>
          </cell>
          <cell r="G21">
            <v>0</v>
          </cell>
          <cell r="H21">
            <v>19.952512036766471</v>
          </cell>
          <cell r="I21">
            <v>249.59050177012571</v>
          </cell>
          <cell r="J21">
            <v>767.67334023703472</v>
          </cell>
          <cell r="K21">
            <v>1412.4546885070149</v>
          </cell>
          <cell r="L21">
            <v>2140.3203071440748</v>
          </cell>
          <cell r="M21">
            <v>2917.1471795263974</v>
          </cell>
          <cell r="N21">
            <v>3418.6630067212382</v>
          </cell>
          <cell r="O21">
            <v>3755.3472186875233</v>
          </cell>
          <cell r="P21">
            <v>4006.0177933682271</v>
          </cell>
        </row>
        <row r="22">
          <cell r="E22">
            <v>0</v>
          </cell>
          <cell r="F22">
            <v>0</v>
          </cell>
          <cell r="G22">
            <v>0</v>
          </cell>
          <cell r="H22">
            <v>25.338321650349286</v>
          </cell>
          <cell r="I22">
            <v>332.81095749865511</v>
          </cell>
          <cell r="J22">
            <v>1023.6371079769145</v>
          </cell>
          <cell r="K22">
            <v>1772.617972602862</v>
          </cell>
          <cell r="L22">
            <v>2908.8813163525501</v>
          </cell>
          <cell r="M22">
            <v>3716.8655168331034</v>
          </cell>
          <cell r="N22">
            <v>4355.868888801866</v>
          </cell>
          <cell r="O22">
            <v>4784.853050554987</v>
          </cell>
          <cell r="P22">
            <v>5204.6050674272865</v>
          </cell>
        </row>
        <row r="23">
          <cell r="C23" t="str">
            <v>Kozani</v>
          </cell>
          <cell r="E23">
            <v>0</v>
          </cell>
          <cell r="F23">
            <v>0</v>
          </cell>
          <cell r="G23">
            <v>0</v>
          </cell>
          <cell r="H23">
            <v>12.947901413944264</v>
          </cell>
          <cell r="I23">
            <v>170.06664950571337</v>
          </cell>
          <cell r="J23">
            <v>523.07933179770828</v>
          </cell>
          <cell r="K23">
            <v>905.80911674279048</v>
          </cell>
          <cell r="L23">
            <v>1574.1214498427437</v>
          </cell>
          <cell r="M23">
            <v>2011.3566350531432</v>
          </cell>
          <cell r="N23">
            <v>2357.1489878326406</v>
          </cell>
          <cell r="O23">
            <v>2589.2908654892799</v>
          </cell>
          <cell r="P23">
            <v>2762.1268221853261</v>
          </cell>
        </row>
        <row r="24">
          <cell r="C24" t="str">
            <v>Grevena</v>
          </cell>
          <cell r="E24">
            <v>0</v>
          </cell>
          <cell r="F24">
            <v>0</v>
          </cell>
          <cell r="G24">
            <v>0</v>
          </cell>
          <cell r="H24">
            <v>3.5250323618143842</v>
          </cell>
          <cell r="I24">
            <v>46.300201400001534</v>
          </cell>
          <cell r="J24">
            <v>142.40698267886137</v>
          </cell>
          <cell r="K24">
            <v>246.60416758395507</v>
          </cell>
          <cell r="L24">
            <v>352.92390474610454</v>
          </cell>
          <cell r="M24">
            <v>450.95366532922611</v>
          </cell>
          <cell r="N24">
            <v>528.48160155452467</v>
          </cell>
          <cell r="O24">
            <v>580.52867703644404</v>
          </cell>
          <cell r="P24">
            <v>663.51336821676898</v>
          </cell>
        </row>
        <row r="25">
          <cell r="C25" t="str">
            <v>Kastoria</v>
          </cell>
          <cell r="E25">
            <v>0</v>
          </cell>
          <cell r="F25">
            <v>0</v>
          </cell>
          <cell r="G25">
            <v>0</v>
          </cell>
          <cell r="H25">
            <v>4.3925873777601208</v>
          </cell>
          <cell r="I25">
            <v>57.695266137277905</v>
          </cell>
          <cell r="J25">
            <v>177.4551409502802</v>
          </cell>
          <cell r="K25">
            <v>307.29656997383381</v>
          </cell>
          <cell r="L25">
            <v>534.02213923208831</v>
          </cell>
          <cell r="M25">
            <v>682.35457506600824</v>
          </cell>
          <cell r="N25">
            <v>799.66494649881736</v>
          </cell>
          <cell r="O25">
            <v>878.41929046886924</v>
          </cell>
          <cell r="P25">
            <v>937.05404659919702</v>
          </cell>
        </row>
        <row r="26">
          <cell r="C26" t="str">
            <v>Florina</v>
          </cell>
          <cell r="E26">
            <v>0</v>
          </cell>
          <cell r="F26">
            <v>0</v>
          </cell>
          <cell r="G26">
            <v>0</v>
          </cell>
          <cell r="H26">
            <v>4.4728004968305157</v>
          </cell>
          <cell r="I26">
            <v>58.748840455662318</v>
          </cell>
          <cell r="J26">
            <v>180.69565255006466</v>
          </cell>
          <cell r="K26">
            <v>312.90811830228262</v>
          </cell>
          <cell r="L26">
            <v>447.81382253161371</v>
          </cell>
          <cell r="M26">
            <v>572.20064138472549</v>
          </cell>
          <cell r="N26">
            <v>670.57335291588265</v>
          </cell>
          <cell r="O26">
            <v>736.6142175603934</v>
          </cell>
          <cell r="P26">
            <v>841.9108304259945</v>
          </cell>
        </row>
        <row r="27">
          <cell r="E27">
            <v>0</v>
          </cell>
          <cell r="F27">
            <v>0</v>
          </cell>
          <cell r="G27">
            <v>0</v>
          </cell>
          <cell r="H27">
            <v>31.742420099464276</v>
          </cell>
          <cell r="I27">
            <v>297.80485329708483</v>
          </cell>
          <cell r="J27">
            <v>1046.8202680470392</v>
          </cell>
          <cell r="K27">
            <v>2220.6358076382326</v>
          </cell>
          <cell r="L27">
            <v>3178.030071141814</v>
          </cell>
          <cell r="M27">
            <v>4060.7742627661173</v>
          </cell>
          <cell r="N27">
            <v>4758.9024126708828</v>
          </cell>
          <cell r="O27">
            <v>5227.5789992441905</v>
          </cell>
          <cell r="P27">
            <v>5576.5214952691786</v>
          </cell>
        </row>
        <row r="28">
          <cell r="C28" t="str">
            <v>Cyclades</v>
          </cell>
          <cell r="E28">
            <v>0</v>
          </cell>
          <cell r="F28">
            <v>0</v>
          </cell>
          <cell r="G28">
            <v>0</v>
          </cell>
          <cell r="H28">
            <v>11.570124116444923</v>
          </cell>
          <cell r="I28">
            <v>108.54998151779537</v>
          </cell>
          <cell r="J28">
            <v>381.56638312271599</v>
          </cell>
          <cell r="K28">
            <v>809.4225906937038</v>
          </cell>
          <cell r="L28">
            <v>1158.3931613810901</v>
          </cell>
          <cell r="M28">
            <v>1480.1537526706122</v>
          </cell>
          <cell r="N28">
            <v>1734.6217270176132</v>
          </cell>
          <cell r="O28">
            <v>1905.4545198586491</v>
          </cell>
          <cell r="P28">
            <v>2032.6441914671896</v>
          </cell>
        </row>
        <row r="29">
          <cell r="C29" t="str">
            <v>Dodecannese</v>
          </cell>
          <cell r="E29">
            <v>0</v>
          </cell>
          <cell r="F29">
            <v>0</v>
          </cell>
          <cell r="G29">
            <v>0</v>
          </cell>
          <cell r="H29">
            <v>20.172295983019353</v>
          </cell>
          <cell r="I29">
            <v>189.25487177928943</v>
          </cell>
          <cell r="J29">
            <v>665.25388492432319</v>
          </cell>
          <cell r="K29">
            <v>1411.213216944529</v>
          </cell>
          <cell r="L29">
            <v>2019.6369097607239</v>
          </cell>
          <cell r="M29">
            <v>2580.6205100955053</v>
          </cell>
          <cell r="N29">
            <v>3024.2806856532698</v>
          </cell>
          <cell r="O29">
            <v>3322.1244793855417</v>
          </cell>
          <cell r="P29">
            <v>3543.877303801989</v>
          </cell>
        </row>
        <row r="30">
          <cell r="E30">
            <v>0</v>
          </cell>
          <cell r="F30">
            <v>0</v>
          </cell>
          <cell r="G30">
            <v>0</v>
          </cell>
          <cell r="H30">
            <v>21.405706377258454</v>
          </cell>
          <cell r="I30">
            <v>200.82662970954487</v>
          </cell>
          <cell r="J30">
            <v>705.93002100542731</v>
          </cell>
          <cell r="K30">
            <v>1497.5001250749767</v>
          </cell>
          <cell r="L30">
            <v>2143.1251413028713</v>
          </cell>
          <cell r="M30">
            <v>2738.4093985501349</v>
          </cell>
          <cell r="N30">
            <v>3209.1966335414677</v>
          </cell>
          <cell r="O30">
            <v>3525.2517221783073</v>
          </cell>
          <cell r="P30">
            <v>3760.5633521376317</v>
          </cell>
        </row>
        <row r="31">
          <cell r="C31" t="str">
            <v>Lesvos</v>
          </cell>
          <cell r="E31">
            <v>0</v>
          </cell>
          <cell r="F31">
            <v>0</v>
          </cell>
          <cell r="G31">
            <v>0</v>
          </cell>
          <cell r="H31">
            <v>11.308328549078924</v>
          </cell>
          <cell r="I31">
            <v>106.09383638806172</v>
          </cell>
          <cell r="J31">
            <v>372.93273436043313</v>
          </cell>
          <cell r="K31">
            <v>791.10789983672919</v>
          </cell>
          <cell r="L31">
            <v>1132.1823626148416</v>
          </cell>
          <cell r="M31">
            <v>1446.66252236319</v>
          </cell>
          <cell r="N31">
            <v>1695.3726857264726</v>
          </cell>
          <cell r="O31">
            <v>1862.3400690458448</v>
          </cell>
          <cell r="P31">
            <v>1986.6518378845674</v>
          </cell>
        </row>
        <row r="32">
          <cell r="C32" t="str">
            <v>Hios</v>
          </cell>
          <cell r="E32">
            <v>0</v>
          </cell>
          <cell r="F32">
            <v>0</v>
          </cell>
          <cell r="G32">
            <v>0</v>
          </cell>
          <cell r="H32">
            <v>5.7063947128008188</v>
          </cell>
          <cell r="I32">
            <v>53.536939999404431</v>
          </cell>
          <cell r="J32">
            <v>188.18885340557819</v>
          </cell>
          <cell r="K32">
            <v>399.20788623098264</v>
          </cell>
          <cell r="L32">
            <v>571.32045818370761</v>
          </cell>
          <cell r="M32">
            <v>730.01304595919282</v>
          </cell>
          <cell r="N32">
            <v>855.51685981430626</v>
          </cell>
          <cell r="O32">
            <v>939.77173348982012</v>
          </cell>
          <cell r="P32">
            <v>1002.5017839443573</v>
          </cell>
        </row>
        <row r="33">
          <cell r="C33" t="str">
            <v>Samos</v>
          </cell>
          <cell r="E33">
            <v>0</v>
          </cell>
          <cell r="F33">
            <v>0</v>
          </cell>
          <cell r="G33">
            <v>0</v>
          </cell>
          <cell r="H33">
            <v>4.3909831153787131</v>
          </cell>
          <cell r="I33">
            <v>41.195853322078726</v>
          </cell>
          <cell r="J33">
            <v>144.80843323941593</v>
          </cell>
          <cell r="K33">
            <v>307.18433900726484</v>
          </cell>
          <cell r="L33">
            <v>439.62232050432203</v>
          </cell>
          <cell r="M33">
            <v>561.73383022775261</v>
          </cell>
          <cell r="N33">
            <v>658.30708800068908</v>
          </cell>
          <cell r="O33">
            <v>723.13991964264244</v>
          </cell>
          <cell r="P33">
            <v>771.40973030870703</v>
          </cell>
        </row>
        <row r="34">
          <cell r="E34">
            <v>0</v>
          </cell>
          <cell r="F34">
            <v>0</v>
          </cell>
          <cell r="G34">
            <v>0</v>
          </cell>
          <cell r="H34">
            <v>77.94544406107515</v>
          </cell>
          <cell r="I34">
            <v>815.36445741743933</v>
          </cell>
          <cell r="J34">
            <v>2736.7914314815384</v>
          </cell>
          <cell r="K34">
            <v>5452.9063499858212</v>
          </cell>
          <cell r="L34">
            <v>8284.5591825438714</v>
          </cell>
          <cell r="M34">
            <v>10585.716293977652</v>
          </cell>
          <cell r="N34">
            <v>12405.612218627573</v>
          </cell>
          <cell r="O34">
            <v>13627.368725652754</v>
          </cell>
          <cell r="P34">
            <v>14536.999753336821</v>
          </cell>
        </row>
        <row r="35">
          <cell r="C35" t="str">
            <v>Larissa</v>
          </cell>
          <cell r="E35">
            <v>0</v>
          </cell>
          <cell r="F35">
            <v>0</v>
          </cell>
          <cell r="G35">
            <v>0</v>
          </cell>
          <cell r="H35">
            <v>32.07405121362094</v>
          </cell>
          <cell r="I35">
            <v>300.91618995606376</v>
          </cell>
          <cell r="J35">
            <v>1057.7569946963117</v>
          </cell>
          <cell r="K35">
            <v>2243.8360527586633</v>
          </cell>
          <cell r="L35">
            <v>3211.2327585869953</v>
          </cell>
          <cell r="M35">
            <v>4103.1994807828933</v>
          </cell>
          <cell r="N35">
            <v>4808.6213724833879</v>
          </cell>
          <cell r="O35">
            <v>5282.1944898850761</v>
          </cell>
          <cell r="P35">
            <v>5634.7825866037338</v>
          </cell>
        </row>
        <row r="36">
          <cell r="C36" t="str">
            <v>Karditsa</v>
          </cell>
          <cell r="E36">
            <v>0</v>
          </cell>
          <cell r="F36">
            <v>0</v>
          </cell>
          <cell r="G36">
            <v>0</v>
          </cell>
          <cell r="H36">
            <v>10.820666207263871</v>
          </cell>
          <cell r="I36">
            <v>142.12607807680851</v>
          </cell>
          <cell r="J36">
            <v>437.14163927800757</v>
          </cell>
          <cell r="K36">
            <v>756.99202414489741</v>
          </cell>
          <cell r="L36">
            <v>1315.5060603179156</v>
          </cell>
          <cell r="M36">
            <v>1680.9070501754441</v>
          </cell>
          <cell r="N36">
            <v>1969.8885234527847</v>
          </cell>
          <cell r="O36">
            <v>2163.8913730686113</v>
          </cell>
          <cell r="P36">
            <v>2308.331783620928</v>
          </cell>
        </row>
        <row r="37">
          <cell r="C37" t="str">
            <v>Magnisia</v>
          </cell>
          <cell r="E37">
            <v>0</v>
          </cell>
          <cell r="F37">
            <v>0</v>
          </cell>
          <cell r="G37">
            <v>0</v>
          </cell>
          <cell r="H37">
            <v>23.464860699127854</v>
          </cell>
          <cell r="I37">
            <v>220.1454512996707</v>
          </cell>
          <cell r="J37">
            <v>773.83802778043435</v>
          </cell>
          <cell r="K37">
            <v>1641.554416029099</v>
          </cell>
          <cell r="L37">
            <v>2349.2863078275691</v>
          </cell>
          <cell r="M37">
            <v>3001.8348351460045</v>
          </cell>
          <cell r="N37">
            <v>3517.9101607300058</v>
          </cell>
          <cell r="O37">
            <v>3864.3686469583763</v>
          </cell>
          <cell r="P37">
            <v>4122.3164352988906</v>
          </cell>
        </row>
        <row r="38">
          <cell r="C38" t="str">
            <v>Trikala</v>
          </cell>
          <cell r="E38">
            <v>0</v>
          </cell>
          <cell r="F38">
            <v>0</v>
          </cell>
          <cell r="G38">
            <v>0</v>
          </cell>
          <cell r="H38">
            <v>11.58586594106249</v>
          </cell>
          <cell r="I38">
            <v>152.17673808489644</v>
          </cell>
          <cell r="J38">
            <v>468.05476972678468</v>
          </cell>
          <cell r="K38">
            <v>810.52385705316181</v>
          </cell>
          <cell r="L38">
            <v>1408.5340558113905</v>
          </cell>
          <cell r="M38">
            <v>1799.7749278733102</v>
          </cell>
          <cell r="N38">
            <v>2109.1921619613954</v>
          </cell>
          <cell r="O38">
            <v>2316.9142157406914</v>
          </cell>
          <cell r="P38">
            <v>2471.5689478132667</v>
          </cell>
        </row>
        <row r="39">
          <cell r="E39">
            <v>0</v>
          </cell>
          <cell r="F39">
            <v>0</v>
          </cell>
          <cell r="G39">
            <v>0</v>
          </cell>
          <cell r="H39">
            <v>49.257790201808611</v>
          </cell>
          <cell r="I39">
            <v>638.33198842276477</v>
          </cell>
          <cell r="J39">
            <v>1963.3377322345902</v>
          </cell>
          <cell r="K39">
            <v>3457.4987190489601</v>
          </cell>
          <cell r="L39">
            <v>5207.6634002839128</v>
          </cell>
          <cell r="M39">
            <v>6780.5960010092604</v>
          </cell>
          <cell r="N39">
            <v>7946.3157960839389</v>
          </cell>
          <cell r="O39">
            <v>8728.9021658372076</v>
          </cell>
          <cell r="P39">
            <v>9652.4922316343382</v>
          </cell>
        </row>
        <row r="40">
          <cell r="C40" t="str">
            <v>Rodopi</v>
          </cell>
          <cell r="E40">
            <v>0</v>
          </cell>
          <cell r="F40">
            <v>0</v>
          </cell>
          <cell r="G40">
            <v>0</v>
          </cell>
          <cell r="H40">
            <v>8.5149568106518512</v>
          </cell>
          <cell r="I40">
            <v>111.84130378949833</v>
          </cell>
          <cell r="J40">
            <v>343.99380844878652</v>
          </cell>
          <cell r="K40">
            <v>595.68923651620594</v>
          </cell>
          <cell r="L40">
            <v>852.51183476026404</v>
          </cell>
          <cell r="M40">
            <v>1089.3094274763148</v>
          </cell>
          <cell r="N40">
            <v>1276.583460965642</v>
          </cell>
          <cell r="O40">
            <v>1402.3067322326237</v>
          </cell>
          <cell r="P40">
            <v>1602.7619306019362</v>
          </cell>
        </row>
        <row r="41">
          <cell r="C41" t="str">
            <v>Drama</v>
          </cell>
          <cell r="E41">
            <v>0</v>
          </cell>
          <cell r="F41">
            <v>0</v>
          </cell>
          <cell r="G41">
            <v>0</v>
          </cell>
          <cell r="H41">
            <v>8.2530108436875924</v>
          </cell>
          <cell r="I41">
            <v>108.40072515602425</v>
          </cell>
          <cell r="J41">
            <v>333.41151275574038</v>
          </cell>
          <cell r="K41">
            <v>577.36402400611541</v>
          </cell>
          <cell r="L41">
            <v>1003.3472591042791</v>
          </cell>
          <cell r="M41">
            <v>1282.0415902873224</v>
          </cell>
          <cell r="N41">
            <v>1502.450129549137</v>
          </cell>
          <cell r="O41">
            <v>1650.4176937376426</v>
          </cell>
          <cell r="P41">
            <v>1760.5835792498235</v>
          </cell>
        </row>
        <row r="42">
          <cell r="C42" t="str">
            <v>Kavala</v>
          </cell>
          <cell r="E42">
            <v>0</v>
          </cell>
          <cell r="F42">
            <v>0</v>
          </cell>
          <cell r="G42">
            <v>0</v>
          </cell>
          <cell r="H42">
            <v>13.835760375654695</v>
          </cell>
          <cell r="I42">
            <v>173.07466689745794</v>
          </cell>
          <cell r="J42">
            <v>532.33118530268814</v>
          </cell>
          <cell r="K42">
            <v>979.44482256882338</v>
          </cell>
          <cell r="L42">
            <v>1484.1719600131205</v>
          </cell>
          <cell r="M42">
            <v>2022.8505203791435</v>
          </cell>
          <cell r="N42">
            <v>2370.6189014671913</v>
          </cell>
          <cell r="O42">
            <v>2604.0873524796675</v>
          </cell>
          <cell r="P42">
            <v>2777.9109792049135</v>
          </cell>
        </row>
        <row r="43">
          <cell r="C43" t="str">
            <v>Evros</v>
          </cell>
          <cell r="E43">
            <v>0</v>
          </cell>
          <cell r="F43">
            <v>0</v>
          </cell>
          <cell r="G43">
            <v>0</v>
          </cell>
          <cell r="H43">
            <v>10.917590392807265</v>
          </cell>
          <cell r="I43">
            <v>143.39914704485631</v>
          </cell>
          <cell r="J43">
            <v>441.05725746108038</v>
          </cell>
          <cell r="K43">
            <v>763.77264504177299</v>
          </cell>
          <cell r="L43">
            <v>1093.0619172712679</v>
          </cell>
          <cell r="M43">
            <v>1396.6758029039693</v>
          </cell>
          <cell r="N43">
            <v>1636.7922514439852</v>
          </cell>
          <cell r="O43">
            <v>1797.9903889165846</v>
          </cell>
          <cell r="P43">
            <v>2055.0072824335753</v>
          </cell>
        </row>
        <row r="44">
          <cell r="C44" t="str">
            <v>Xanthi</v>
          </cell>
          <cell r="E44">
            <v>0</v>
          </cell>
          <cell r="F44">
            <v>0</v>
          </cell>
          <cell r="G44">
            <v>0</v>
          </cell>
          <cell r="H44">
            <v>7.7364717790071964</v>
          </cell>
          <cell r="I44">
            <v>101.61614553492797</v>
          </cell>
          <cell r="J44">
            <v>312.54396826629494</v>
          </cell>
          <cell r="K44">
            <v>541.22799091604202</v>
          </cell>
          <cell r="L44">
            <v>774.5704291349806</v>
          </cell>
          <cell r="M44">
            <v>989.71865996250983</v>
          </cell>
          <cell r="N44">
            <v>1159.871052657983</v>
          </cell>
          <cell r="O44">
            <v>1274.0999984706878</v>
          </cell>
          <cell r="P44">
            <v>1456.2284601440895</v>
          </cell>
        </row>
        <row r="45">
          <cell r="E45">
            <v>0</v>
          </cell>
          <cell r="F45">
            <v>0</v>
          </cell>
          <cell r="G45">
            <v>0</v>
          </cell>
          <cell r="H45">
            <v>23.76303625820557</v>
          </cell>
          <cell r="I45">
            <v>222.94291060963093</v>
          </cell>
          <cell r="J45">
            <v>783.67143738501818</v>
          </cell>
          <cell r="K45">
            <v>1662.4141778675387</v>
          </cell>
          <cell r="L45">
            <v>2379.139447262407</v>
          </cell>
          <cell r="M45">
            <v>3039.9801193522685</v>
          </cell>
          <cell r="N45">
            <v>3562.6133806813536</v>
          </cell>
          <cell r="O45">
            <v>3913.474426726847</v>
          </cell>
          <cell r="P45">
            <v>4174.7000408762369</v>
          </cell>
        </row>
        <row r="46">
          <cell r="C46" t="str">
            <v>Kerkira</v>
          </cell>
          <cell r="E46">
            <v>0</v>
          </cell>
          <cell r="F46">
            <v>0</v>
          </cell>
          <cell r="G46">
            <v>0</v>
          </cell>
          <cell r="H46">
            <v>13.454046195278453</v>
          </cell>
          <cell r="I46">
            <v>126.22478818194213</v>
          </cell>
          <cell r="J46">
            <v>443.69547754477412</v>
          </cell>
          <cell r="K46">
            <v>941.21798669530233</v>
          </cell>
          <cell r="L46">
            <v>1347.010191823643</v>
          </cell>
          <cell r="M46">
            <v>1721.1619135736667</v>
          </cell>
          <cell r="N46">
            <v>2017.0640013669513</v>
          </cell>
          <cell r="O46">
            <v>2215.7128890902009</v>
          </cell>
          <cell r="P46">
            <v>2363.6124016763624</v>
          </cell>
        </row>
        <row r="47">
          <cell r="C47" t="str">
            <v>Kefallonia</v>
          </cell>
          <cell r="E47">
            <v>0</v>
          </cell>
          <cell r="F47">
            <v>0</v>
          </cell>
          <cell r="G47">
            <v>0</v>
          </cell>
          <cell r="H47">
            <v>3.8648184764098699</v>
          </cell>
          <cell r="I47">
            <v>36.259418651148437</v>
          </cell>
          <cell r="J47">
            <v>127.45626517295105</v>
          </cell>
          <cell r="K47">
            <v>270.37492011777778</v>
          </cell>
          <cell r="L47">
            <v>386.94306543256766</v>
          </cell>
          <cell r="M47">
            <v>494.42214393517634</v>
          </cell>
          <cell r="N47">
            <v>579.42317927524209</v>
          </cell>
          <cell r="O47">
            <v>636.48719410377123</v>
          </cell>
          <cell r="P47">
            <v>678.9729088544467</v>
          </cell>
        </row>
        <row r="48">
          <cell r="C48" t="str">
            <v>Zakinthos</v>
          </cell>
          <cell r="E48">
            <v>0</v>
          </cell>
          <cell r="F48">
            <v>0</v>
          </cell>
          <cell r="G48">
            <v>0</v>
          </cell>
          <cell r="H48">
            <v>3.9768828881778</v>
          </cell>
          <cell r="I48">
            <v>37.310798023036213</v>
          </cell>
          <cell r="J48">
            <v>131.15199149746712</v>
          </cell>
          <cell r="K48">
            <v>278.21472076164804</v>
          </cell>
          <cell r="L48">
            <v>398.16288009658291</v>
          </cell>
          <cell r="M48">
            <v>508.75842572003353</v>
          </cell>
          <cell r="N48">
            <v>596.22415405491711</v>
          </cell>
          <cell r="O48">
            <v>654.94279905402425</v>
          </cell>
          <cell r="P48">
            <v>698.66043107614109</v>
          </cell>
        </row>
        <row r="49">
          <cell r="C49" t="str">
            <v>Lefkada</v>
          </cell>
          <cell r="E49">
            <v>0</v>
          </cell>
          <cell r="F49">
            <v>0</v>
          </cell>
          <cell r="G49">
            <v>0</v>
          </cell>
          <cell r="H49">
            <v>2.4672886983394471</v>
          </cell>
          <cell r="I49">
            <v>23.14790575350413</v>
          </cell>
          <cell r="J49">
            <v>81.367703169826072</v>
          </cell>
          <cell r="K49">
            <v>172.60655029281057</v>
          </cell>
          <cell r="L49">
            <v>247.0233099096134</v>
          </cell>
          <cell r="M49">
            <v>315.63763612339176</v>
          </cell>
          <cell r="N49">
            <v>369.9020459842431</v>
          </cell>
          <cell r="O49">
            <v>406.33154447885056</v>
          </cell>
          <cell r="P49">
            <v>433.45429926928756</v>
          </cell>
        </row>
        <row r="50">
          <cell r="E50">
            <v>0</v>
          </cell>
          <cell r="F50">
            <v>0</v>
          </cell>
          <cell r="G50">
            <v>0</v>
          </cell>
          <cell r="H50">
            <v>294.57383963186004</v>
          </cell>
          <cell r="I50">
            <v>3565.751885502249</v>
          </cell>
          <cell r="J50">
            <v>11168.388508890012</v>
          </cell>
          <cell r="K50">
            <v>20298.180795138636</v>
          </cell>
          <cell r="L50">
            <v>31773.542100808147</v>
          </cell>
          <cell r="M50">
            <v>41325.939892316332</v>
          </cell>
          <cell r="N50">
            <v>48430.693836566796</v>
          </cell>
          <cell r="O50">
            <v>53200.350850810937</v>
          </cell>
          <cell r="P50">
            <v>56982.278518855033</v>
          </cell>
        </row>
        <row r="51">
          <cell r="E51">
            <v>0</v>
          </cell>
          <cell r="F51">
            <v>0</v>
          </cell>
          <cell r="G51">
            <v>0</v>
          </cell>
          <cell r="H51">
            <v>63.583117980856265</v>
          </cell>
          <cell r="I51">
            <v>806.30622678961538</v>
          </cell>
          <cell r="J51">
            <v>2479.9813694176078</v>
          </cell>
          <cell r="K51">
            <v>4486.5464556442985</v>
          </cell>
          <cell r="L51">
            <v>7070.5620662031588</v>
          </cell>
          <cell r="M51">
            <v>9455.8304125292252</v>
          </cell>
          <cell r="N51">
            <v>11081.476401335192</v>
          </cell>
          <cell r="O51">
            <v>12172.826482425753</v>
          </cell>
          <cell r="P51">
            <v>12985.36637078915</v>
          </cell>
        </row>
        <row r="52">
          <cell r="C52" t="str">
            <v>Arkadia</v>
          </cell>
          <cell r="E52">
            <v>0</v>
          </cell>
          <cell r="F52">
            <v>0</v>
          </cell>
          <cell r="G52">
            <v>0</v>
          </cell>
          <cell r="H52">
            <v>11.481405064539773</v>
          </cell>
          <cell r="I52">
            <v>143.62350193319088</v>
          </cell>
          <cell r="J52">
            <v>441.74731283299883</v>
          </cell>
          <cell r="K52">
            <v>812.77807948063924</v>
          </cell>
          <cell r="L52">
            <v>1231.6185735860743</v>
          </cell>
          <cell r="M52">
            <v>1678.6331635487738</v>
          </cell>
          <cell r="N52">
            <v>1967.2237103276075</v>
          </cell>
          <cell r="O52">
            <v>2160.9641180164808</v>
          </cell>
          <cell r="P52">
            <v>2305.209133399343</v>
          </cell>
        </row>
        <row r="53">
          <cell r="C53" t="str">
            <v>Argolis</v>
          </cell>
          <cell r="E53">
            <v>0</v>
          </cell>
          <cell r="F53">
            <v>0</v>
          </cell>
          <cell r="G53">
            <v>0</v>
          </cell>
          <cell r="H53">
            <v>8.7339553367804985</v>
          </cell>
          <cell r="I53">
            <v>114.71778117333743</v>
          </cell>
          <cell r="J53">
            <v>352.84108022278133</v>
          </cell>
          <cell r="K53">
            <v>611.00993252543935</v>
          </cell>
          <cell r="L53">
            <v>1061.8173554201169</v>
          </cell>
          <cell r="M53">
            <v>1356.7526084167084</v>
          </cell>
          <cell r="N53">
            <v>1590.0054629467745</v>
          </cell>
          <cell r="O53">
            <v>1746.59584206921</v>
          </cell>
          <cell r="P53">
            <v>1863.1816483796667</v>
          </cell>
        </row>
        <row r="54">
          <cell r="C54" t="str">
            <v>Korinthia</v>
          </cell>
          <cell r="E54">
            <v>0</v>
          </cell>
          <cell r="F54">
            <v>0</v>
          </cell>
          <cell r="G54">
            <v>0</v>
          </cell>
          <cell r="H54">
            <v>16.899400192149578</v>
          </cell>
          <cell r="I54">
            <v>211.39843272869086</v>
          </cell>
          <cell r="J54">
            <v>650.20479474484807</v>
          </cell>
          <cell r="K54">
            <v>1196.3223974191053</v>
          </cell>
          <cell r="L54">
            <v>1812.8108051337877</v>
          </cell>
          <cell r="M54">
            <v>2470.7684684201945</v>
          </cell>
          <cell r="N54">
            <v>2895.5428853379785</v>
          </cell>
          <cell r="O54">
            <v>3180.7080427834298</v>
          </cell>
          <cell r="P54">
            <v>3393.0212768323217</v>
          </cell>
        </row>
        <row r="55">
          <cell r="C55" t="str">
            <v>Lakonia</v>
          </cell>
          <cell r="E55">
            <v>0</v>
          </cell>
          <cell r="F55">
            <v>0</v>
          </cell>
          <cell r="G55">
            <v>0</v>
          </cell>
          <cell r="H55">
            <v>8.7420602040199054</v>
          </cell>
          <cell r="I55">
            <v>114.82423607842418</v>
          </cell>
          <cell r="J55">
            <v>353.16850691567623</v>
          </cell>
          <cell r="K55">
            <v>611.57693272112647</v>
          </cell>
          <cell r="L55">
            <v>1062.8026923455227</v>
          </cell>
          <cell r="M55">
            <v>1358.011637040501</v>
          </cell>
          <cell r="N55">
            <v>1591.4809437215436</v>
          </cell>
          <cell r="O55">
            <v>1748.216634353463</v>
          </cell>
          <cell r="P55">
            <v>1864.910629044294</v>
          </cell>
        </row>
        <row r="56">
          <cell r="C56" t="str">
            <v>Messinia</v>
          </cell>
          <cell r="E56">
            <v>0</v>
          </cell>
          <cell r="F56">
            <v>0</v>
          </cell>
          <cell r="G56">
            <v>0</v>
          </cell>
          <cell r="H56">
            <v>17.726297183366508</v>
          </cell>
          <cell r="I56">
            <v>221.74227487597204</v>
          </cell>
          <cell r="J56">
            <v>682.0196747013033</v>
          </cell>
          <cell r="K56">
            <v>1254.8591134979886</v>
          </cell>
          <cell r="L56">
            <v>1901.5126397176577</v>
          </cell>
          <cell r="M56">
            <v>2591.6645351030479</v>
          </cell>
          <cell r="N56">
            <v>3037.2233990012878</v>
          </cell>
          <cell r="O56">
            <v>3336.3418452031701</v>
          </cell>
          <cell r="P56">
            <v>3559.0436831335242</v>
          </cell>
        </row>
        <row r="57">
          <cell r="E57">
            <v>0</v>
          </cell>
          <cell r="F57">
            <v>0</v>
          </cell>
          <cell r="G57">
            <v>0</v>
          </cell>
          <cell r="H57">
            <v>34.175735199664125</v>
          </cell>
          <cell r="I57">
            <v>437.72501014477598</v>
          </cell>
          <cell r="J57">
            <v>1346.3245526571181</v>
          </cell>
          <cell r="K57">
            <v>2405.7292220344107</v>
          </cell>
          <cell r="L57">
            <v>3661.501856695621</v>
          </cell>
          <cell r="M57">
            <v>4841.6195395841605</v>
          </cell>
          <cell r="N57">
            <v>5673.9905784535349</v>
          </cell>
          <cell r="O57">
            <v>6232.7888697314238</v>
          </cell>
          <cell r="P57">
            <v>6788.0946828076439</v>
          </cell>
        </row>
        <row r="58">
          <cell r="C58" t="str">
            <v>Ioannina</v>
          </cell>
          <cell r="E58">
            <v>0</v>
          </cell>
          <cell r="F58">
            <v>0</v>
          </cell>
          <cell r="G58">
            <v>0</v>
          </cell>
          <cell r="H58">
            <v>17.847017927567453</v>
          </cell>
          <cell r="I58">
            <v>223.25239806565639</v>
          </cell>
          <cell r="J58">
            <v>686.66440799432769</v>
          </cell>
          <cell r="K58">
            <v>1263.4050339731889</v>
          </cell>
          <cell r="L58">
            <v>1914.462440716685</v>
          </cell>
          <cell r="M58">
            <v>2609.3144519559823</v>
          </cell>
          <cell r="N58">
            <v>3057.9076888582808</v>
          </cell>
          <cell r="O58">
            <v>3359.0632103193775</v>
          </cell>
          <cell r="P58">
            <v>3583.2817063160933</v>
          </cell>
        </row>
        <row r="59">
          <cell r="C59" t="str">
            <v>Arta</v>
          </cell>
          <cell r="E59">
            <v>0</v>
          </cell>
          <cell r="F59">
            <v>0</v>
          </cell>
          <cell r="G59">
            <v>0</v>
          </cell>
          <cell r="H59">
            <v>6.8822020609074936</v>
          </cell>
          <cell r="I59">
            <v>90.39557904413401</v>
          </cell>
          <cell r="J59">
            <v>278.03251972859044</v>
          </cell>
          <cell r="K59">
            <v>481.46500121806253</v>
          </cell>
          <cell r="L59">
            <v>689.04151090884568</v>
          </cell>
          <cell r="M59">
            <v>880.43283758823259</v>
          </cell>
          <cell r="N59">
            <v>1031.7968160434607</v>
          </cell>
          <cell r="O59">
            <v>1133.4124760941681</v>
          </cell>
          <cell r="P59">
            <v>1295.4301128261734</v>
          </cell>
        </row>
        <row r="60">
          <cell r="C60" t="str">
            <v>Thesprotia</v>
          </cell>
          <cell r="E60">
            <v>0</v>
          </cell>
          <cell r="F60">
            <v>0</v>
          </cell>
          <cell r="G60">
            <v>0</v>
          </cell>
          <cell r="H60">
            <v>4.2158678498081583</v>
          </cell>
          <cell r="I60">
            <v>55.374110217087257</v>
          </cell>
          <cell r="J60">
            <v>170.31588883200507</v>
          </cell>
          <cell r="K60">
            <v>294.93362756272018</v>
          </cell>
          <cell r="L60">
            <v>422.08989612850695</v>
          </cell>
          <cell r="M60">
            <v>539.33151933847137</v>
          </cell>
          <cell r="N60">
            <v>632.05337271345161</v>
          </cell>
          <cell r="O60">
            <v>694.30062881745562</v>
          </cell>
          <cell r="P60">
            <v>793.54865143513075</v>
          </cell>
        </row>
        <row r="61">
          <cell r="C61" t="str">
            <v>Preveza</v>
          </cell>
          <cell r="E61">
            <v>0</v>
          </cell>
          <cell r="F61">
            <v>0</v>
          </cell>
          <cell r="G61">
            <v>0</v>
          </cell>
          <cell r="H61">
            <v>5.2306473613810152</v>
          </cell>
          <cell r="I61">
            <v>68.70292281789834</v>
          </cell>
          <cell r="J61">
            <v>211.31173610219491</v>
          </cell>
          <cell r="K61">
            <v>365.92555928043919</v>
          </cell>
          <cell r="L61">
            <v>635.90800894158303</v>
          </cell>
          <cell r="M61">
            <v>812.54073070147399</v>
          </cell>
          <cell r="N61">
            <v>952.23270083834188</v>
          </cell>
          <cell r="O61">
            <v>1046.0125545004221</v>
          </cell>
          <cell r="P61">
            <v>1115.8342122302474</v>
          </cell>
        </row>
        <row r="62">
          <cell r="E62">
            <v>0</v>
          </cell>
          <cell r="F62">
            <v>0</v>
          </cell>
          <cell r="G62">
            <v>0</v>
          </cell>
          <cell r="H62">
            <v>57.945372329126528</v>
          </cell>
          <cell r="I62">
            <v>751.34508007768056</v>
          </cell>
          <cell r="J62">
            <v>2310.9356454001609</v>
          </cell>
          <cell r="K62">
            <v>4066.7233107520437</v>
          </cell>
          <cell r="L62">
            <v>6665.2025815812867</v>
          </cell>
          <cell r="M62">
            <v>8658.994174221365</v>
          </cell>
          <cell r="N62">
            <v>10147.648108598773</v>
          </cell>
          <cell r="O62">
            <v>11147.030879008626</v>
          </cell>
          <cell r="P62">
            <v>11982.621334258867</v>
          </cell>
        </row>
        <row r="63">
          <cell r="C63" t="str">
            <v>Evia</v>
          </cell>
          <cell r="E63">
            <v>0</v>
          </cell>
          <cell r="F63">
            <v>0</v>
          </cell>
          <cell r="G63">
            <v>0</v>
          </cell>
          <cell r="H63">
            <v>19.385171330008163</v>
          </cell>
          <cell r="I63">
            <v>254.61818350255888</v>
          </cell>
          <cell r="J63">
            <v>783.1371387462442</v>
          </cell>
          <cell r="K63">
            <v>1356.1475608264886</v>
          </cell>
          <cell r="L63">
            <v>2356.7227633182065</v>
          </cell>
          <cell r="M63">
            <v>3011.3368745813132</v>
          </cell>
          <cell r="N63">
            <v>3529.0457904074806</v>
          </cell>
          <cell r="O63">
            <v>3876.6009599577633</v>
          </cell>
          <cell r="P63">
            <v>4135.3652589298308</v>
          </cell>
        </row>
        <row r="64">
          <cell r="C64" t="str">
            <v>Viotia</v>
          </cell>
          <cell r="E64">
            <v>0</v>
          </cell>
          <cell r="F64">
            <v>0</v>
          </cell>
          <cell r="G64">
            <v>0</v>
          </cell>
          <cell r="H64">
            <v>15.587414363354437</v>
          </cell>
          <cell r="I64">
            <v>194.98650420957179</v>
          </cell>
          <cell r="J64">
            <v>599.72611107439593</v>
          </cell>
          <cell r="K64">
            <v>1103.4458447463533</v>
          </cell>
          <cell r="L64">
            <v>1672.0731422830618</v>
          </cell>
          <cell r="M64">
            <v>2278.9502275392538</v>
          </cell>
          <cell r="N64">
            <v>2670.7472601064537</v>
          </cell>
          <cell r="O64">
            <v>2933.7736054532147</v>
          </cell>
          <cell r="P64">
            <v>3129.6038903340518</v>
          </cell>
        </row>
        <row r="65">
          <cell r="C65" t="str">
            <v>Fthiotis</v>
          </cell>
          <cell r="E65">
            <v>0</v>
          </cell>
          <cell r="F65">
            <v>0</v>
          </cell>
          <cell r="G65">
            <v>0</v>
          </cell>
          <cell r="H65">
            <v>15.679325228955932</v>
          </cell>
          <cell r="I65">
            <v>205.94304999319917</v>
          </cell>
          <cell r="J65">
            <v>633.4255028362021</v>
          </cell>
          <cell r="K65">
            <v>1096.8940280521556</v>
          </cell>
          <cell r="L65">
            <v>1906.1901518171587</v>
          </cell>
          <cell r="M65">
            <v>2435.6622609477968</v>
          </cell>
          <cell r="N65">
            <v>2854.4012200718289</v>
          </cell>
          <cell r="O65">
            <v>3135.5145744814495</v>
          </cell>
          <cell r="P65">
            <v>3344.8111307076629</v>
          </cell>
        </row>
        <row r="66">
          <cell r="C66" t="str">
            <v>Fokis</v>
          </cell>
          <cell r="E66">
            <v>0</v>
          </cell>
          <cell r="F66">
            <v>0</v>
          </cell>
          <cell r="G66">
            <v>0</v>
          </cell>
          <cell r="H66">
            <v>4.6597973306633733</v>
          </cell>
          <cell r="I66">
            <v>61.204985585395967</v>
          </cell>
          <cell r="J66">
            <v>188.25009521706218</v>
          </cell>
          <cell r="K66">
            <v>325.99004034297877</v>
          </cell>
          <cell r="L66">
            <v>466.53582165036266</v>
          </cell>
          <cell r="M66">
            <v>596.12294874717008</v>
          </cell>
          <cell r="N66">
            <v>698.60838240955457</v>
          </cell>
          <cell r="O66">
            <v>767.4102538552537</v>
          </cell>
          <cell r="P66">
            <v>877.10906020861353</v>
          </cell>
        </row>
        <row r="67">
          <cell r="C67" t="str">
            <v>Evritania</v>
          </cell>
          <cell r="E67">
            <v>0</v>
          </cell>
          <cell r="F67">
            <v>0</v>
          </cell>
          <cell r="G67">
            <v>0</v>
          </cell>
          <cell r="H67">
            <v>2.6336640761446235</v>
          </cell>
          <cell r="I67">
            <v>34.592356786954774</v>
          </cell>
          <cell r="J67">
            <v>106.39679752625652</v>
          </cell>
          <cell r="K67">
            <v>184.24583678406808</v>
          </cell>
          <cell r="L67">
            <v>263.68070251249674</v>
          </cell>
          <cell r="M67">
            <v>336.92186240583112</v>
          </cell>
          <cell r="N67">
            <v>394.84545560345629</v>
          </cell>
          <cell r="O67">
            <v>433.73148526094411</v>
          </cell>
          <cell r="P67">
            <v>495.73199407870851</v>
          </cell>
        </row>
        <row r="68">
          <cell r="E68">
            <v>0</v>
          </cell>
          <cell r="F68">
            <v>0</v>
          </cell>
          <cell r="G68">
            <v>0</v>
          </cell>
          <cell r="H68">
            <v>77.834883645289793</v>
          </cell>
          <cell r="I68">
            <v>951.76940745077093</v>
          </cell>
          <cell r="J68">
            <v>2927.3870398565396</v>
          </cell>
          <cell r="K68">
            <v>5069.3149351238844</v>
          </cell>
          <cell r="L68">
            <v>8002.6382144658446</v>
          </cell>
          <cell r="M68">
            <v>10225.487666281237</v>
          </cell>
          <cell r="N68">
            <v>11983.453099570843</v>
          </cell>
          <cell r="O68">
            <v>13163.633613278007</v>
          </cell>
          <cell r="P68">
            <v>14042.31018046901</v>
          </cell>
        </row>
        <row r="69">
          <cell r="C69" t="str">
            <v>Ahaia</v>
          </cell>
          <cell r="E69">
            <v>0</v>
          </cell>
          <cell r="F69">
            <v>0</v>
          </cell>
          <cell r="G69">
            <v>0</v>
          </cell>
          <cell r="H69">
            <v>42.980862968553126</v>
          </cell>
          <cell r="I69">
            <v>493.97270906752357</v>
          </cell>
          <cell r="J69">
            <v>1519.327365690611</v>
          </cell>
          <cell r="K69">
            <v>2630.997815244576</v>
          </cell>
          <cell r="L69">
            <v>3765.3135850531339</v>
          </cell>
          <cell r="M69">
            <v>4811.1843359411359</v>
          </cell>
          <cell r="N69">
            <v>5638.3229558095081</v>
          </cell>
          <cell r="O69">
            <v>6193.6085506329619</v>
          </cell>
          <cell r="P69">
            <v>6607.0338144830239</v>
          </cell>
        </row>
        <row r="70">
          <cell r="C70" t="str">
            <v>Etolia-Akarnania</v>
          </cell>
          <cell r="E70">
            <v>0</v>
          </cell>
          <cell r="F70">
            <v>0</v>
          </cell>
          <cell r="G70">
            <v>0</v>
          </cell>
          <cell r="H70">
            <v>19.639680872391935</v>
          </cell>
          <cell r="I70">
            <v>257.96108701693277</v>
          </cell>
          <cell r="J70">
            <v>793.41901200972711</v>
          </cell>
          <cell r="K70">
            <v>1373.9525360436294</v>
          </cell>
          <cell r="L70">
            <v>2387.6643743984773</v>
          </cell>
          <cell r="M70">
            <v>3050.872969303708</v>
          </cell>
          <cell r="N70">
            <v>3575.3789289636302</v>
          </cell>
          <cell r="O70">
            <v>3927.4971795230772</v>
          </cell>
          <cell r="P70">
            <v>4189.6588167077143</v>
          </cell>
        </row>
        <row r="71">
          <cell r="C71" t="str">
            <v>Ilia</v>
          </cell>
          <cell r="E71">
            <v>0</v>
          </cell>
          <cell r="F71">
            <v>0</v>
          </cell>
          <cell r="G71">
            <v>0</v>
          </cell>
          <cell r="H71">
            <v>15.214339804344737</v>
          </cell>
          <cell r="I71">
            <v>199.83561136631454</v>
          </cell>
          <cell r="J71">
            <v>614.64066215620153</v>
          </cell>
          <cell r="K71">
            <v>1064.364583835679</v>
          </cell>
          <cell r="L71">
            <v>1849.6602550142334</v>
          </cell>
          <cell r="M71">
            <v>2363.4303610363936</v>
          </cell>
          <cell r="N71">
            <v>2769.751214797705</v>
          </cell>
          <cell r="O71">
            <v>3042.527883121968</v>
          </cell>
          <cell r="P71">
            <v>3245.6175492782709</v>
          </cell>
        </row>
        <row r="72">
          <cell r="E72">
            <v>0</v>
          </cell>
          <cell r="F72">
            <v>0</v>
          </cell>
          <cell r="G72">
            <v>0</v>
          </cell>
          <cell r="H72">
            <v>61.03473047692335</v>
          </cell>
          <cell r="I72">
            <v>618.60616103940606</v>
          </cell>
          <cell r="J72">
            <v>2103.7599015585843</v>
          </cell>
          <cell r="K72">
            <v>4269.8668715839985</v>
          </cell>
          <cell r="L72">
            <v>6373.6373818622369</v>
          </cell>
          <cell r="M72">
            <v>8144.0080997003442</v>
          </cell>
          <cell r="N72">
            <v>9544.125648608453</v>
          </cell>
          <cell r="O72">
            <v>10484.071006367129</v>
          </cell>
          <cell r="P72">
            <v>11183.885950530359</v>
          </cell>
        </row>
        <row r="73">
          <cell r="C73" t="str">
            <v>Iraklion</v>
          </cell>
          <cell r="E73">
            <v>0</v>
          </cell>
          <cell r="F73">
            <v>0</v>
          </cell>
          <cell r="G73">
            <v>0</v>
          </cell>
          <cell r="H73">
            <v>32.555296505910363</v>
          </cell>
          <cell r="I73">
            <v>305.43119489964027</v>
          </cell>
          <cell r="J73">
            <v>1073.6277860314467</v>
          </cell>
          <cell r="K73">
            <v>2277.5030045842191</v>
          </cell>
          <cell r="L73">
            <v>3259.4147184280796</v>
          </cell>
          <cell r="M73">
            <v>4164.7646825186994</v>
          </cell>
          <cell r="N73">
            <v>4880.7708612553952</v>
          </cell>
          <cell r="O73">
            <v>5361.449561665182</v>
          </cell>
          <cell r="P73">
            <v>5719.3279586497156</v>
          </cell>
        </row>
        <row r="74">
          <cell r="C74" t="str">
            <v>Hania</v>
          </cell>
          <cell r="E74">
            <v>0</v>
          </cell>
          <cell r="F74">
            <v>0</v>
          </cell>
          <cell r="G74">
            <v>0</v>
          </cell>
          <cell r="H74">
            <v>16.226295145683657</v>
          </cell>
          <cell r="I74">
            <v>152.23380669380896</v>
          </cell>
          <cell r="J74">
            <v>535.12033992964541</v>
          </cell>
          <cell r="K74">
            <v>1135.1589422893342</v>
          </cell>
          <cell r="L74">
            <v>1624.5659201352269</v>
          </cell>
          <cell r="M74">
            <v>2075.8127925082513</v>
          </cell>
          <cell r="N74">
            <v>2432.6864453163435</v>
          </cell>
          <cell r="O74">
            <v>2672.2675672906694</v>
          </cell>
          <cell r="P74">
            <v>2850.6422441940399</v>
          </cell>
        </row>
        <row r="75">
          <cell r="C75" t="str">
            <v>Lassithi</v>
          </cell>
          <cell r="E75">
            <v>0</v>
          </cell>
          <cell r="F75">
            <v>0</v>
          </cell>
          <cell r="G75">
            <v>0</v>
          </cell>
          <cell r="H75">
            <v>6.0914343954051882</v>
          </cell>
          <cell r="I75">
            <v>80.009092222061042</v>
          </cell>
          <cell r="J75">
            <v>246.08647620738199</v>
          </cell>
          <cell r="K75">
            <v>426.14448728010518</v>
          </cell>
          <cell r="L75">
            <v>740.55688528726751</v>
          </cell>
          <cell r="M75">
            <v>946.25735835417254</v>
          </cell>
          <cell r="N75">
            <v>1108.9378858040229</v>
          </cell>
          <cell r="O75">
            <v>1218.1507206074068</v>
          </cell>
          <cell r="P75">
            <v>1299.4626535394279</v>
          </cell>
        </row>
        <row r="76">
          <cell r="C76" t="str">
            <v>Rethimno</v>
          </cell>
          <cell r="E76">
            <v>0</v>
          </cell>
          <cell r="F76">
            <v>0</v>
          </cell>
          <cell r="G76">
            <v>0</v>
          </cell>
          <cell r="H76">
            <v>6.1617044299241472</v>
          </cell>
          <cell r="I76">
            <v>80.932067223895714</v>
          </cell>
          <cell r="J76">
            <v>248.92529939010981</v>
          </cell>
          <cell r="K76">
            <v>431.06043743033996</v>
          </cell>
          <cell r="L76">
            <v>749.0998580116626</v>
          </cell>
          <cell r="M76">
            <v>957.17326631922003</v>
          </cell>
          <cell r="N76">
            <v>1121.7304562326908</v>
          </cell>
          <cell r="O76">
            <v>1232.2031568038708</v>
          </cell>
          <cell r="P76">
            <v>1314.4530941471758</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RCINDEX"/>
      <sheetName val="CONTB"/>
      <sheetName val="SEGMENT"/>
      <sheetName val="PROFIT PLAN"/>
      <sheetName val="Sheet1"/>
      <sheetName val="REGPROF"/>
      <sheetName val="PRDVT"/>
      <sheetName val="RECEIVABLES"/>
      <sheetName val="WORCAP"/>
      <sheetName val="CASHFLOW"/>
      <sheetName val="bonfrs"/>
      <sheetName val="SANEXP"/>
      <sheetName val="STCKPROJ"/>
      <sheetName val="EXPENSES"/>
      <sheetName val="LETTER"/>
      <sheetName val="FLASH"/>
      <sheetName val="NFLASH"/>
      <sheetName val="DPCO"/>
      <sheetName val="EBT"/>
      <sheetName val="PROJEXP"/>
      <sheetName val="TREND"/>
      <sheetName val="TREND2"/>
      <sheetName val="CONT1"/>
      <sheetName val="CONT2"/>
      <sheetName val="SEGMENT1"/>
      <sheetName val="LNCH"/>
      <sheetName val="EBT1"/>
      <sheetName val="EXP"/>
      <sheetName val="BALS"/>
      <sheetName val="INDEX"/>
      <sheetName val="BACKUP"/>
      <sheetName val="BONUSOFFER"/>
      <sheetName val="EBTRECO"/>
      <sheetName val="RMPM"/>
      <sheetName val="Article"/>
      <sheetName val="PROFIT_PLAN"/>
      <sheetName val="Cons P&amp;L"/>
      <sheetName val="Total by Function QSplit"/>
      <sheetName val="variables"/>
      <sheetName val="Rates"/>
      <sheetName val="Annexure"/>
      <sheetName val="Finance IT &amp; Pro (2)"/>
      <sheetName val="Final Pivot"/>
      <sheetName val="BS &amp; Sch."/>
      <sheetName val="H"/>
    </sheetNames>
    <sheetDataSet>
      <sheetData sheetId="0"/>
      <sheetData sheetId="1" refreshError="1"/>
      <sheetData sheetId="2"/>
      <sheetData sheetId="3" refreshError="1"/>
      <sheetData sheetId="4"/>
      <sheetData sheetId="5"/>
      <sheetData sheetId="6"/>
      <sheetData sheetId="7" refreshError="1"/>
      <sheetData sheetId="8" refreshError="1"/>
      <sheetData sheetId="9" refreshError="1"/>
      <sheetData sheetId="10"/>
      <sheetData sheetId="11"/>
      <sheetData sheetId="12"/>
      <sheetData sheetId="13"/>
      <sheetData sheetId="14"/>
      <sheetData sheetId="15"/>
      <sheetData sheetId="16" refreshError="1"/>
      <sheetData sheetId="17" refreshError="1"/>
      <sheetData sheetId="18"/>
      <sheetData sheetId="19"/>
      <sheetData sheetId="20" refreshError="1"/>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e 1A - Proposal Strategy "/>
      <sheetName val="Page 1 - Summary &amp; Approvals"/>
      <sheetName val="Access Switch Profile"/>
      <sheetName val="Access Switch Profile Summaries"/>
      <sheetName val="Telstra Interconnect Schedule"/>
      <sheetName val="Interconnect Expansion Table"/>
      <sheetName val="Carrier Licencing Requirements"/>
      <sheetName val="CISP Business Case"/>
      <sheetName val="Turn-Key Network Solution"/>
      <sheetName val="B-Form Edit Summary"/>
      <sheetName val="Nortel Business Case"/>
      <sheetName val="Equipment Model - DMS"/>
      <sheetName val="Equipment Model - Tx"/>
      <sheetName val="Equipment Model - CVX"/>
      <sheetName val="Equipment Model - Serv. &amp; Misc."/>
      <sheetName val="Training Options"/>
      <sheetName val="Page 1A _ Proposal Strategy "/>
      <sheetName val="Delhi"/>
      <sheetName val="CRITERIA1"/>
      <sheetName val="discounts_XP140"/>
      <sheetName val="Factors"/>
      <sheetName val="BSNL RAJ"/>
      <sheetName val="Scenarios"/>
      <sheetName val="AN_Input"/>
      <sheetName val="MODEL"/>
      <sheetName val="Sheet1"/>
      <sheetName val="CRITERIA4"/>
      <sheetName val="NW RTU"/>
      <sheetName val="Other assumptions"/>
      <sheetName val="Calcs"/>
      <sheetName val="ConsPostpaid"/>
      <sheetName val="HW_UPGRADES"/>
      <sheetName val="I_Services Definition"/>
      <sheetName val="I_Tables"/>
      <sheetName val="Users per Reg&amp;Segm"/>
      <sheetName val="Performance Report"/>
      <sheetName val="Page_1A_-_Proposal_Strategy_"/>
      <sheetName val="Page_1_-_Summary_&amp;_Approvals"/>
      <sheetName val="Access_Switch_Profile"/>
      <sheetName val="Access_Switch_Profile_Summaries"/>
      <sheetName val="Telstra_Interconnect_Schedule"/>
      <sheetName val="Interconnect_Expansion_Table"/>
      <sheetName val="Carrier_Licencing_Requirements"/>
      <sheetName val="CISP_Business_Case"/>
      <sheetName val="Turn-Key_Network_Solution"/>
      <sheetName val="B-Form_Edit_Summary"/>
      <sheetName val="Nortel_Business_Case"/>
      <sheetName val="Equipment_Model_-_DMS"/>
      <sheetName val="Equipment_Model_-_Tx"/>
      <sheetName val="Equipment_Model_-_CVX"/>
      <sheetName val="Equipment_Model_-_Serv__&amp;_Misc_"/>
      <sheetName val="Training_Options"/>
      <sheetName val="Page_1A___Proposal_Strategy_"/>
      <sheetName val="BSNL_RAJ"/>
      <sheetName val="NW_RTU"/>
      <sheetName val="Performance_Report"/>
      <sheetName val="Other_assumptions"/>
      <sheetName val="I_Services_Definition"/>
      <sheetName val="Users_per_Reg&amp;Segm"/>
      <sheetName val="1A.Results Post"/>
      <sheetName val="currency (2)"/>
      <sheetName val="Final"/>
      <sheetName val="Summary-Price_New"/>
      <sheetName val="Sheet3"/>
      <sheetName val="AN-2K"/>
      <sheetName val="Switch V16"/>
      <sheetName val="Exp."/>
      <sheetName val="Component Pricing, Costs"/>
      <sheetName val="B'Sheet"/>
      <sheetName val="Asmp"/>
      <sheetName val="Query Results ALL"/>
      <sheetName val="MSU"/>
      <sheetName val="Cover"/>
      <sheetName val="for challans"/>
      <sheetName val="Page_1A_-_Proposal_Strategy_1"/>
      <sheetName val="Page_1_-_Summary_&amp;_Approvals1"/>
      <sheetName val="Access_Switch_Profile1"/>
      <sheetName val="Access_Switch_Profile_Summarie1"/>
      <sheetName val="Telstra_Interconnect_Schedule1"/>
      <sheetName val="Interconnect_Expansion_Table1"/>
      <sheetName val="Carrier_Licencing_Requirements1"/>
      <sheetName val="CISP_Business_Case1"/>
      <sheetName val="Turn-Key_Network_Solution1"/>
      <sheetName val="B-Form_Edit_Summary1"/>
      <sheetName val="Nortel_Business_Case1"/>
      <sheetName val="Equipment_Model_-_DMS1"/>
      <sheetName val="Equipment_Model_-_Tx1"/>
      <sheetName val="Equipment_Model_-_CVX1"/>
      <sheetName val="Equipment_Model_-_Serv__&amp;_Misc1"/>
      <sheetName val="Training_Options1"/>
      <sheetName val="Page_1A___Proposal_Strategy_1"/>
      <sheetName val="BSNL_RAJ1"/>
      <sheetName val="Other_assumptions1"/>
      <sheetName val="NW_RTU1"/>
      <sheetName val="I_Services_Definition1"/>
      <sheetName val="Users_per_Reg&amp;Segm1"/>
      <sheetName val="1A_Results_Post"/>
      <sheetName val="currency_(2)"/>
      <sheetName val="Switch_V16"/>
      <sheetName val="Exp_"/>
      <sheetName val="Component_Pricing,_Costs"/>
      <sheetName val="Query_Results_ALL"/>
      <sheetName val="Performance_Report1"/>
      <sheetName val="#REF"/>
      <sheetName val="Financial Performance"/>
      <sheetName val="entitlements"/>
      <sheetName val="P&amp;L"/>
      <sheetName val="Macro1"/>
      <sheetName val="SPS DETAIL"/>
      <sheetName val="List"/>
      <sheetName val="TOC"/>
      <sheetName val="POI_MASTER_1"/>
      <sheetName val="PART C"/>
      <sheetName val="Pg.1 Marketing Inf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g.1 Marketing Info"/>
      <sheetName val="HK DMS-100"/>
      <sheetName val="DTC"/>
      <sheetName val="New T&amp;T Price"/>
      <sheetName val="Pg_1 Marketing Info"/>
      <sheetName val="Page 1A - Proposal Strategy "/>
      <sheetName val="Variables"/>
      <sheetName val="SPS DETAIL"/>
      <sheetName val="discounts_XP140"/>
      <sheetName val="Sheet2"/>
      <sheetName val="CRITERIA1"/>
      <sheetName val="Delhi"/>
      <sheetName val="BSNL RAJ"/>
      <sheetName val="Outgoing"/>
      <sheetName val="Incoming"/>
      <sheetName val="LOM_MOD"/>
      <sheetName val="ecommerce"/>
      <sheetName val="AN_Input"/>
      <sheetName val="Sheet1"/>
      <sheetName val="Pg_1_Marketing_Info"/>
      <sheetName val="HK_DMS-100"/>
      <sheetName val="New_T&amp;T_Price"/>
      <sheetName val="Pg_1_Marketing_Info1"/>
      <sheetName val="Page_1A_-_Proposal_Strategy_"/>
      <sheetName val="SPS_DETAIL"/>
      <sheetName val="Labels"/>
      <sheetName val="I_Services Definition"/>
      <sheetName val="I_Tables"/>
      <sheetName val="Users per Reg&amp;Segm"/>
      <sheetName val="B'Sheet"/>
      <sheetName val="Factor_Sheet"/>
      <sheetName val="Pg_1_Marketing_Info2"/>
      <sheetName val="HK_DMS-1001"/>
      <sheetName val="New_T&amp;T_Price1"/>
      <sheetName val="Pg_1_Marketing_Info3"/>
      <sheetName val="Page_1A_-_Proposal_Strategy_1"/>
      <sheetName val="SPS_DETAIL1"/>
      <sheetName val="BSNL_RAJ"/>
      <sheetName val="Site"/>
      <sheetName val="P&amp;L"/>
      <sheetName val="Amortization Table"/>
      <sheetName val="Cover"/>
      <sheetName val="CRITERIA4"/>
      <sheetName val="entitlements"/>
      <sheetName val="Factor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1"/>
      <sheetName val="1.1"/>
      <sheetName val="1.2"/>
      <sheetName val="1.3"/>
      <sheetName val="2"/>
      <sheetName val="2.1"/>
      <sheetName val="2.2"/>
      <sheetName val="2.3"/>
      <sheetName val="3"/>
      <sheetName val="4"/>
      <sheetName val="5"/>
      <sheetName val="5.1"/>
      <sheetName val="5.2"/>
      <sheetName val="5.3"/>
      <sheetName val="5.4"/>
      <sheetName val="5.5"/>
      <sheetName val="5.6"/>
      <sheetName val="5.7"/>
      <sheetName val="6"/>
      <sheetName val="7"/>
      <sheetName val="8"/>
      <sheetName val="8.1"/>
      <sheetName val="8.2"/>
      <sheetName val="8.3"/>
      <sheetName val="8.4"/>
      <sheetName val="9"/>
      <sheetName val="10"/>
      <sheetName val="11"/>
      <sheetName val="12"/>
      <sheetName val="13"/>
      <sheetName val="P&amp;L"/>
      <sheetName val="BS"/>
      <sheetName val="P&amp;L An"/>
      <sheetName val="Ratios"/>
      <sheetName val="LIN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row r="1">
          <cell r="B1" t="str">
            <v>Translift</v>
          </cell>
        </row>
      </sheetData>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glio lavoro"/>
      <sheetName val="NO"/>
      <sheetName val="Aggregato"/>
      <sheetName val="Bilancio"/>
      <sheetName val="SAP"/>
      <sheetName val="Supporto SAP"/>
      <sheetName val="blank"/>
      <sheetName val="Roma Peroni"/>
      <sheetName val="Varie"/>
    </sheetNames>
    <sheetDataSet>
      <sheetData sheetId="0"/>
      <sheetData sheetId="1"/>
      <sheetData sheetId="2"/>
      <sheetData sheetId="3"/>
      <sheetData sheetId="4"/>
      <sheetData sheetId="5"/>
      <sheetData sheetId="6"/>
      <sheetData sheetId="7"/>
      <sheetData sheetId="8"/>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uidelines"/>
      <sheetName val="Form"/>
      <sheetName val="TDSheet"/>
      <sheetName val="param"/>
      <sheetName val="outPut"/>
    </sheetNames>
    <sheetDataSet>
      <sheetData sheetId="0"/>
      <sheetData sheetId="1"/>
      <sheetData sheetId="2">
        <row r="95">
          <cell r="IO95" t="str">
            <v>ANDAMAN &amp; NICOBAR</v>
          </cell>
        </row>
        <row r="96">
          <cell r="IO96" t="str">
            <v>ANDHRA PRADESH</v>
          </cell>
        </row>
        <row r="97">
          <cell r="IO97" t="str">
            <v>ARUNACHAL PRADESH</v>
          </cell>
        </row>
        <row r="98">
          <cell r="IO98" t="str">
            <v>ASSAM</v>
          </cell>
        </row>
        <row r="99">
          <cell r="IO99" t="str">
            <v>BIHAR</v>
          </cell>
        </row>
        <row r="100">
          <cell r="IO100" t="str">
            <v>CHANDIGARH</v>
          </cell>
        </row>
        <row r="101">
          <cell r="IO101" t="str">
            <v>CHATTISGARH</v>
          </cell>
        </row>
        <row r="102">
          <cell r="IO102" t="str">
            <v>DADRA AND NAGER HAVELI</v>
          </cell>
        </row>
        <row r="103">
          <cell r="IO103" t="str">
            <v>DAMAN &amp; DIU</v>
          </cell>
        </row>
        <row r="104">
          <cell r="IO104" t="str">
            <v>DELHI</v>
          </cell>
        </row>
        <row r="105">
          <cell r="IO105" t="str">
            <v>GOA</v>
          </cell>
        </row>
        <row r="106">
          <cell r="IO106" t="str">
            <v>GUJARAT</v>
          </cell>
        </row>
        <row r="107">
          <cell r="IO107" t="str">
            <v>HARYANA</v>
          </cell>
        </row>
        <row r="108">
          <cell r="IO108" t="str">
            <v>HIMACHAL PRADESH</v>
          </cell>
        </row>
        <row r="109">
          <cell r="IO109" t="str">
            <v>JAMMU &amp; KASHMIR</v>
          </cell>
        </row>
        <row r="110">
          <cell r="IO110" t="str">
            <v>JHARKHAND</v>
          </cell>
        </row>
        <row r="111">
          <cell r="IO111" t="str">
            <v>KARNATAKA</v>
          </cell>
        </row>
        <row r="112">
          <cell r="IO112" t="str">
            <v>KERALA</v>
          </cell>
        </row>
        <row r="113">
          <cell r="IO113" t="str">
            <v>LAKHSWADEEP</v>
          </cell>
        </row>
        <row r="114">
          <cell r="IO114" t="str">
            <v>MADHYA PRADESH</v>
          </cell>
        </row>
        <row r="115">
          <cell r="IO115" t="str">
            <v>MAHARASHTRA</v>
          </cell>
        </row>
        <row r="116">
          <cell r="IO116" t="str">
            <v>MANIPUR</v>
          </cell>
        </row>
        <row r="117">
          <cell r="IO117" t="str">
            <v>MEGHALAYA</v>
          </cell>
        </row>
        <row r="118">
          <cell r="IO118" t="str">
            <v>MIZORAM</v>
          </cell>
        </row>
        <row r="119">
          <cell r="IO119" t="str">
            <v>NAGALAND</v>
          </cell>
        </row>
        <row r="120">
          <cell r="IO120" t="str">
            <v>ORISSA</v>
          </cell>
        </row>
        <row r="121">
          <cell r="IO121" t="str">
            <v>OVERSEAS</v>
          </cell>
        </row>
        <row r="122">
          <cell r="IO122" t="str">
            <v>PONDICHERRY</v>
          </cell>
        </row>
        <row r="123">
          <cell r="IO123" t="str">
            <v>PUNJAB</v>
          </cell>
        </row>
        <row r="124">
          <cell r="IO124" t="str">
            <v>RAJASTHAN</v>
          </cell>
        </row>
        <row r="125">
          <cell r="IO125" t="str">
            <v>SIKKIM</v>
          </cell>
        </row>
        <row r="126">
          <cell r="IO126" t="str">
            <v>TAMIL NADU</v>
          </cell>
        </row>
        <row r="127">
          <cell r="IO127" t="str">
            <v>TRIPURA</v>
          </cell>
        </row>
        <row r="128">
          <cell r="IO128" t="str">
            <v>UTTAR PRADESH</v>
          </cell>
        </row>
        <row r="129">
          <cell r="IO129" t="str">
            <v>UTTARANCHAL</v>
          </cell>
        </row>
        <row r="130">
          <cell r="IO130" t="str">
            <v>WEST BENGAL</v>
          </cell>
        </row>
      </sheetData>
      <sheetData sheetId="3"/>
      <sheetData sheetId="4"/>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312 Robot 1 Semat"/>
      <sheetName val="0312 Robot 2 Semat"/>
      <sheetName val="0312 Robot 3 Semat"/>
      <sheetName val="0312 Mob 1998 Slibail"/>
      <sheetName val="0312 Immob CDA"/>
      <sheetName val="Taux intérêt"/>
      <sheetName val="Exemple (2)"/>
      <sheetName val="Taux intérêt (2)"/>
      <sheetName val="Sheet1"/>
      <sheetName val="Sheet2"/>
      <sheetName val="Sheet3"/>
    </sheetNames>
    <sheetDataSet>
      <sheetData sheetId="0"/>
      <sheetData sheetId="1"/>
      <sheetData sheetId="2"/>
      <sheetData sheetId="3"/>
      <sheetData sheetId="4"/>
      <sheetData sheetId="5">
        <row r="13">
          <cell r="B13">
            <v>0.12777336889372615</v>
          </cell>
        </row>
      </sheetData>
      <sheetData sheetId="6"/>
      <sheetData sheetId="7"/>
      <sheetData sheetId="8"/>
      <sheetData sheetId="9"/>
      <sheetData sheetId="10"/>
    </sheetDataSet>
  </externalBook>
</externalLink>
</file>

<file path=xl/externalLinks/externalLink1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
      <sheetName val="Operating Metrics"/>
      <sheetName val="MRR Details"/>
      <sheetName val="Pipeline"/>
      <sheetName val="PL"/>
      <sheetName val="Balance Sheet"/>
      <sheetName val="Cash Flow"/>
      <sheetName val="PL Schedule"/>
      <sheetName val="BS Schedule"/>
      <sheetName val="Unbilled Revenue"/>
      <sheetName val="Invoice Listing - FY19"/>
      <sheetName val="Invoice Listing - FY18"/>
      <sheetName val="Provision for Expenses"/>
      <sheetName val="Travel Expenses"/>
      <sheetName val="SW Comparison"/>
      <sheetName val="AR Ageing"/>
      <sheetName val="Compliance Calender"/>
      <sheetName val="TB - Consolidated"/>
      <sheetName val="Trial Balance - India"/>
      <sheetName val="Trial Balance - US"/>
      <sheetName val="MIS Entry"/>
      <sheetName val="TB Master"/>
      <sheetName val="Exchange Rate - India"/>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1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F-M01-01"/>
      <sheetName val="P2P"/>
      <sheetName val="Debt Summary"/>
      <sheetName val="Rates Jul 05"/>
      <sheetName val="average life"/>
      <sheetName val="Repayment"/>
      <sheetName val="Repayments - source"/>
      <sheetName val="BTVL- FCCB"/>
      <sheetName val="BTVL-IDBI - Rs. 150 Crs"/>
      <sheetName val="BTVL - Bank Am"/>
      <sheetName val="HSBC PCFC"/>
      <sheetName val="BCL-HDFC"/>
      <sheetName val="BCL-HDFC Bank 50Crs"/>
      <sheetName val="BCL-EKN"/>
      <sheetName val="BCL-EKN (2)"/>
      <sheetName val="BCL-EKN (3)"/>
      <sheetName val="BCL-NIB"/>
      <sheetName val="BCL-FMO"/>
      <sheetName val="BCL-DEG"/>
      <sheetName val="BCL-Hermes"/>
      <sheetName val="BCL-Finnvera"/>
      <sheetName val="BCL-Refinance"/>
      <sheetName val="BCL-IDBI bank"/>
      <sheetName val="BCL- Citibank Rs. 900 Mn"/>
      <sheetName val="BML-IDFC 13.50%"/>
      <sheetName val="BML-IDFC-8.65%"/>
      <sheetName val="BML-IFC"/>
      <sheetName val="Infotel-IDFC-10.75%"/>
      <sheetName val="LANGUAGE"/>
      <sheetName val="Assumptions"/>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sheetData sheetId="9"/>
      <sheetData sheetId="10" refreshError="1"/>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Set>
  </externalBook>
</externalLink>
</file>

<file path=xl/externalLinks/externalLink1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Rates May 04 "/>
      <sheetName val="Cash Flow"/>
      <sheetName val="IDFC - BTVL"/>
      <sheetName val="BTVL- FCCB"/>
      <sheetName val="BTVL- OCRD"/>
      <sheetName val="ABN BTVL 2 Dec 03"/>
      <sheetName val="ABN BTVL 4 Dec 03"/>
      <sheetName val="ABN BTVL 18 Dec 03"/>
      <sheetName val="Comm Paper"/>
      <sheetName val="BCL-SCB 10.95%"/>
      <sheetName val="Rabo-125 Crs"/>
      <sheetName val="Rabo-160 crs"/>
      <sheetName val="Rabo-150 crs"/>
      <sheetName val="BCL-UTI 11.05%"/>
      <sheetName val="BCL-HDFC"/>
      <sheetName val="BCL-HDFC Bank 50Crs"/>
      <sheetName val="BCL-HDFC Bank 50Crs 3mar"/>
      <sheetName val="BCL-EKN"/>
      <sheetName val="BCL-EKN (2)"/>
      <sheetName val="BCL-Syndication"/>
      <sheetName val="BCL-NIB"/>
      <sheetName val="BCL-FMO"/>
      <sheetName val="BCL-DEG"/>
      <sheetName val="BCL-Hermes"/>
      <sheetName val="BCL-IDBI bank"/>
      <sheetName val="BCL-HDFC Bank-20 crs 8%"/>
      <sheetName val="BCL-HDFC Bank-20 crs 3mar"/>
      <sheetName val="BML-IDFC 13.50%"/>
      <sheetName val="BML-IDFC-8.65%"/>
      <sheetName val="BML-IFC"/>
      <sheetName val="BML-Citi"/>
      <sheetName val="Infotel-IDBI 15%"/>
      <sheetName val="Infotel-IDBI 14%"/>
      <sheetName val="Infotel-IDFC-10.75%"/>
      <sheetName val="Infotel-Canara $15 Mn"/>
      <sheetName val="Infotel-Canara $26.67 Mn ST"/>
      <sheetName val="principal repayment"/>
      <sheetName val="BIL-IL&amp;FS-50 Cr"/>
      <sheetName val="repayment"/>
      <sheetName val="BTVL-IL&amp;FS-50 Cr"/>
      <sheetName val="BTVL-ABN Tranche I"/>
    </sheetNames>
    <sheetDataSet>
      <sheetData sheetId="0" refreshError="1"/>
      <sheetData sheetId="1" refreshError="1"/>
      <sheetData sheetId="2" refreshError="1"/>
      <sheetData sheetId="3" refreshError="1"/>
      <sheetData sheetId="4" refreshError="1">
        <row r="23">
          <cell r="C23">
            <v>5292300000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dit(01)"/>
      <sheetName val="Summary(01)"/>
      <sheetName val="Features"/>
      <sheetName val="TNC Report"/>
      <sheetName val="TNC Report Housekeeping"/>
      <sheetName val="OncePerNetwork"/>
      <sheetName val="RTU"/>
      <sheetName val="Licences"/>
      <sheetName val="Features_Reminder"/>
      <sheetName val="Product Selection"/>
      <sheetName val="Item Selection"/>
      <sheetName val="New Item"/>
      <sheetName val="Welcome"/>
      <sheetName val="Delete_Row"/>
      <sheetName val="instructions_1"/>
      <sheetName val="Summary_Created"/>
      <sheetName val="Import_Types"/>
      <sheetName val="Sites"/>
      <sheetName val="Make_Summary"/>
      <sheetName val="instructions_2"/>
      <sheetName val="Assumptions"/>
      <sheetName val="TN16X_ReG_model_nov_2k_V1"/>
      <sheetName val="BTVL-IL&amp;FS-50 Cr"/>
      <sheetName val="BTVL-ABN Tranche I"/>
      <sheetName val="Performance Report"/>
      <sheetName val="LANGUAGE"/>
      <sheetName val="AR"/>
      <sheetName val="Pg.1 Marketing Info"/>
      <sheetName val="BTVL-IDBI - Rs. 150 Crs"/>
      <sheetName val="Masters"/>
      <sheetName val="Employee Master"/>
      <sheetName val="Sheet1"/>
      <sheetName val="BSNL RAJ"/>
      <sheetName val="BTVL- FCCB"/>
      <sheetName val="GraphSummary"/>
      <sheetName val="Process List"/>
      <sheetName val="Page 1A - Proposal Strategy "/>
      <sheetName val="Group conso"/>
      <sheetName val="Total Haryana POs AMC Sheet 3%"/>
      <sheetName val="delhi 03-04AMC @ 3%"/>
      <sheetName val="itemsdetails"/>
      <sheetName val="DF-M01-01"/>
      <sheetName val="Tariff ROM and Mum"/>
      <sheetName val="Usage - ROM"/>
      <sheetName val="Delhi"/>
      <sheetName val="TNC_Report"/>
      <sheetName val="TNC_Report_Housekeeping"/>
      <sheetName val="Product_Selection"/>
      <sheetName val="Item_Selection"/>
      <sheetName val="New_Item"/>
      <sheetName val="BTVL-IL&amp;FS-50_Cr"/>
      <sheetName val="BTVL-ABN_Tranche_I"/>
      <sheetName val="BSNL_RAJ"/>
      <sheetName val="Performance_Report"/>
      <sheetName val="Pg_1_Marketing_Info"/>
      <sheetName val="BTVL-IDBI_-_Rs__150_Crs"/>
      <sheetName val="Employee_Master"/>
      <sheetName val="BTVL-_FCCB"/>
      <sheetName val="Process_List"/>
      <sheetName val="for challans"/>
      <sheetName val="Site wise NADs"/>
      <sheetName val="IDFC - BTVL"/>
      <sheetName val="BTVL- OCRD"/>
      <sheetName val="ABN BTVL 2 Dec 03"/>
      <sheetName val="ABN BTVL 4 Dec 03"/>
      <sheetName val="ABN BTVL 18 Dec 03"/>
      <sheetName val="Formulae"/>
      <sheetName val="ROAMING TAP-IN"/>
      <sheetName val="EXPATRIATE STAFF"/>
      <sheetName val="Dictionary"/>
      <sheetName val="TNC_Report1"/>
      <sheetName val="TNC_Report_Housekeeping1"/>
      <sheetName val="Product_Selection1"/>
      <sheetName val="Item_Selection1"/>
      <sheetName val="New_Item1"/>
      <sheetName val="BTVL-IL&amp;FS-50_Cr1"/>
      <sheetName val="BTVL-ABN_Tranche_I1"/>
      <sheetName val="Performance_Report1"/>
      <sheetName val="Pg_1_Marketing_Info1"/>
      <sheetName val="BTVL-IDBI_-_Rs__150_Crs1"/>
      <sheetName val="Employee_Master1"/>
      <sheetName val="BSNL_RAJ1"/>
      <sheetName val="BTVL-_FCCB1"/>
      <sheetName val="Process_List1"/>
      <sheetName val="Page_1A_-_Proposal_Strategy_"/>
      <sheetName val="Group_conso"/>
      <sheetName val="Total_Haryana_POs_AMC_Sheet_3%"/>
      <sheetName val="delhi_03-04AMC_@_3%"/>
      <sheetName val="Tariff_ROM_and_Mum"/>
      <sheetName val="Usage_-_ROM"/>
      <sheetName val="Site_wise_NADs"/>
      <sheetName val="for_challans"/>
      <sheetName val="syndicate codes"/>
      <sheetName val="TNC_Report2"/>
      <sheetName val="TNC_Report_Housekeeping2"/>
      <sheetName val="Product_Selection2"/>
      <sheetName val="Item_Selection2"/>
      <sheetName val="New_Item2"/>
      <sheetName val="BTVL-IL&amp;FS-50_Cr2"/>
      <sheetName val="BTVL-ABN_Tranche_I2"/>
      <sheetName val="Performance_Report2"/>
      <sheetName val="Pg_1_Marketing_Info2"/>
      <sheetName val="BSNL_RAJ2"/>
      <sheetName val="BTVL-IDBI_-_Rs__150_Crs2"/>
      <sheetName val="Employee_Master2"/>
      <sheetName val="BTVL-_FCCB2"/>
      <sheetName val="Process_List2"/>
      <sheetName val="Page_1A_-_Proposal_Strategy_1"/>
      <sheetName val="Group_conso1"/>
      <sheetName val="Total_Haryana_POs_AMC_Sheet_3%1"/>
      <sheetName val="delhi_03-04AMC_@_3%1"/>
      <sheetName val="Tariff_ROM_and_Mum1"/>
      <sheetName val="Usage_-_ROM1"/>
      <sheetName val="Site_wise_NADs1"/>
      <sheetName val="for_challans1"/>
      <sheetName val="IDFC_-_BTVL"/>
      <sheetName val="BTVL-_OCRD"/>
      <sheetName val="ABN_BTVL_2_Dec_03"/>
      <sheetName val="ABN_BTVL_4_Dec_03"/>
      <sheetName val="ABN_BTVL_18_Dec_03"/>
      <sheetName val="ROAMING_TAP-IN"/>
      <sheetName val="EXPATRIATE_STAFF"/>
      <sheetName val="ecommerce"/>
      <sheetName val="Nov-04"/>
      <sheetName val="sales tax "/>
      <sheetName val="sales_tax_"/>
      <sheetName val="EXPENSE PAYABLE S&amp;D"/>
      <sheetName val="Data"/>
      <sheetName val="Exchange Rates"/>
      <sheetName val="Final"/>
      <sheetName val="Sundry Debtor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Set>
  </externalBook>
</externalLink>
</file>

<file path=xl/externalLinks/externalLink1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TVL-ABN Tranche I"/>
      <sheetName val="BTVL-IL&amp;FS-50 Cr"/>
      <sheetName val="Infotel-Canara $26.67 Mn ST 1"/>
      <sheetName val="BCL-SCB 13.25%"/>
      <sheetName val="BTVL-ABN Tranche II"/>
      <sheetName val="BTVL-ABN Tranche III"/>
      <sheetName val="Infotel-SBI"/>
      <sheetName val="BCL-IDBI Ltd"/>
      <sheetName val="Infotel-IL&amp;FS"/>
      <sheetName val="BCL-Canara"/>
      <sheetName val="BCL-IL&amp;FS "/>
      <sheetName val="BCL-HDFC Bank-25 crs 9%"/>
      <sheetName val="BCL-DB 7.5%"/>
    </sheetNames>
    <sheetDataSet>
      <sheetData sheetId="0" refreshError="1">
        <row r="12">
          <cell r="B12">
            <v>37782</v>
          </cell>
          <cell r="H12">
            <v>500000000</v>
          </cell>
        </row>
        <row r="13">
          <cell r="B13">
            <v>37812</v>
          </cell>
          <cell r="D13">
            <v>30</v>
          </cell>
          <cell r="E13">
            <v>0</v>
          </cell>
          <cell r="F13">
            <v>3349315.0684931506</v>
          </cell>
          <cell r="G13">
            <v>3349315.0684931506</v>
          </cell>
          <cell r="H13">
            <v>500000000</v>
          </cell>
        </row>
        <row r="14">
          <cell r="B14">
            <v>37844</v>
          </cell>
          <cell r="D14">
            <v>32</v>
          </cell>
          <cell r="E14">
            <v>0</v>
          </cell>
          <cell r="F14">
            <v>3572602.7397260275</v>
          </cell>
          <cell r="G14">
            <v>3572602.7397260275</v>
          </cell>
          <cell r="H14">
            <v>500000000</v>
          </cell>
        </row>
        <row r="15">
          <cell r="B15">
            <v>37874</v>
          </cell>
          <cell r="D15">
            <v>30</v>
          </cell>
          <cell r="E15">
            <v>0</v>
          </cell>
          <cell r="F15">
            <v>3349315.0684931506</v>
          </cell>
          <cell r="G15">
            <v>3349315.0684931506</v>
          </cell>
          <cell r="H15">
            <v>500000000</v>
          </cell>
        </row>
        <row r="16">
          <cell r="B16">
            <v>37904</v>
          </cell>
          <cell r="D16">
            <v>30</v>
          </cell>
          <cell r="E16">
            <v>0</v>
          </cell>
          <cell r="F16">
            <v>3349315.0684931506</v>
          </cell>
          <cell r="G16">
            <v>3349315.0684931506</v>
          </cell>
          <cell r="H16">
            <v>500000000</v>
          </cell>
        </row>
        <row r="17">
          <cell r="B17">
            <v>37935</v>
          </cell>
          <cell r="D17">
            <v>31</v>
          </cell>
          <cell r="E17">
            <v>0</v>
          </cell>
          <cell r="F17">
            <v>3460958.9041095888</v>
          </cell>
          <cell r="G17">
            <v>3460958.9041095888</v>
          </cell>
          <cell r="H17">
            <v>500000000</v>
          </cell>
        </row>
        <row r="18">
          <cell r="B18">
            <v>37965</v>
          </cell>
          <cell r="D18">
            <v>30</v>
          </cell>
          <cell r="E18">
            <v>0</v>
          </cell>
          <cell r="F18">
            <v>3349315.0684931506</v>
          </cell>
          <cell r="G18">
            <v>3349315.0684931506</v>
          </cell>
          <cell r="H18">
            <v>500000000</v>
          </cell>
        </row>
        <row r="19">
          <cell r="B19">
            <v>37998</v>
          </cell>
          <cell r="D19">
            <v>33</v>
          </cell>
          <cell r="E19">
            <v>0</v>
          </cell>
          <cell r="F19">
            <v>3684246.5753424657</v>
          </cell>
          <cell r="G19">
            <v>3684246.5753424657</v>
          </cell>
          <cell r="H19">
            <v>500000000</v>
          </cell>
        </row>
        <row r="20">
          <cell r="B20">
            <v>38027</v>
          </cell>
          <cell r="D20">
            <v>29</v>
          </cell>
          <cell r="E20">
            <v>0</v>
          </cell>
          <cell r="F20">
            <v>3237671.2328767125</v>
          </cell>
          <cell r="G20">
            <v>3237671.2328767125</v>
          </cell>
          <cell r="H20">
            <v>500000000</v>
          </cell>
        </row>
        <row r="21">
          <cell r="B21">
            <v>38056</v>
          </cell>
          <cell r="D21">
            <v>29</v>
          </cell>
          <cell r="E21">
            <v>0</v>
          </cell>
          <cell r="F21">
            <v>3237671.2328767125</v>
          </cell>
          <cell r="G21">
            <v>3237671.2328767125</v>
          </cell>
          <cell r="H21">
            <v>500000000</v>
          </cell>
        </row>
        <row r="22">
          <cell r="B22">
            <v>38089</v>
          </cell>
          <cell r="D22">
            <v>33</v>
          </cell>
          <cell r="E22">
            <v>0</v>
          </cell>
          <cell r="F22">
            <v>3684246.5753424657</v>
          </cell>
          <cell r="G22">
            <v>3684246.5753424657</v>
          </cell>
          <cell r="H22">
            <v>500000000</v>
          </cell>
        </row>
        <row r="23">
          <cell r="B23">
            <v>38118</v>
          </cell>
          <cell r="D23">
            <v>29</v>
          </cell>
          <cell r="E23">
            <v>0</v>
          </cell>
          <cell r="F23">
            <v>3237671.2328767125</v>
          </cell>
          <cell r="G23">
            <v>3237671.2328767125</v>
          </cell>
          <cell r="H23">
            <v>500000000</v>
          </cell>
        </row>
        <row r="24">
          <cell r="B24">
            <v>38146</v>
          </cell>
          <cell r="D24">
            <v>28</v>
          </cell>
          <cell r="E24">
            <v>500000000</v>
          </cell>
          <cell r="F24">
            <v>3126027.3972602738</v>
          </cell>
          <cell r="G24">
            <v>503126027.39726025</v>
          </cell>
          <cell r="H24">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bbili"/>
      <sheetName val="MOB E ARR IN CORSO"/>
      <sheetName val="imp all inv in corso"/>
      <sheetName val="ant a forn beni mat"/>
      <sheetName val="mob da dest"/>
      <sheetName val="MACC UFF DA DEST"/>
      <sheetName val="INS LUM"/>
      <sheetName val="MOBILI"/>
      <sheetName val="MACC E UFF ELETT"/>
      <sheetName val="MOB E MACC ORD"/>
      <sheetName val="AUTOVETT"/>
      <sheetName val="attrezz e imp"/>
      <sheetName val="imp soll"/>
      <sheetName val="imp all"/>
      <sheetName val="g.d."/>
      <sheetName val="mat edifici"/>
      <sheetName val="AUTOCARR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refreshError="1"/>
    </sheetDataSet>
  </externalBook>
</externalLink>
</file>

<file path=xl/externalLinks/externalLink1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nit Prices- chennai"/>
      <sheetName val="Unit Prices -madurai"/>
      <sheetName val="Unit Prices -Coimbatore"/>
      <sheetName val="Unit Prices -Trichy"/>
      <sheetName val="Unit Prices -Salem "/>
      <sheetName val="Unit Prices - Tirunveli"/>
      <sheetName val="ecommerce"/>
      <sheetName val="Summary Servers"/>
      <sheetName val="Spares"/>
      <sheetName val="Software"/>
      <sheetName val="Software (2001)"/>
      <sheetName val="total Summary"/>
      <sheetName val="lan switch"/>
      <sheetName val="Optional  Evolution"/>
      <sheetName val="Sheet1"/>
      <sheetName val="Sheet2"/>
      <sheetName val="database-NO"/>
      <sheetName val="Edge_Multiservice"/>
      <sheetName val="factor_sheet"/>
      <sheetName val="Assumptions"/>
      <sheetName val="KPIs"/>
      <sheetName val="Index"/>
      <sheetName val="Delhi"/>
      <sheetName val="Edit(01)"/>
      <sheetName val="BTVL-ABN Tranche I"/>
      <sheetName val="2000"/>
      <sheetName val="Page 1A - Proposal Strategy "/>
      <sheetName val="MAR EX"/>
      <sheetName val="CALCULATIONS"/>
      <sheetName val="LANGUAGE"/>
      <sheetName val="Main"/>
      <sheetName val="Other assumptions"/>
      <sheetName val="BTVL- FCCB"/>
      <sheetName val="currency (2)"/>
      <sheetName val="Deffered Tax"/>
    </sheetNames>
    <sheetDataSet>
      <sheetData sheetId="0" refreshError="1"/>
      <sheetData sheetId="1" refreshError="1"/>
      <sheetData sheetId="2" refreshError="1"/>
      <sheetData sheetId="3" refreshError="1"/>
      <sheetData sheetId="4" refreshError="1"/>
      <sheetData sheetId="5" refreshError="1"/>
      <sheetData sheetId="6" refreshError="1">
        <row r="2">
          <cell r="F2">
            <v>1.7</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PIs"/>
      <sheetName val="T.P&amp;L"/>
      <sheetName val="U.BS"/>
      <sheetName val="W.CF"/>
      <sheetName val="ecommerce"/>
      <sheetName val="Revenue Schedule"/>
      <sheetName val="Opex Schedule"/>
      <sheetName val="BS"/>
      <sheetName val="2000"/>
      <sheetName val="Assumptions"/>
      <sheetName val="currency"/>
      <sheetName val="Ref"/>
      <sheetName val="factor_sheet"/>
      <sheetName val="Edit(01)"/>
    </sheetNames>
    <sheetDataSet>
      <sheetData sheetId="0" refreshError="1">
        <row r="2">
          <cell r="AM2" t="str">
            <v>Business Plan 2003-04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sheetName val="Cover"/>
      <sheetName val="M71-01"/>
      <sheetName val="M72-01"/>
      <sheetName val="M72-02"/>
      <sheetName val="M72-03"/>
      <sheetName val="M72-04"/>
      <sheetName val="M72-05"/>
      <sheetName val="M73-01"/>
      <sheetName val="M73-02"/>
      <sheetName val="M73-03"/>
      <sheetName val="M73-04"/>
      <sheetName val="M74-01"/>
      <sheetName val="M74-02"/>
      <sheetName val="M51-01"/>
      <sheetName val="M51-02"/>
      <sheetName val="M51-03"/>
      <sheetName val="M51-04"/>
      <sheetName val="M51-05"/>
      <sheetName val="M51-06"/>
      <sheetName val="M51-07"/>
      <sheetName val="M51-08"/>
      <sheetName val="M51-09"/>
      <sheetName val="M51-10"/>
      <sheetName val="M51-11"/>
      <sheetName val="M51-12"/>
      <sheetName val="M51-13"/>
      <sheetName val="M51-14"/>
      <sheetName val="M51-15"/>
      <sheetName val="M51-16"/>
      <sheetName val="M51-17"/>
      <sheetName val="M51-18"/>
      <sheetName val="M51-19"/>
      <sheetName val="M51-20"/>
      <sheetName val="M51-21"/>
      <sheetName val="M51-22"/>
      <sheetName val="M51-23"/>
      <sheetName val="M51-24"/>
      <sheetName val="M51-25"/>
      <sheetName val="M52-01"/>
      <sheetName val="M52-02"/>
      <sheetName val="M61-01"/>
      <sheetName val="M61-02"/>
      <sheetName val="M61-03"/>
      <sheetName val="M61-04"/>
      <sheetName val="M61-05"/>
      <sheetName val="M61-06"/>
      <sheetName val="M61-07"/>
      <sheetName val="M61-08"/>
      <sheetName val="M61-09"/>
      <sheetName val="M61-10"/>
      <sheetName val="M75-01"/>
      <sheetName val="M75-02"/>
      <sheetName val="M76-01"/>
      <sheetName val="M76-02"/>
      <sheetName val="M77-02"/>
      <sheetName val="M77-01"/>
      <sheetName val="M78-01"/>
      <sheetName val="M78-02"/>
      <sheetName val="M79-01"/>
      <sheetName val="M79-02"/>
      <sheetName val="M80-01"/>
      <sheetName val="M81-01"/>
      <sheetName val="#REF"/>
      <sheetName val="BP_1.1"/>
      <sheetName val="EPIs"/>
      <sheetName val="KPIs"/>
      <sheetName val="ES Carriers AOP"/>
      <sheetName val="ES Corporates AOP"/>
      <sheetName val="currency"/>
      <sheetName val="ecommerce"/>
    </sheetNames>
    <sheetDataSet>
      <sheetData sheetId="0" refreshError="1">
        <row r="4">
          <cell r="A4">
            <v>9</v>
          </cell>
        </row>
        <row r="5">
          <cell r="A5">
            <v>4</v>
          </cell>
        </row>
        <row r="8">
          <cell r="A8">
            <v>7</v>
          </cell>
        </row>
        <row r="9">
          <cell r="A9">
            <v>6</v>
          </cell>
        </row>
        <row r="34">
          <cell r="A34">
            <v>3</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1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sheetName val="Cover"/>
      <sheetName val="Cover "/>
      <sheetName val="M71-01"/>
      <sheetName val="M72-01"/>
      <sheetName val="M72-02"/>
      <sheetName val="M72-03"/>
      <sheetName val="M72-04"/>
      <sheetName val="M72-05"/>
      <sheetName val="M73-01"/>
      <sheetName val="M73-02"/>
      <sheetName val="M73-03"/>
      <sheetName val="M73-04"/>
      <sheetName val="M74-01"/>
      <sheetName val="M74-02"/>
      <sheetName val="M51-01"/>
      <sheetName val="M51-02"/>
      <sheetName val="M51-03"/>
      <sheetName val="M51-04"/>
      <sheetName val="M51-05"/>
      <sheetName val="M51-06"/>
      <sheetName val="M51-07"/>
      <sheetName val="M51-08"/>
      <sheetName val="M51-09"/>
      <sheetName val="M51-10"/>
      <sheetName val="M51-11"/>
      <sheetName val="M51-12"/>
      <sheetName val="M51-13"/>
      <sheetName val="M51-14"/>
      <sheetName val="M51-15"/>
      <sheetName val="M51-16"/>
      <sheetName val="M51-17"/>
      <sheetName val="M51-18"/>
      <sheetName val="M51-19"/>
      <sheetName val="M51-20"/>
      <sheetName val="M51-21"/>
      <sheetName val="M51-22"/>
      <sheetName val="M51-23"/>
      <sheetName val="M51-24"/>
      <sheetName val="M51-25"/>
      <sheetName val="M52-01"/>
      <sheetName val="M52-02"/>
      <sheetName val="M61-01"/>
      <sheetName val="M61-02"/>
      <sheetName val="M61-03"/>
      <sheetName val="M61-04"/>
      <sheetName val="M61-05"/>
      <sheetName val="M61-06"/>
      <sheetName val="M61-07"/>
      <sheetName val="M61-08"/>
      <sheetName val="M61-09"/>
      <sheetName val="M61-10"/>
      <sheetName val="M75-01"/>
      <sheetName val="M75-02"/>
      <sheetName val="M76-01"/>
      <sheetName val="M76-02"/>
      <sheetName val="M77-01"/>
      <sheetName val="M77-02"/>
      <sheetName val="M78-01"/>
      <sheetName val="M78-02"/>
      <sheetName val="M79-01"/>
      <sheetName val="M79-02"/>
      <sheetName val="M80-01"/>
      <sheetName val="M81-01"/>
      <sheetName val="KPIs"/>
    </sheetNames>
    <sheetDataSet>
      <sheetData sheetId="0" refreshError="1">
        <row r="6">
          <cell r="A6">
            <v>2006</v>
          </cell>
        </row>
        <row r="7">
          <cell r="A7">
            <v>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1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sheetName val="Cover"/>
      <sheetName val="Cover "/>
      <sheetName val="M71-01"/>
      <sheetName val="M72-01"/>
      <sheetName val="M72-02"/>
      <sheetName val="M72-03"/>
      <sheetName val="M72-04"/>
      <sheetName val="M72-05"/>
      <sheetName val="M73-01"/>
      <sheetName val="M73-02"/>
      <sheetName val="M73-03"/>
      <sheetName val="M73-04"/>
      <sheetName val="M74-01"/>
      <sheetName val="M74-02"/>
      <sheetName val="M51-01"/>
      <sheetName val="M51-02"/>
      <sheetName val="M51-03"/>
      <sheetName val="M51-04"/>
      <sheetName val="M51-05"/>
      <sheetName val="M51-06"/>
      <sheetName val="M51-07"/>
      <sheetName val="M51-08"/>
      <sheetName val="M51-09"/>
      <sheetName val="M51-10"/>
      <sheetName val="M51-11"/>
      <sheetName val="M51-12"/>
      <sheetName val="M51-13"/>
      <sheetName val="M51-14"/>
      <sheetName val="M51-15"/>
      <sheetName val="M51-16"/>
      <sheetName val="M51-17"/>
      <sheetName val="M51-18"/>
      <sheetName val="M51-19"/>
      <sheetName val="M51-20"/>
      <sheetName val="M51-21"/>
      <sheetName val="M51-22"/>
      <sheetName val="M51-23"/>
      <sheetName val="M51-24"/>
      <sheetName val="M51-25"/>
      <sheetName val="M52-01"/>
      <sheetName val="M52-02"/>
      <sheetName val="M61-01"/>
      <sheetName val="M61-02"/>
      <sheetName val="M61-03"/>
      <sheetName val="M61-04"/>
      <sheetName val="M61-05"/>
      <sheetName val="M61-06"/>
      <sheetName val="M61-07"/>
      <sheetName val="M61-08"/>
      <sheetName val="M61-09"/>
      <sheetName val="M61-10"/>
      <sheetName val="M75-01"/>
      <sheetName val="M75-02"/>
      <sheetName val="M76-01"/>
      <sheetName val="M76-02"/>
      <sheetName val="M77-01"/>
      <sheetName val="M77-02"/>
      <sheetName val="M78-01"/>
      <sheetName val="M78-02"/>
      <sheetName val="M79-01"/>
      <sheetName val="M79-02"/>
      <sheetName val="M80-01"/>
      <sheetName val="M81-01"/>
    </sheetNames>
    <sheetDataSet>
      <sheetData sheetId="0" refreshError="1">
        <row r="2">
          <cell r="A2">
            <v>1100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1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ait"/>
      <sheetName val="Guidelines"/>
      <sheetName val="form26"/>
      <sheetName val="Challan"/>
      <sheetName val="deductee"/>
      <sheetName val="delays"/>
    </sheetNames>
    <sheetDataSet>
      <sheetData sheetId="0"/>
      <sheetData sheetId="1"/>
      <sheetData sheetId="2"/>
      <sheetData sheetId="3"/>
      <sheetData sheetId="4"/>
      <sheetData sheetId="5"/>
    </sheetDataSet>
  </externalBook>
</externalLink>
</file>

<file path=xl/externalLinks/externalLink1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lendrier"/>
      <sheetName val="Param. Tech."/>
      <sheetName val="R. Mat. Cost"/>
      <sheetName val="Prod. Tiss. Alter 1"/>
      <sheetName val="Bal. Prod. Filés Alter 1"/>
      <sheetName val="Mach. Hrs &amp; Charges Alter 1"/>
      <sheetName val="C STD Altern. 1"/>
      <sheetName val="Prod. Tiss. Alter 2"/>
      <sheetName val="Bal. Prod. Filés Alter 2"/>
      <sheetName val="Mach. Hrs &amp; Charges Alter 2"/>
      <sheetName val="C STD Altern. 2"/>
      <sheetName val="Prod. Tiss. Alter 3"/>
      <sheetName val="Bal. Prod. Filés Alter 3"/>
      <sheetName val="Mach. Hrs &amp; Charges Alter 3"/>
      <sheetName val="C STD Altern. 3"/>
      <sheetName val="Prod. Tiss. Alter 4"/>
      <sheetName val="Bal. Prod. Filés Alter 4"/>
      <sheetName val="Mach. Hrs &amp; Charges Alter 4"/>
      <sheetName val="C STD Altern. 4"/>
      <sheetName val="STD Cost Compar."/>
      <sheetName val="Compar. Général"/>
    </sheetNames>
    <sheetDataSet>
      <sheetData sheetId="0" refreshError="1"/>
      <sheetData sheetId="1" refreshError="1"/>
      <sheetData sheetId="2" refreshError="1"/>
      <sheetData sheetId="3" refreshError="1"/>
      <sheetData sheetId="4" refreshError="1"/>
      <sheetData sheetId="5" refreshError="1"/>
      <sheetData sheetId="6" refreshError="1">
        <row r="96">
          <cell r="C96" t="str">
            <v>44/1 P/C 65/35 - Ring - P.</v>
          </cell>
          <cell r="D96">
            <v>2.0792000000000002</v>
          </cell>
          <cell r="E96">
            <v>0.14816422266639742</v>
          </cell>
          <cell r="F96">
            <v>0.32681219273620232</v>
          </cell>
          <cell r="G96">
            <v>9.8240059912744725E-3</v>
          </cell>
          <cell r="H96">
            <v>6.5920948598296808E-2</v>
          </cell>
          <cell r="I96">
            <v>0.55072136999217103</v>
          </cell>
          <cell r="J96">
            <v>0.40490949146145511</v>
          </cell>
          <cell r="K96">
            <v>0.12994230733015527</v>
          </cell>
          <cell r="L96">
            <v>0.17468839097455952</v>
          </cell>
          <cell r="M96">
            <v>3.2516762986298056E-3</v>
          </cell>
          <cell r="N96">
            <v>0.14108088319323123</v>
          </cell>
          <cell r="O96">
            <v>6.8176215427414158E-2</v>
          </cell>
          <cell r="P96">
            <v>0.20250289698613103</v>
          </cell>
          <cell r="Q96">
            <v>3.7545000000000002</v>
          </cell>
          <cell r="R96">
            <v>2.214</v>
          </cell>
        </row>
        <row r="97">
          <cell r="C97" t="str">
            <v>34/1 P/C 25/75 - Ring - P.</v>
          </cell>
          <cell r="D97">
            <v>2.1295999999999999</v>
          </cell>
          <cell r="E97">
            <v>0.20579702733064598</v>
          </cell>
          <cell r="F97">
            <v>0.28688098618890329</v>
          </cell>
          <cell r="G97">
            <v>1.1177769095086481E-2</v>
          </cell>
          <cell r="H97">
            <v>5.6603500033166526E-2</v>
          </cell>
          <cell r="I97">
            <v>0.5604592826478022</v>
          </cell>
          <cell r="J97">
            <v>0.37462101869397152</v>
          </cell>
          <cell r="K97">
            <v>0.11577532046633479</v>
          </cell>
          <cell r="L97">
            <v>0.16019212834849078</v>
          </cell>
          <cell r="M97">
            <v>2.8971616193495617E-3</v>
          </cell>
          <cell r="N97">
            <v>0.12620223405066855</v>
          </cell>
          <cell r="O97">
            <v>6.1660726353082999E-2</v>
          </cell>
          <cell r="P97">
            <v>0.18227845456095199</v>
          </cell>
          <cell r="Q97">
            <v>3.7136999999999998</v>
          </cell>
          <cell r="R97">
            <v>2.19</v>
          </cell>
        </row>
        <row r="98">
          <cell r="C98" t="str">
            <v>26/1 P/C 65/35 - Ring - P.</v>
          </cell>
          <cell r="D98">
            <v>2.0792000000000002</v>
          </cell>
          <cell r="E98">
            <v>0.14816422266639742</v>
          </cell>
          <cell r="F98">
            <v>0.1958457686133557</v>
          </cell>
          <cell r="G98">
            <v>9.8240059912744725E-3</v>
          </cell>
          <cell r="H98">
            <v>3.5361568453391001E-2</v>
          </cell>
          <cell r="I98">
            <v>0.3891955657244186</v>
          </cell>
          <cell r="J98">
            <v>0.24064543350350315</v>
          </cell>
          <cell r="K98">
            <v>7.6316520917841912E-2</v>
          </cell>
          <cell r="L98">
            <v>0.10388397310251973</v>
          </cell>
          <cell r="M98">
            <v>1.9097446194480761E-3</v>
          </cell>
          <cell r="N98">
            <v>8.4085820610479506E-2</v>
          </cell>
          <cell r="O98">
            <v>4.0314357701651406E-2</v>
          </cell>
          <cell r="P98">
            <v>0.11556761526875396</v>
          </cell>
          <cell r="Q98">
            <v>3.1311</v>
          </cell>
          <cell r="R98">
            <v>1.8460000000000001</v>
          </cell>
        </row>
        <row r="99">
          <cell r="C99" t="str">
            <v>26/1 P/C 25/75 - Ring - P.</v>
          </cell>
          <cell r="D99">
            <v>2.1295999999999999</v>
          </cell>
          <cell r="E99">
            <v>0.20579702733064598</v>
          </cell>
          <cell r="F99">
            <v>0.19551196495212381</v>
          </cell>
          <cell r="G99">
            <v>1.1177769095086481E-2</v>
          </cell>
          <cell r="H99">
            <v>3.528367953609278E-2</v>
          </cell>
          <cell r="I99">
            <v>0.44777044091394907</v>
          </cell>
          <cell r="J99">
            <v>0.26002182809591734</v>
          </cell>
          <cell r="K99">
            <v>7.8363169601242039E-2</v>
          </cell>
          <cell r="L99">
            <v>0.11079526649220328</v>
          </cell>
          <cell r="M99">
            <v>1.9609599561014805E-3</v>
          </cell>
          <cell r="N99">
            <v>8.6439500064511135E-2</v>
          </cell>
          <cell r="O99">
            <v>4.2222838457071823E-2</v>
          </cell>
          <cell r="P99">
            <v>0.12162785915330984</v>
          </cell>
          <cell r="Q99">
            <v>3.2787999999999999</v>
          </cell>
          <cell r="R99">
            <v>1.9330000000000001</v>
          </cell>
        </row>
        <row r="100">
          <cell r="C100" t="str">
            <v>20/1 P/C 65/35 - Ring - P.</v>
          </cell>
          <cell r="D100">
            <v>2.0792000000000002</v>
          </cell>
          <cell r="E100">
            <v>0.14816422266639742</v>
          </cell>
          <cell r="F100">
            <v>0.16369147785107072</v>
          </cell>
          <cell r="G100">
            <v>9.8240059912744725E-3</v>
          </cell>
          <cell r="H100">
            <v>2.7858766103280211E-2</v>
          </cell>
          <cell r="I100">
            <v>0.34953847261202281</v>
          </cell>
          <cell r="J100">
            <v>0.20031605659069618</v>
          </cell>
          <cell r="K100">
            <v>6.3150557655072215E-2</v>
          </cell>
          <cell r="L100">
            <v>8.65003890674515E-2</v>
          </cell>
          <cell r="M100">
            <v>1.580279554760527E-3</v>
          </cell>
          <cell r="N100">
            <v>7.009264772991422E-2</v>
          </cell>
          <cell r="O100">
            <v>3.3473838992434328E-2</v>
          </cell>
          <cell r="P100">
            <v>9.4223653680403155E-2</v>
          </cell>
          <cell r="Q100">
            <v>2.9781</v>
          </cell>
          <cell r="R100">
            <v>1.756</v>
          </cell>
        </row>
        <row r="101">
          <cell r="C101" t="str">
            <v>20/1 P/C 25/75 - Ring - P.</v>
          </cell>
          <cell r="D101">
            <v>2.1295999999999999</v>
          </cell>
          <cell r="E101">
            <v>0.20579702733064598</v>
          </cell>
          <cell r="F101">
            <v>0.16410820584910565</v>
          </cell>
          <cell r="G101">
            <v>1.1177769095086481E-2</v>
          </cell>
          <cell r="H101">
            <v>2.7956004379382417E-2</v>
          </cell>
          <cell r="I101">
            <v>0.40903900665422055</v>
          </cell>
          <cell r="J101">
            <v>0.22063380219580542</v>
          </cell>
          <cell r="K101">
            <v>6.550452060413306E-2</v>
          </cell>
          <cell r="L101">
            <v>9.3817442617304639E-2</v>
          </cell>
          <cell r="M101">
            <v>1.6391851235978256E-3</v>
          </cell>
          <cell r="N101">
            <v>7.2772949821593241E-2</v>
          </cell>
          <cell r="O101">
            <v>3.5541988200660325E-2</v>
          </cell>
          <cell r="P101">
            <v>0.10078209915878872</v>
          </cell>
          <cell r="Q101">
            <v>3.1293000000000002</v>
          </cell>
          <cell r="R101">
            <v>1.845</v>
          </cell>
        </row>
        <row r="102">
          <cell r="C102" t="str">
            <v>17/1 P/C 25/75 - Ring - P.</v>
          </cell>
          <cell r="D102">
            <v>2.1295999999999999</v>
          </cell>
          <cell r="E102">
            <v>0.20579702733064598</v>
          </cell>
          <cell r="F102">
            <v>0.14676268040850976</v>
          </cell>
          <cell r="G102">
            <v>1.1177769095086481E-2</v>
          </cell>
          <cell r="H102">
            <v>2.3908642551322572E-2</v>
          </cell>
          <cell r="I102">
            <v>0.38764611938556481</v>
          </cell>
          <cell r="J102">
            <v>0.19887825366214013</v>
          </cell>
          <cell r="K102">
            <v>5.8402185416190189E-2</v>
          </cell>
          <cell r="L102">
            <v>8.4439925900851781E-2</v>
          </cell>
          <cell r="M102">
            <v>1.4614562878547429E-3</v>
          </cell>
          <cell r="N102">
            <v>6.5224379150608441E-2</v>
          </cell>
          <cell r="O102">
            <v>3.1851893084745994E-2</v>
          </cell>
          <cell r="P102">
            <v>8.926816991460558E-2</v>
          </cell>
          <cell r="Q102">
            <v>3.0468000000000002</v>
          </cell>
          <cell r="R102">
            <v>1.7969999999999999</v>
          </cell>
        </row>
        <row r="103">
          <cell r="C103" t="str">
            <v>34/1 100% Pes - O.E - C.</v>
          </cell>
          <cell r="D103">
            <v>2.0030000000000001</v>
          </cell>
          <cell r="E103">
            <v>8.9585355643531261E-2</v>
          </cell>
          <cell r="F103">
            <v>0.12136479903863769</v>
          </cell>
          <cell r="G103">
            <v>1.2550532783985838E-3</v>
          </cell>
          <cell r="H103">
            <v>2.2500420215357777E-2</v>
          </cell>
          <cell r="I103">
            <v>0.2347056281759253</v>
          </cell>
          <cell r="J103">
            <v>0.36408913832264839</v>
          </cell>
          <cell r="K103">
            <v>2.7805366143636621E-2</v>
          </cell>
          <cell r="L103">
            <v>0.15539881593279753</v>
          </cell>
          <cell r="M103">
            <v>6.9580148237836275E-4</v>
          </cell>
          <cell r="N103">
            <v>5.6031419071766418E-2</v>
          </cell>
          <cell r="O103">
            <v>4.3443952936212261E-2</v>
          </cell>
          <cell r="P103">
            <v>1.4924575572484319E-2</v>
          </cell>
          <cell r="Q103">
            <v>2.9001000000000001</v>
          </cell>
          <cell r="R103">
            <v>1.71</v>
          </cell>
        </row>
        <row r="104">
          <cell r="C104" t="str">
            <v>27/1 P/C 65/35 - O.E - C.</v>
          </cell>
          <cell r="D104">
            <v>1.966</v>
          </cell>
          <cell r="E104">
            <v>9.7134913007807272E-2</v>
          </cell>
          <cell r="F104">
            <v>7.9155315027678197E-2</v>
          </cell>
          <cell r="G104">
            <v>1.3528104925147478E-3</v>
          </cell>
          <cell r="H104">
            <v>1.4674995258178411E-2</v>
          </cell>
          <cell r="I104">
            <v>0.19231803378617865</v>
          </cell>
          <cell r="J104">
            <v>0.26046242485177362</v>
          </cell>
          <cell r="K104">
            <v>2.3123660919865972E-2</v>
          </cell>
          <cell r="L104">
            <v>0.11200063215910851</v>
          </cell>
          <cell r="M104">
            <v>5.7864649085872621E-4</v>
          </cell>
          <cell r="N104">
            <v>4.5150384392363796E-2</v>
          </cell>
          <cell r="O104">
            <v>3.1957834396547161E-2</v>
          </cell>
          <cell r="P104">
            <v>1.3806422892937077E-2</v>
          </cell>
          <cell r="Q104">
            <v>2.6454</v>
          </cell>
          <cell r="R104">
            <v>1.56</v>
          </cell>
        </row>
        <row r="105">
          <cell r="C105" t="str">
            <v>26/1 P/C 65/35 - O.E - C.</v>
          </cell>
          <cell r="D105">
            <v>1.966</v>
          </cell>
          <cell r="E105">
            <v>9.7134913007807272E-2</v>
          </cell>
          <cell r="F105">
            <v>7.7241038968967737E-2</v>
          </cell>
          <cell r="G105">
            <v>1.3528104925147478E-3</v>
          </cell>
          <cell r="H105">
            <v>1.43200981539903E-2</v>
          </cell>
          <cell r="I105">
            <v>0.19004886062328008</v>
          </cell>
          <cell r="J105">
            <v>0.25520378759402318</v>
          </cell>
          <cell r="K105">
            <v>2.2863689152565411E-2</v>
          </cell>
          <cell r="L105">
            <v>0.10982737665913499</v>
          </cell>
          <cell r="M105">
            <v>5.7214095735379678E-4</v>
          </cell>
          <cell r="N105">
            <v>4.4488480172850023E-2</v>
          </cell>
          <cell r="O105">
            <v>3.1381972664612498E-2</v>
          </cell>
          <cell r="P105">
            <v>1.3600841407176104E-2</v>
          </cell>
          <cell r="Q105">
            <v>2.6339999999999999</v>
          </cell>
          <cell r="R105">
            <v>1.5529999999999999</v>
          </cell>
        </row>
        <row r="106">
          <cell r="C106" t="str">
            <v>24/1 P/C 65/35 - O.E - C.</v>
          </cell>
          <cell r="D106">
            <v>1.966</v>
          </cell>
          <cell r="E106">
            <v>9.7134913007807272E-2</v>
          </cell>
          <cell r="F106">
            <v>6.8958264729042429E-2</v>
          </cell>
          <cell r="G106">
            <v>1.3528104925147478E-3</v>
          </cell>
          <cell r="H106">
            <v>1.278451368119825E-2</v>
          </cell>
          <cell r="I106">
            <v>0.18023050191056272</v>
          </cell>
          <cell r="J106">
            <v>0.23245048353559619</v>
          </cell>
          <cell r="K106">
            <v>2.1738831822032057E-2</v>
          </cell>
          <cell r="L106">
            <v>0.1004240387288249</v>
          </cell>
          <cell r="M106">
            <v>5.4399252751453019E-4</v>
          </cell>
          <cell r="N106">
            <v>4.1624523747265441E-2</v>
          </cell>
          <cell r="O106">
            <v>2.8890308676378616E-2</v>
          </cell>
          <cell r="P106">
            <v>1.2711322350236318E-2</v>
          </cell>
          <cell r="Q106">
            <v>2.5846</v>
          </cell>
          <cell r="R106">
            <v>1.524</v>
          </cell>
        </row>
        <row r="107">
          <cell r="C107" t="str">
            <v>20/1 P/C 65/35 - O.E - C.</v>
          </cell>
          <cell r="D107">
            <v>1.966</v>
          </cell>
          <cell r="E107">
            <v>9.7134913007807272E-2</v>
          </cell>
          <cell r="F107">
            <v>5.1061821924329572E-2</v>
          </cell>
          <cell r="G107">
            <v>1.3528104925147478E-3</v>
          </cell>
          <cell r="H107">
            <v>9.4666036557553776E-3</v>
          </cell>
          <cell r="I107">
            <v>0.15901614908040698</v>
          </cell>
          <cell r="J107">
            <v>0.18328782463599153</v>
          </cell>
          <cell r="K107">
            <v>1.9308372618844397E-2</v>
          </cell>
          <cell r="L107">
            <v>8.0106413912734417E-2</v>
          </cell>
          <cell r="M107">
            <v>4.831727164139622E-4</v>
          </cell>
          <cell r="N107">
            <v>3.543642409840593E-2</v>
          </cell>
          <cell r="O107">
            <v>2.3506614667305567E-2</v>
          </cell>
          <cell r="P107">
            <v>1.0789354364016209E-2</v>
          </cell>
          <cell r="Q107">
            <v>2.4779</v>
          </cell>
          <cell r="R107">
            <v>1.4610000000000001</v>
          </cell>
        </row>
        <row r="108">
          <cell r="C108" t="str">
            <v>17/1 P/C 65/35 - O.E - C.</v>
          </cell>
          <cell r="D108">
            <v>1.966</v>
          </cell>
          <cell r="E108">
            <v>9.7134913007807272E-2</v>
          </cell>
          <cell r="F108">
            <v>4.3434954143701028E-2</v>
          </cell>
          <cell r="G108">
            <v>1.3528104925147478E-3</v>
          </cell>
          <cell r="H108">
            <v>8.0526209247619978E-3</v>
          </cell>
          <cell r="I108">
            <v>0.14997529856878505</v>
          </cell>
          <cell r="J108">
            <v>0.16233633705474518</v>
          </cell>
          <cell r="K108">
            <v>1.8272591866702825E-2</v>
          </cell>
          <cell r="L108">
            <v>7.1447719010084121E-2</v>
          </cell>
          <cell r="M108">
            <v>4.5725333887237148E-4</v>
          </cell>
          <cell r="N108">
            <v>3.2799262157890197E-2</v>
          </cell>
          <cell r="O108">
            <v>2.1212263615165233E-2</v>
          </cell>
          <cell r="P108">
            <v>9.9702756303562713E-3</v>
          </cell>
          <cell r="Q108">
            <v>2.4325000000000001</v>
          </cell>
          <cell r="R108">
            <v>1.4339999999999999</v>
          </cell>
        </row>
        <row r="109">
          <cell r="C109" t="str">
            <v>17/1 P/C 40/60 - O.E - C.</v>
          </cell>
          <cell r="D109">
            <v>1.9359999999999999</v>
          </cell>
          <cell r="E109">
            <v>0.10252745398229013</v>
          </cell>
          <cell r="F109">
            <v>4.4659757092055219E-2</v>
          </cell>
          <cell r="G109">
            <v>1.4226370740262929E-3</v>
          </cell>
          <cell r="H109">
            <v>8.2796931997319804E-3</v>
          </cell>
          <cell r="I109">
            <v>0.15688954134810362</v>
          </cell>
          <cell r="J109">
            <v>0.17538388017029177</v>
          </cell>
          <cell r="K109">
            <v>1.9204302791284093E-2</v>
          </cell>
          <cell r="L109">
            <v>7.6346751165651858E-2</v>
          </cell>
          <cell r="M109">
            <v>4.8056847304909329E-4</v>
          </cell>
          <cell r="N109">
            <v>3.6107182098778723E-2</v>
          </cell>
          <cell r="O109">
            <v>2.2505511213624901E-2</v>
          </cell>
          <cell r="P109">
            <v>1.2830149764957367E-2</v>
          </cell>
          <cell r="Q109">
            <v>2.4357000000000002</v>
          </cell>
          <cell r="R109">
            <v>1.4359999999999999</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summary "/>
      <sheetName val="modelsummary -INR internal"/>
      <sheetName val="modelsummary -INR (2)"/>
      <sheetName val="modelsummary -INR"/>
      <sheetName val="XL"/>
      <sheetName val="factor -Lucent"/>
      <sheetName val="factor"/>
      <sheetName val="ERX"/>
      <sheetName val="XP140HD_44"/>
      <sheetName val="XP140"/>
      <sheetName val="ssc"/>
      <sheetName val="cpe"/>
      <sheetName val="Configuration Models"/>
      <sheetName val="BOQ_ACI_32_NE_51"/>
      <sheetName val="bandwidth"/>
      <sheetName val="Ref"/>
      <sheetName val="CONTROL"/>
      <sheetName val="Sheet2"/>
      <sheetName val="Citrix"/>
      <sheetName val="MAIN LATEST"/>
      <sheetName val="Factor_Sheet"/>
      <sheetName val="CRITERIA4"/>
      <sheetName val="currency"/>
      <sheetName val="wbs_grp"/>
      <sheetName val="currency (2)"/>
      <sheetName val="MPLS-customers"/>
      <sheetName val="Sheet1"/>
      <sheetName val="TOTAL"/>
      <sheetName val="Payment of Licence Fees"/>
      <sheetName val="modelsummary_"/>
      <sheetName val="modelsummary_-INR_internal"/>
      <sheetName val="modelsummary_-INR_(2)"/>
      <sheetName val="modelsummary_-INR"/>
      <sheetName val="factor_-Lucent"/>
      <sheetName val="Configuration_Models"/>
      <sheetName val="MAIN_LATEST"/>
      <sheetName val="currency_(2)"/>
      <sheetName val="ecommerce"/>
      <sheetName val="UK Mar"/>
      <sheetName val="Currency Rates"/>
      <sheetName val="Level 3-B'lore"/>
      <sheetName val="Level 0"/>
      <sheetName val="offer_06_Jan_02_revisedwithoutp"/>
      <sheetName val="KPIs"/>
      <sheetName val="Delhi"/>
      <sheetName val="B'Sheet"/>
      <sheetName val="2000"/>
      <sheetName val="modelsummary_1"/>
      <sheetName val="modelsummary_-INR_internal1"/>
      <sheetName val="modelsummary_-INR_(2)1"/>
      <sheetName val="modelsummary_-INR1"/>
      <sheetName val="factor_-Lucent1"/>
      <sheetName val="Configuration_Models1"/>
      <sheetName val="MAIN_LATEST1"/>
      <sheetName val="currency_(2)1"/>
      <sheetName val="Payment_of_Licence_Fees"/>
      <sheetName val="UK_Mar"/>
      <sheetName val="Currency_Rates"/>
      <sheetName val="Level_3-B'lore"/>
      <sheetName val="Level_0"/>
      <sheetName val="Index"/>
      <sheetName val="Master"/>
      <sheetName val="discounts_XP140"/>
      <sheetName val="WORKINGS"/>
      <sheetName val="Instructions"/>
      <sheetName val="Words"/>
      <sheetName val="Site wise NADs"/>
      <sheetName val="Sheet4"/>
      <sheetName val="Sheet3"/>
      <sheetName val="Dec17th"/>
      <sheetName val="F. assets Breakup"/>
      <sheetName val="COMPUTER"/>
      <sheetName val="TAX 8(b) (ii)"/>
    </sheetNames>
    <sheetDataSet>
      <sheetData sheetId="0" refreshError="1"/>
      <sheetData sheetId="1" refreshError="1"/>
      <sheetData sheetId="2" refreshError="1"/>
      <sheetData sheetId="3" refreshError="1"/>
      <sheetData sheetId="4" refreshError="1"/>
      <sheetData sheetId="5" refreshError="1"/>
      <sheetData sheetId="6" refreshError="1">
        <row r="14">
          <cell r="C14">
            <v>0.91679999999999995</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2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uidance"/>
      <sheetName val="Test Asset"/>
      <sheetName val="Test Income"/>
      <sheetName val="Breakup Value Working"/>
      <sheetName val="Yodlee Working"/>
      <sheetName val="Transfer of Viventures"/>
      <sheetName val="XREF"/>
      <sheetName val="Tickmarks"/>
      <sheetName val="Profitability"/>
      <sheetName val="Master Sheet - ODC 2002-03"/>
      <sheetName val="Fixed asset register"/>
      <sheetName val="Cash Flow Statement in millions"/>
      <sheetName val="Sch to PL"/>
      <sheetName val="192"/>
      <sheetName val="194C"/>
      <sheetName val="Suporte"/>
      <sheetName val="5 Other assets"/>
      <sheetName val="schedulesAR"/>
      <sheetName val="Sheet1"/>
      <sheetName val="Sheet2"/>
      <sheetName val="entitlements"/>
      <sheetName val="Consumption"/>
      <sheetName val="factor"/>
      <sheetName val="Main Sheet"/>
      <sheetName val="Pending Actns Wrkgs"/>
      <sheetName val="Calculation1"/>
      <sheetName val="Call Mix &amp; Patterns"/>
      <sheetName val="Revenue chart"/>
      <sheetName val="Cash flow details"/>
      <sheetName val="UsahaTegas&gt;Maxis"/>
      <sheetName val="Sub group code &amp; Name"/>
      <sheetName val="TAB 1"/>
      <sheetName val="2.Control Sheet"/>
      <sheetName val="Comp"/>
      <sheetName val="NOA Data"/>
      <sheetName val="VOLUMES 2003"/>
      <sheetName val="Validation Sheet"/>
      <sheetName val="Samples Negative Inv."/>
      <sheetName val="p &amp;l stpwise dec03"/>
      <sheetName val="Tags"/>
      <sheetName val="SCEL Funding"/>
      <sheetName val="FBT Schedule"/>
      <sheetName val="AJE 8"/>
      <sheetName val="BS Details"/>
      <sheetName val="JE"/>
      <sheetName val="ENT-Stat - Indian GAAP"/>
      <sheetName val="Employer Tax Liability"/>
      <sheetName val="Employer Tax Liability Tax Effe"/>
      <sheetName val=".1 BNDES Journal Entry"/>
      <sheetName val="Summary_033115"/>
      <sheetName val="3_31_15 DTL"/>
      <sheetName val="Ind AS Summary"/>
      <sheetName val="Tax Impact"/>
      <sheetName val="Nonmonetary Asset DTA Adj"/>
      <sheetName val="Unrecog Exp - Novelis"/>
      <sheetName val="Summary"/>
      <sheetName val="China Land Grant"/>
      <sheetName val="Cash Flow Statement"/>
      <sheetName val="Cash Flow Statement in mln"/>
      <sheetName val="Balancesheet"/>
      <sheetName val="MF NAV&amp;MARKET VALUE 31.03.2006"/>
      <sheetName val="Service Tax payable"/>
      <sheetName val="한계원가"/>
      <sheetName val="STATEMENT OF EXP. &amp; HO ACCOUNT"/>
      <sheetName val="Oustanding Balances"/>
      <sheetName val="Dropdown List"/>
      <sheetName val="ADVANCE EQUITY"/>
      <sheetName val="Gtee Commn"/>
      <sheetName val="dividendos"/>
      <sheetName val="Instructions"/>
      <sheetName val="ANNE1"/>
      <sheetName val="ANNE2"/>
      <sheetName val="PL"/>
      <sheetName val="Sch-PL"/>
      <sheetName val="Sch-FA"/>
      <sheetName val="MASTER"/>
      <sheetName val="Traduction"/>
      <sheetName val="Sheet5"/>
      <sheetName val="31.12.04"/>
      <sheetName val="CF Subs"/>
      <sheetName val="Adv towards Equity"/>
      <sheetName val="FCCB "/>
      <sheetName val="Total Debtors Ageing Sheet"/>
      <sheetName val="RR Projections"/>
      <sheetName val="DAVANGERE"/>
      <sheetName val="depn testing"/>
      <sheetName val="5-9"/>
      <sheetName val="Asset9809CAK"/>
      <sheetName val="INTER"/>
      <sheetName val="LEGAL GUJ"/>
      <sheetName val="WS 2"/>
      <sheetName val="BU Detials"/>
      <sheetName val="GU Detials"/>
      <sheetName val="B"/>
      <sheetName val="REV_1702"/>
      <sheetName val="Names Links"/>
      <sheetName val="GL_comparison"/>
      <sheetName val="Profit &amp; Loss"/>
      <sheetName val="Reco"/>
      <sheetName val="6451-3-1 Acc 92 (PBC)"/>
      <sheetName val="IVA Estimado"/>
      <sheetName val="Factor Table"/>
      <sheetName val="Unit costs All Countries"/>
      <sheetName val="KOR"/>
      <sheetName val="BPBINVPLCUSD"/>
      <sheetName val="CondPol"/>
      <sheetName val="MixBed"/>
      <sheetName val="자바라1"/>
      <sheetName val="#REF"/>
      <sheetName val="해외 연수비용 계산-삭제"/>
      <sheetName val="해외 기술훈련비 (합계)"/>
      <sheetName val="Worksheet in (C) 5236"/>
      <sheetName val="SSL PB P&amp;L"/>
      <sheetName val="Current tax"/>
      <sheetName val="Deprn IT"/>
      <sheetName val="MISC Expd"/>
      <sheetName val="Loand &amp; Advances"/>
      <sheetName val="Deposits"/>
      <sheetName val="Mine Comms P1-Link"/>
      <sheetName val="Input"/>
      <sheetName val="Misc"/>
      <sheetName val="P&amp;L Summary Page"/>
      <sheetName val="315000-MAR"/>
      <sheetName val="Significant Processes"/>
      <sheetName val="04-06合同明细 "/>
      <sheetName val="sysWorkbook"/>
      <sheetName val="Abbrev."/>
      <sheetName val="QTES DETAIL AF."/>
      <sheetName val="DataValidation"/>
      <sheetName val="MISBS"/>
      <sheetName val="BOD PL NEW"/>
      <sheetName val="Consolidated"/>
      <sheetName val="Assumptions"/>
      <sheetName val="GL Codes"/>
      <sheetName val="현금흐름표"/>
      <sheetName val="Payroll"/>
      <sheetName val="worksheet"/>
      <sheetName val="p &amp;l stpwise"/>
      <sheetName val="wip FG"/>
      <sheetName val="Exchange Rate"/>
      <sheetName val="Venkat(LOAN)"/>
      <sheetName val="Section"/>
    </sheetNames>
    <sheetDataSet>
      <sheetData sheetId="0" refreshError="1"/>
      <sheetData sheetId="1" refreshError="1"/>
      <sheetData sheetId="2"/>
      <sheetData sheetId="3"/>
      <sheetData sheetId="4"/>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Set>
  </externalBook>
</externalLink>
</file>

<file path=xl/externalLinks/externalLink2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REF"/>
      <sheetName val="Cash flow details"/>
    </sheetNames>
    <sheetDataSet>
      <sheetData sheetId="0" refreshError="1"/>
      <sheetData sheetId="1" refreshError="1"/>
    </sheetDataSet>
  </externalBook>
</externalLink>
</file>

<file path=xl/externalLinks/externalLink2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yroll"/>
      <sheetName val="GenStaff"/>
      <sheetName val="Sp Exe"/>
      <sheetName val="XREF"/>
      <sheetName val="Cash flow details"/>
      <sheetName val="현금흐름표"/>
      <sheetName val="Balance sheet"/>
      <sheetName val="Inv - Revenue registry for PoC"/>
      <sheetName val="Drivers"/>
      <sheetName val="Key"/>
      <sheetName val="5. Provision for diminution"/>
      <sheetName val="Name Lists"/>
      <sheetName val="Breakup Value Working"/>
      <sheetName val="p &amp;l stpwise"/>
      <sheetName val="Schedules"/>
      <sheetName val="C120102"/>
      <sheetName val="wordsdata"/>
      <sheetName val="Tags"/>
      <sheetName val="UsahaTegas&gt;Maxis"/>
      <sheetName val="Call Mix &amp; Patterns"/>
      <sheetName val="Revenue chart"/>
      <sheetName val="Cash Flow Statement in millions"/>
      <sheetName val="NOA Data"/>
      <sheetName val="Computation"/>
      <sheetName val="J Superceeded"/>
      <sheetName val="validation rules"/>
      <sheetName val=""/>
      <sheetName val="3CD ANNEXURES"/>
      <sheetName val="Blng. Vs Coll."/>
      <sheetName val="Sweden payroll file"/>
      <sheetName val="1. Summary"/>
      <sheetName val="Work Done"/>
      <sheetName val="xSeries255"/>
      <sheetName val="Inventory Count Sheet "/>
      <sheetName val="Summary-TDS"/>
      <sheetName val="Cash Flow Statement"/>
      <sheetName val="MASTER SCHEDULE F"/>
      <sheetName val="RateAnalysis"/>
      <sheetName val="STEEL STRUCTURE"/>
      <sheetName val="factor"/>
      <sheetName val="Balance_sheet"/>
      <sheetName val="PRECAST lightconc-II"/>
      <sheetName val="Civil Boq"/>
      <sheetName val="2 BHK SMALL"/>
      <sheetName val="1BHK INTERNAL"/>
      <sheetName val="5.Crs. TB"/>
      <sheetName val="Inputs"/>
      <sheetName val="Dels"/>
      <sheetName val="DataValidation"/>
      <sheetName val="Variables"/>
      <sheetName val="Instructions"/>
      <sheetName val="hoexp"/>
      <sheetName val="Labor abs-NMR"/>
      <sheetName val="BQLIST"/>
      <sheetName val="final abstract"/>
      <sheetName val="Wag&amp;Sal"/>
      <sheetName val="Controls"/>
      <sheetName val="est"/>
      <sheetName val="Tax Provision"/>
      <sheetName val="TAB 1"/>
      <sheetName val="2.Control Sheet"/>
      <sheetName val="Int on STDeposit"/>
      <sheetName val="NEES"/>
      <sheetName val="SITEL"/>
      <sheetName val="sum"/>
      <sheetName val="buy"/>
      <sheetName val="INVSTS QUANT-NOTES"/>
      <sheetName val="NAV Vs COST"/>
      <sheetName val="drs"/>
      <sheetName val="TVM'S COPY OF  AUDITOR FORMAT"/>
      <sheetName val="MACHINES_BUILT"/>
      <sheetName val="CMA Sampling Apr-Jun"/>
      <sheetName val="AN_Input"/>
      <sheetName val="A-100전제"/>
      <sheetName val="Investments"/>
      <sheetName val="lead"/>
      <sheetName val="Sch M-O"/>
      <sheetName val="PL"/>
      <sheetName val="LS"/>
      <sheetName val="Final 10A Summary 14.09.09"/>
      <sheetName val="REV_1702"/>
      <sheetName val="MF NAV&amp;MARKET VALUE 31.03.2006"/>
      <sheetName val="Service Tax payable"/>
      <sheetName val="Consolidated"/>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Set>
  </externalBook>
</externalLink>
</file>

<file path=xl/externalLinks/externalLink2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h flow details"/>
    </sheetNames>
    <sheetDataSet>
      <sheetData sheetId="0" refreshError="1"/>
    </sheetDataSet>
  </externalBook>
</externalLink>
</file>

<file path=xl/externalLinks/externalLink2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MA Sampling Apr-Jun"/>
    </sheetNames>
    <sheetDataSet>
      <sheetData sheetId="0" refreshError="1"/>
    </sheetDataSet>
  </externalBook>
</externalLink>
</file>

<file path=xl/externalLinks/externalLink2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elenet"/>
    </sheetNames>
    <sheetDataSet>
      <sheetData sheetId="0" refreshError="1"/>
    </sheetDataSet>
  </externalBook>
</externalLink>
</file>

<file path=xl/externalLinks/externalLink2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ITEL"/>
    </sheetNames>
    <sheetDataSet>
      <sheetData sheetId="0" refreshError="1"/>
    </sheetDataSet>
  </externalBook>
</externalLink>
</file>

<file path=xl/externalLinks/externalLink2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ibution"/>
      <sheetName val="Profit Plan"/>
      <sheetName val="C"/>
      <sheetName val="Receivable"/>
      <sheetName val="RECANALY"/>
      <sheetName val="EBTreco"/>
      <sheetName val="H"/>
    </sheetNames>
    <sheetDataSet>
      <sheetData sheetId="0"/>
      <sheetData sheetId="1"/>
      <sheetData sheetId="2" refreshError="1"/>
      <sheetData sheetId="3"/>
      <sheetData sheetId="4" refreshError="1"/>
      <sheetData sheetId="5" refreshError="1"/>
      <sheetData sheetId="6"/>
    </sheetDataSet>
  </externalBook>
</externalLink>
</file>

<file path=xl/externalLinks/externalLink2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BILITY"/>
      <sheetName val="Chart"/>
      <sheetName val="DEL"/>
      <sheetName val="KK"/>
      <sheetName val="AP"/>
      <sheetName val="MUM"/>
      <sheetName val="PB"/>
      <sheetName val="CHN"/>
      <sheetName val="KOL"/>
      <sheetName val="MAH"/>
      <sheetName val="GUJ"/>
      <sheetName val="TN"/>
      <sheetName val="KER"/>
      <sheetName val="UPW"/>
      <sheetName val="MP"/>
      <sheetName val="HAR"/>
      <sheetName val="HP"/>
      <sheetName val="factor"/>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ccounts"/>
      <sheetName val="FA(Apr 07)"/>
      <sheetName val="Notes"/>
      <sheetName val="WN - Notes"/>
      <sheetName val="Cap.Contracts"/>
      <sheetName val="Pre paid"/>
      <sheetName val="Reco O.S"/>
    </sheetNames>
    <sheetDataSet>
      <sheetData sheetId="0"/>
      <sheetData sheetId="1"/>
      <sheetData sheetId="2" refreshError="1"/>
      <sheetData sheetId="3" refreshError="1"/>
      <sheetData sheetId="4" refreshError="1"/>
      <sheetData sheetId="5" refreshError="1"/>
      <sheetData sheetId="6"/>
    </sheetDataSet>
  </externalBook>
</externalLink>
</file>

<file path=xl/externalLinks/externalLink2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tries"/>
      <sheetName val="TB"/>
      <sheetName val="BS and Subschedule"/>
      <sheetName val="Profit &amp; Loss Account"/>
      <sheetName val="SCH BS 1-7"/>
      <sheetName val="Sch 4 Fixed Assets Schedule"/>
      <sheetName val="SCH BS 8-11"/>
      <sheetName val="P&amp;L Schedules 11-15"/>
      <sheetName val="Supp - Sch 21 4-11"/>
      <sheetName val="Gratuity supp-sch 13"/>
      <sheetName val="Supp - Sch 14-15"/>
      <sheetName val="RPT"/>
      <sheetName val="Supp - Sch 16-21"/>
      <sheetName val="Cash Flow Statement 09-10"/>
      <sheetName val="Abstract"/>
      <sheetName val="Director's remuniration"/>
      <sheetName val="Related Party (May- April)"/>
      <sheetName val="CFS workings09-10"/>
      <sheetName val="Notes - workings"/>
      <sheetName val="Stock-Workings"/>
      <sheetName val="FOB Value of Exports"/>
      <sheetName val="Lease Commitment Workings"/>
      <sheetName val="IT Computation - April'10"/>
      <sheetName val="deferred tax Computation"/>
      <sheetName val="Depreciation Summary"/>
      <sheetName val="Book Depriciation"/>
      <sheetName val="IT Depriciation"/>
      <sheetName val="Additions 31.3.2010"/>
      <sheetName val="Additions 30.4.2010"/>
      <sheetName val="Additon reco."/>
      <sheetName val="Forex"/>
      <sheetName val="Segment report"/>
      <sheetName val="Allocated Expenses"/>
      <sheetName val="%age summary"/>
      <sheetName val="FC exposure"/>
      <sheetName val="Summary - April"/>
      <sheetName val="Partywise"/>
      <sheetName val="IT Computation - March'10"/>
      <sheetName val="IT Computation - for April'10"/>
      <sheetName val="Forex for April'10"/>
      <sheetName val="Forex reco."/>
      <sheetName val="Vacation pay"/>
      <sheetName val="Gratuity"/>
    </sheetNames>
    <sheetDataSet>
      <sheetData sheetId="0" refreshError="1"/>
      <sheetData sheetId="1" refreshError="1"/>
      <sheetData sheetId="2">
        <row r="1">
          <cell r="A1" t="str">
            <v>WFB Baird &amp; Company India Private Limited</v>
          </cell>
          <cell r="H1" t="str">
            <v>PART IV OF SCHEDULE VI TO COMPANIES ACT, 1956</v>
          </cell>
        </row>
        <row r="2">
          <cell r="A2" t="str">
            <v>Balance Sheet as at April 30, 2010</v>
          </cell>
          <cell r="H2" t="str">
            <v>IN TERMS OF GOVT. OF INDIA NOTIFICATION DATED 15.05.1995</v>
          </cell>
        </row>
        <row r="3">
          <cell r="A3" t="str">
            <v>(All amounts are in Indian Rupees unless otherwise stated)</v>
          </cell>
        </row>
        <row r="5">
          <cell r="B5" t="str">
            <v>Schedule</v>
          </cell>
          <cell r="C5" t="str">
            <v>As at April 30, 2010</v>
          </cell>
          <cell r="D5" t="str">
            <v>As at April 30, 2009</v>
          </cell>
        </row>
        <row r="6">
          <cell r="A6" t="str">
            <v>SOURCES OF FUNDS</v>
          </cell>
        </row>
        <row r="8">
          <cell r="A8" t="str">
            <v>Shareholders' Funds</v>
          </cell>
        </row>
        <row r="9">
          <cell r="A9" t="str">
            <v>Share Capital</v>
          </cell>
          <cell r="B9">
            <v>1</v>
          </cell>
          <cell r="C9">
            <v>48409810</v>
          </cell>
          <cell r="D9">
            <v>48409810</v>
          </cell>
        </row>
        <row r="10">
          <cell r="A10" t="str">
            <v>Reserves and Surplus</v>
          </cell>
          <cell r="B10">
            <v>2</v>
          </cell>
          <cell r="C10">
            <v>533457831</v>
          </cell>
          <cell r="D10">
            <v>447903457</v>
          </cell>
        </row>
        <row r="11">
          <cell r="C11">
            <v>581867641</v>
          </cell>
          <cell r="D11">
            <v>496313267</v>
          </cell>
        </row>
        <row r="13">
          <cell r="A13" t="str">
            <v>Loan Funds</v>
          </cell>
        </row>
        <row r="14">
          <cell r="A14" t="str">
            <v>Secured Loans</v>
          </cell>
          <cell r="B14">
            <v>3</v>
          </cell>
          <cell r="C14">
            <v>41333276</v>
          </cell>
          <cell r="D14">
            <v>0</v>
          </cell>
        </row>
        <row r="15">
          <cell r="A15" t="str">
            <v>Unsecured Loans</v>
          </cell>
          <cell r="B15">
            <v>4</v>
          </cell>
          <cell r="C15">
            <v>59329855</v>
          </cell>
          <cell r="D15">
            <v>65812664</v>
          </cell>
        </row>
        <row r="16">
          <cell r="C16">
            <v>100663131</v>
          </cell>
          <cell r="D16">
            <v>65812664</v>
          </cell>
        </row>
        <row r="18">
          <cell r="A18" t="str">
            <v>Deferred Tax Liabilities (Net)</v>
          </cell>
          <cell r="B18">
            <v>5</v>
          </cell>
          <cell r="C18">
            <v>15302282</v>
          </cell>
          <cell r="D18">
            <v>3496704</v>
          </cell>
        </row>
        <row r="19">
          <cell r="A19">
            <v>0</v>
          </cell>
        </row>
        <row r="20">
          <cell r="A20" t="str">
            <v>TOTAL</v>
          </cell>
          <cell r="C20">
            <v>697833054</v>
          </cell>
          <cell r="D20">
            <v>565622635</v>
          </cell>
        </row>
        <row r="22">
          <cell r="A22" t="str">
            <v>APPLICATIONS OF FUNDS</v>
          </cell>
        </row>
        <row r="24">
          <cell r="A24" t="str">
            <v>Fixed Assets</v>
          </cell>
          <cell r="B24">
            <v>6</v>
          </cell>
        </row>
        <row r="25">
          <cell r="A25" t="str">
            <v>Gross Block</v>
          </cell>
          <cell r="C25">
            <v>732008026</v>
          </cell>
          <cell r="D25">
            <v>701805575</v>
          </cell>
        </row>
        <row r="26">
          <cell r="A26" t="str">
            <v>Less: Accumulated Depreciation</v>
          </cell>
          <cell r="C26">
            <v>237870203</v>
          </cell>
          <cell r="D26">
            <v>169546261</v>
          </cell>
        </row>
        <row r="27">
          <cell r="A27" t="str">
            <v>Net Block</v>
          </cell>
          <cell r="C27">
            <v>494137823</v>
          </cell>
          <cell r="D27">
            <v>532259314</v>
          </cell>
        </row>
        <row r="28">
          <cell r="A28" t="str">
            <v>Capital work-in-progress including capital advances</v>
          </cell>
          <cell r="C28">
            <v>21412986</v>
          </cell>
          <cell r="D28">
            <v>5815578</v>
          </cell>
        </row>
        <row r="29">
          <cell r="C29">
            <v>515550809</v>
          </cell>
          <cell r="D29">
            <v>538074892</v>
          </cell>
        </row>
        <row r="31">
          <cell r="A31" t="str">
            <v>Current Assets, Loans and Advances</v>
          </cell>
        </row>
        <row r="32">
          <cell r="A32" t="str">
            <v>Inventories</v>
          </cell>
          <cell r="B32">
            <v>7</v>
          </cell>
          <cell r="C32">
            <v>267798443</v>
          </cell>
          <cell r="D32">
            <v>197709190</v>
          </cell>
        </row>
        <row r="33">
          <cell r="A33" t="str">
            <v>Sundry Debtors</v>
          </cell>
          <cell r="B33">
            <v>8</v>
          </cell>
          <cell r="C33">
            <v>402011045</v>
          </cell>
          <cell r="D33">
            <v>368237042</v>
          </cell>
        </row>
        <row r="34">
          <cell r="A34" t="str">
            <v>Cash and Bank Balances</v>
          </cell>
          <cell r="B34">
            <v>9</v>
          </cell>
          <cell r="C34">
            <v>54104590</v>
          </cell>
          <cell r="D34">
            <v>7838624</v>
          </cell>
        </row>
        <row r="35">
          <cell r="A35" t="str">
            <v>Other Current Assets</v>
          </cell>
          <cell r="B35">
            <v>10</v>
          </cell>
          <cell r="C35">
            <v>3378810</v>
          </cell>
          <cell r="D35">
            <v>1570906</v>
          </cell>
        </row>
        <row r="36">
          <cell r="A36" t="str">
            <v>Loans and Advances</v>
          </cell>
          <cell r="B36">
            <v>11</v>
          </cell>
          <cell r="C36">
            <v>7127538</v>
          </cell>
          <cell r="D36">
            <v>7732151</v>
          </cell>
        </row>
        <row r="38">
          <cell r="A38" t="str">
            <v>Less: Current Liabilities and Provisions</v>
          </cell>
        </row>
        <row r="39">
          <cell r="A39" t="str">
            <v>Current Liabilities</v>
          </cell>
          <cell r="B39">
            <v>12</v>
          </cell>
          <cell r="C39">
            <v>543340147</v>
          </cell>
          <cell r="D39">
            <v>552317182</v>
          </cell>
        </row>
        <row r="40">
          <cell r="A40" t="str">
            <v>Provisions</v>
          </cell>
          <cell r="B40">
            <v>13</v>
          </cell>
          <cell r="C40">
            <v>8798034</v>
          </cell>
          <cell r="D40">
            <v>3222988</v>
          </cell>
        </row>
        <row r="41">
          <cell r="A41" t="str">
            <v>Net Current Assets</v>
          </cell>
          <cell r="C41">
            <v>182282245</v>
          </cell>
          <cell r="D41">
            <v>27547743</v>
          </cell>
        </row>
        <row r="42">
          <cell r="A42" t="str">
            <v/>
          </cell>
        </row>
        <row r="43">
          <cell r="A43" t="str">
            <v>TOTAL</v>
          </cell>
          <cell r="C43">
            <v>697833054</v>
          </cell>
          <cell r="D43">
            <v>565622635</v>
          </cell>
        </row>
        <row r="44">
          <cell r="D44" t="str">
            <v/>
          </cell>
        </row>
        <row r="45">
          <cell r="A45" t="str">
            <v>Significant Accounting Policies and Notes to Accounts</v>
          </cell>
          <cell r="B45">
            <v>21</v>
          </cell>
          <cell r="D45" t="str">
            <v/>
          </cell>
        </row>
        <row r="47">
          <cell r="A47" t="str">
            <v xml:space="preserve">The schedules referred to above and notes to accounts form an integral part of the Balance sheet </v>
          </cell>
        </row>
        <row r="49">
          <cell r="A49" t="str">
            <v>As per our report of even date</v>
          </cell>
        </row>
        <row r="50">
          <cell r="A50" t="str">
            <v xml:space="preserve">For G. Joseph &amp; Associates                                   For and on behalf of the Board of Directors of </v>
          </cell>
        </row>
        <row r="51">
          <cell r="A51" t="str">
            <v>Chartered Accountants                                          WFB Baird &amp; Company India Private Limited</v>
          </cell>
        </row>
        <row r="52">
          <cell r="A52" t="str">
            <v>Firm Regn. No. 006310S</v>
          </cell>
        </row>
        <row r="55">
          <cell r="A55" t="str">
            <v>George Joseph                                   William James Burgoyne Baird        Stephen Logan           Jinu John Jacob</v>
          </cell>
        </row>
        <row r="56">
          <cell r="A56" t="str">
            <v>Partner                                                                 Director                             Managing Director      Company Secretary</v>
          </cell>
          <cell r="C56" t="str">
            <v/>
          </cell>
        </row>
        <row r="57">
          <cell r="A57" t="str">
            <v>Membership No: 022126</v>
          </cell>
        </row>
        <row r="59">
          <cell r="A59" t="str">
            <v>Place: Cochin</v>
          </cell>
        </row>
        <row r="60">
          <cell r="A60" t="str">
            <v xml:space="preserve">Date: </v>
          </cell>
        </row>
        <row r="65">
          <cell r="A65" t="str">
            <v>GROUPINGS (30.04.2010)</v>
          </cell>
        </row>
        <row r="66">
          <cell r="A66" t="str">
            <v>Capital Work in Progress</v>
          </cell>
        </row>
        <row r="67">
          <cell r="A67" t="str">
            <v>Yarn Dyeing Machine-WIP</v>
          </cell>
          <cell r="C67">
            <v>690852</v>
          </cell>
        </row>
        <row r="68">
          <cell r="A68" t="str">
            <v>New Looms-WIP</v>
          </cell>
          <cell r="C68">
            <v>98581</v>
          </cell>
        </row>
        <row r="69">
          <cell r="A69" t="str">
            <v>Calator Inspection Machine (WIP)</v>
          </cell>
          <cell r="C69">
            <v>1398307</v>
          </cell>
        </row>
        <row r="70">
          <cell r="A70" t="str">
            <v>Dryer-Wip</v>
          </cell>
          <cell r="C70">
            <v>1380710</v>
          </cell>
        </row>
        <row r="71">
          <cell r="A71" t="str">
            <v>Dyeing Pot-WIP</v>
          </cell>
          <cell r="C71">
            <v>11884582</v>
          </cell>
        </row>
        <row r="72">
          <cell r="A72" t="str">
            <v>Testa Packing Machine - (WIP)</v>
          </cell>
          <cell r="C72">
            <v>1467166</v>
          </cell>
        </row>
        <row r="73">
          <cell r="A73" t="str">
            <v>Fabrica Software - WIP</v>
          </cell>
          <cell r="C73">
            <v>330162</v>
          </cell>
        </row>
        <row r="74">
          <cell r="A74" t="str">
            <v>Dornier Looms-Poland_WIP</v>
          </cell>
          <cell r="C74">
            <v>0</v>
          </cell>
        </row>
        <row r="75">
          <cell r="A75" t="str">
            <v>Dornier Looms (WIP)</v>
          </cell>
          <cell r="C75">
            <v>0</v>
          </cell>
        </row>
        <row r="76">
          <cell r="A76" t="str">
            <v>Fabric Inspection Machine-WIP</v>
          </cell>
          <cell r="C76">
            <v>0</v>
          </cell>
        </row>
        <row r="77">
          <cell r="A77" t="str">
            <v>Ferber Plating Machine-WIP</v>
          </cell>
          <cell r="C77">
            <v>0</v>
          </cell>
        </row>
        <row r="78">
          <cell r="A78" t="str">
            <v>Heat Recovery Unit-WIP</v>
          </cell>
          <cell r="C78">
            <v>0</v>
          </cell>
        </row>
        <row r="79">
          <cell r="A79" t="str">
            <v>LOTUS SPICES WIP</v>
          </cell>
          <cell r="C79">
            <v>0</v>
          </cell>
        </row>
        <row r="80">
          <cell r="A80" t="str">
            <v>Plant &amp; Machinery (E&amp;C)</v>
          </cell>
          <cell r="C80">
            <v>0</v>
          </cell>
        </row>
        <row r="81">
          <cell r="A81" t="str">
            <v>Puff Panel Work (WIP)</v>
          </cell>
          <cell r="C81">
            <v>0</v>
          </cell>
        </row>
        <row r="82">
          <cell r="A82" t="str">
            <v>Sample Warping Machine (WIP)</v>
          </cell>
          <cell r="C82">
            <v>0</v>
          </cell>
        </row>
        <row r="83">
          <cell r="A83" t="str">
            <v>Sectional Warper (WIP)</v>
          </cell>
          <cell r="C83">
            <v>1236832</v>
          </cell>
        </row>
        <row r="84">
          <cell r="A84" t="str">
            <v>Tying on Machine-WIP</v>
          </cell>
          <cell r="C84">
            <v>0</v>
          </cell>
        </row>
        <row r="85">
          <cell r="A85" t="str">
            <v>Warping Machine(WIP)</v>
          </cell>
          <cell r="C85">
            <v>0</v>
          </cell>
        </row>
        <row r="86">
          <cell r="A86" t="str">
            <v>Administrative Building(WIP)</v>
          </cell>
        </row>
        <row r="87">
          <cell r="A87" t="str">
            <v>Erre Erre Snc Del Dr. Ing</v>
          </cell>
          <cell r="C87">
            <v>0</v>
          </cell>
          <cell r="D87">
            <v>4661985</v>
          </cell>
        </row>
        <row r="88">
          <cell r="A88" t="str">
            <v>Dye Kitchen-WIP</v>
          </cell>
        </row>
        <row r="89">
          <cell r="A89" t="str">
            <v>Sample Warping Machine (WIP)</v>
          </cell>
          <cell r="C89">
            <v>0</v>
          </cell>
          <cell r="D89">
            <v>114872</v>
          </cell>
        </row>
        <row r="90">
          <cell r="A90" t="str">
            <v>Water Storage Tank-WIP</v>
          </cell>
        </row>
        <row r="91">
          <cell r="C91">
            <v>18487192</v>
          </cell>
          <cell r="D91">
            <v>4776857</v>
          </cell>
        </row>
        <row r="93">
          <cell r="A93" t="str">
            <v>Sundry Creditors</v>
          </cell>
        </row>
        <row r="94">
          <cell r="A94" t="str">
            <v>Sundry Creditors Contractors</v>
          </cell>
          <cell r="C94">
            <v>0</v>
          </cell>
          <cell r="D94">
            <v>0</v>
          </cell>
        </row>
        <row r="95">
          <cell r="A95" t="str">
            <v>S K H Global Travels Pvt Ltd</v>
          </cell>
          <cell r="C95">
            <v>87767</v>
          </cell>
          <cell r="D95">
            <v>0</v>
          </cell>
        </row>
        <row r="96">
          <cell r="A96" t="str">
            <v>Electrotek Engineers (P) Ltd</v>
          </cell>
          <cell r="C96">
            <v>0</v>
          </cell>
          <cell r="D96">
            <v>0</v>
          </cell>
        </row>
        <row r="97">
          <cell r="A97" t="str">
            <v>G S Teletech</v>
          </cell>
          <cell r="C97">
            <v>438</v>
          </cell>
          <cell r="D97">
            <v>0</v>
          </cell>
        </row>
        <row r="98">
          <cell r="A98" t="str">
            <v>Anil Mathew</v>
          </cell>
          <cell r="C98">
            <v>0</v>
          </cell>
          <cell r="D98">
            <v>72311</v>
          </cell>
        </row>
        <row r="99">
          <cell r="A99" t="str">
            <v>Blue Dart Express Ltd</v>
          </cell>
          <cell r="C99">
            <v>0</v>
          </cell>
          <cell r="D99">
            <v>0</v>
          </cell>
        </row>
        <row r="100">
          <cell r="A100" t="str">
            <v>Associated Road Carriers Ltd</v>
          </cell>
          <cell r="C100">
            <v>0</v>
          </cell>
          <cell r="D100">
            <v>0</v>
          </cell>
        </row>
        <row r="101">
          <cell r="A101" t="str">
            <v>A R C Parcel Service Pvt Ltd.</v>
          </cell>
          <cell r="C101">
            <v>0</v>
          </cell>
          <cell r="D101">
            <v>0</v>
          </cell>
        </row>
        <row r="102">
          <cell r="A102" t="str">
            <v>Devi Engineereing Works</v>
          </cell>
          <cell r="C102">
            <v>0</v>
          </cell>
          <cell r="D102">
            <v>29400</v>
          </cell>
        </row>
        <row r="103">
          <cell r="A103" t="str">
            <v>E.M.Mani Constructions (P) Ltd</v>
          </cell>
          <cell r="C103">
            <v>0</v>
          </cell>
          <cell r="D103">
            <v>0</v>
          </cell>
        </row>
        <row r="104">
          <cell r="A104" t="str">
            <v>Bureau Veritas Consumer Products Services (India) P</v>
          </cell>
          <cell r="C104">
            <v>0</v>
          </cell>
          <cell r="D104">
            <v>0</v>
          </cell>
        </row>
        <row r="105">
          <cell r="A105" t="str">
            <v>Luwa India Pvt Ltd</v>
          </cell>
          <cell r="C105">
            <v>3228</v>
          </cell>
          <cell r="D105">
            <v>0</v>
          </cell>
        </row>
        <row r="106">
          <cell r="A106" t="str">
            <v>Grand Employment Embassy</v>
          </cell>
          <cell r="C106">
            <v>0</v>
          </cell>
          <cell r="D106">
            <v>72344</v>
          </cell>
        </row>
        <row r="107">
          <cell r="A107" t="str">
            <v>Thermax Ltd</v>
          </cell>
          <cell r="C107">
            <v>0</v>
          </cell>
          <cell r="D107">
            <v>46304</v>
          </cell>
        </row>
        <row r="108">
          <cell r="A108" t="str">
            <v>Thermax Ltd (O&amp;M)</v>
          </cell>
          <cell r="C108">
            <v>191250</v>
          </cell>
          <cell r="D108">
            <v>0</v>
          </cell>
        </row>
        <row r="109">
          <cell r="A109" t="str">
            <v>Vinay Housekeeping &amp; Sales Pvt Ltd</v>
          </cell>
          <cell r="C109">
            <v>0</v>
          </cell>
          <cell r="D109">
            <v>40895</v>
          </cell>
        </row>
        <row r="110">
          <cell r="A110" t="str">
            <v>Sundry Creditors Employees</v>
          </cell>
          <cell r="C110">
            <v>0</v>
          </cell>
          <cell r="D110">
            <v>0</v>
          </cell>
        </row>
        <row r="111">
          <cell r="A111" t="str">
            <v>Retired/Resigned Employees Account</v>
          </cell>
          <cell r="C111">
            <v>0</v>
          </cell>
          <cell r="D111">
            <v>0</v>
          </cell>
        </row>
        <row r="112">
          <cell r="A112" t="str">
            <v>Sundry Creditors-Fabric</v>
          </cell>
          <cell r="C112">
            <v>0</v>
          </cell>
          <cell r="D112">
            <v>0</v>
          </cell>
        </row>
        <row r="113">
          <cell r="A113" t="str">
            <v>Texdecore (Cr)</v>
          </cell>
          <cell r="C113">
            <v>0</v>
          </cell>
          <cell r="D113">
            <v>458161</v>
          </cell>
        </row>
        <row r="114">
          <cell r="A114" t="str">
            <v>Sundry Creditors For Dyes &amp; Chemicals</v>
          </cell>
          <cell r="C114">
            <v>0</v>
          </cell>
          <cell r="D114">
            <v>0</v>
          </cell>
        </row>
        <row r="115">
          <cell r="A115" t="str">
            <v>Associated Chemicals Industry</v>
          </cell>
          <cell r="C115">
            <v>0</v>
          </cell>
          <cell r="D115">
            <v>0</v>
          </cell>
        </row>
        <row r="116">
          <cell r="A116" t="str">
            <v>BASF India Ltd</v>
          </cell>
          <cell r="C116">
            <v>0</v>
          </cell>
          <cell r="D116">
            <v>965500</v>
          </cell>
        </row>
        <row r="117">
          <cell r="A117" t="str">
            <v>Clariant Chemicals(India)Limited( Maharashtra )</v>
          </cell>
          <cell r="C117">
            <v>0</v>
          </cell>
          <cell r="D117">
            <v>9400</v>
          </cell>
        </row>
        <row r="118">
          <cell r="A118" t="str">
            <v>Colorband Dyestuff Pvt Ltd</v>
          </cell>
          <cell r="C118">
            <v>0</v>
          </cell>
          <cell r="D118">
            <v>0</v>
          </cell>
        </row>
        <row r="119">
          <cell r="A119" t="str">
            <v>Novozymes South Asia Pvt. Ltd.</v>
          </cell>
          <cell r="C119">
            <v>0</v>
          </cell>
          <cell r="D119">
            <v>3250</v>
          </cell>
        </row>
        <row r="120">
          <cell r="A120" t="str">
            <v>Paramount Chemical Corporation</v>
          </cell>
          <cell r="C120">
            <v>0</v>
          </cell>
          <cell r="D120">
            <v>0</v>
          </cell>
        </row>
        <row r="121">
          <cell r="A121" t="str">
            <v>SF Dyes Pvt. Ltd.</v>
          </cell>
          <cell r="C121">
            <v>0</v>
          </cell>
          <cell r="D121">
            <v>31250</v>
          </cell>
        </row>
        <row r="122">
          <cell r="A122" t="str">
            <v>SNRM Marketing (India) Pvt Ltd</v>
          </cell>
          <cell r="C122">
            <v>0</v>
          </cell>
          <cell r="D122">
            <v>0</v>
          </cell>
        </row>
        <row r="123">
          <cell r="A123" t="str">
            <v>Tex Colours</v>
          </cell>
          <cell r="C123">
            <v>0</v>
          </cell>
          <cell r="D123">
            <v>0</v>
          </cell>
        </row>
        <row r="124">
          <cell r="A124" t="str">
            <v>Britacel Silicones Limited</v>
          </cell>
          <cell r="C124">
            <v>0</v>
          </cell>
          <cell r="D124">
            <v>0</v>
          </cell>
        </row>
        <row r="125">
          <cell r="A125" t="str">
            <v>Choice Chemicals</v>
          </cell>
          <cell r="C125">
            <v>0</v>
          </cell>
          <cell r="D125">
            <v>18200</v>
          </cell>
        </row>
        <row r="126">
          <cell r="A126" t="str">
            <v>CHT India (P) Ltd</v>
          </cell>
          <cell r="C126">
            <v>0</v>
          </cell>
          <cell r="D126">
            <v>19238</v>
          </cell>
        </row>
        <row r="127">
          <cell r="A127" t="str">
            <v>Clariant Chemicals(India)Limited</v>
          </cell>
          <cell r="C127">
            <v>0</v>
          </cell>
          <cell r="D127">
            <v>0</v>
          </cell>
        </row>
        <row r="128">
          <cell r="A128" t="str">
            <v>Clariant Export AG  - EUR</v>
          </cell>
          <cell r="C128">
            <v>0</v>
          </cell>
          <cell r="D128">
            <v>0</v>
          </cell>
        </row>
        <row r="129">
          <cell r="A129" t="str">
            <v>Crossfield Textile Chemicals (I) Pvt. Ltd.</v>
          </cell>
          <cell r="C129">
            <v>0</v>
          </cell>
          <cell r="D129">
            <v>0</v>
          </cell>
        </row>
        <row r="130">
          <cell r="A130" t="str">
            <v>DyStar India Private Limited</v>
          </cell>
          <cell r="C130">
            <v>0</v>
          </cell>
          <cell r="D130">
            <v>0</v>
          </cell>
        </row>
        <row r="131">
          <cell r="A131" t="str">
            <v>Pulcra Chemicals India Pvt Ltd</v>
          </cell>
          <cell r="C131">
            <v>0</v>
          </cell>
          <cell r="D131">
            <v>0</v>
          </cell>
        </row>
        <row r="132">
          <cell r="A132" t="str">
            <v>Hindustan Organic Chemicals Ltd</v>
          </cell>
          <cell r="C132">
            <v>5475</v>
          </cell>
          <cell r="D132">
            <v>0</v>
          </cell>
        </row>
        <row r="133">
          <cell r="A133" t="str">
            <v>Jonarin Pigments Pvt Ltd</v>
          </cell>
          <cell r="C133">
            <v>0</v>
          </cell>
          <cell r="D133">
            <v>39600</v>
          </cell>
        </row>
        <row r="134">
          <cell r="A134" t="str">
            <v>Emaan Associates</v>
          </cell>
          <cell r="C134">
            <v>0</v>
          </cell>
          <cell r="D134">
            <v>59500</v>
          </cell>
        </row>
        <row r="135">
          <cell r="A135" t="str">
            <v>Huntsman International(India)Pvt.Ltd(Cr)</v>
          </cell>
          <cell r="C135">
            <v>0</v>
          </cell>
          <cell r="D135">
            <v>0</v>
          </cell>
        </row>
        <row r="136">
          <cell r="A136" t="str">
            <v>Kiran Global Chems Limited</v>
          </cell>
          <cell r="C136">
            <v>0</v>
          </cell>
          <cell r="D136">
            <v>0</v>
          </cell>
        </row>
        <row r="137">
          <cell r="A137" t="str">
            <v>Kothari Chemical Industries</v>
          </cell>
          <cell r="C137">
            <v>0</v>
          </cell>
          <cell r="D137">
            <v>0</v>
          </cell>
        </row>
        <row r="138">
          <cell r="A138" t="str">
            <v>Pioneer Chemical Corporation</v>
          </cell>
          <cell r="C138">
            <v>0</v>
          </cell>
          <cell r="D138">
            <v>0</v>
          </cell>
        </row>
        <row r="139">
          <cell r="A139" t="str">
            <v>DCW Limited</v>
          </cell>
          <cell r="C139">
            <v>0</v>
          </cell>
          <cell r="D139">
            <v>0</v>
          </cell>
        </row>
        <row r="140">
          <cell r="A140" t="str">
            <v>RSA Industries Pvt Ltd</v>
          </cell>
          <cell r="C140">
            <v>0</v>
          </cell>
          <cell r="D140">
            <v>0</v>
          </cell>
        </row>
        <row r="141">
          <cell r="A141" t="str">
            <v>Rudolf Kiri Chemicals</v>
          </cell>
          <cell r="C141">
            <v>0</v>
          </cell>
          <cell r="D141">
            <v>0</v>
          </cell>
        </row>
        <row r="142">
          <cell r="A142" t="str">
            <v>SF Dyes</v>
          </cell>
          <cell r="C142">
            <v>0</v>
          </cell>
          <cell r="D142">
            <v>41763</v>
          </cell>
        </row>
        <row r="143">
          <cell r="A143" t="str">
            <v>S Vasan Agency</v>
          </cell>
          <cell r="C143">
            <v>0</v>
          </cell>
          <cell r="D143">
            <v>199300</v>
          </cell>
        </row>
        <row r="144">
          <cell r="A144" t="str">
            <v>Tanatex Chemicals India Private Limited</v>
          </cell>
          <cell r="C144">
            <v>0</v>
          </cell>
          <cell r="D144">
            <v>234000</v>
          </cell>
        </row>
        <row r="145">
          <cell r="A145" t="str">
            <v>Travancore-Cochin Chemicals Ltd</v>
          </cell>
          <cell r="C145">
            <v>0</v>
          </cell>
          <cell r="D145">
            <v>0</v>
          </cell>
        </row>
        <row r="146">
          <cell r="A146" t="str">
            <v>Sundry Creditors for Energy &amp; Consumables</v>
          </cell>
          <cell r="C146">
            <v>0</v>
          </cell>
          <cell r="D146">
            <v>0</v>
          </cell>
        </row>
        <row r="147">
          <cell r="A147" t="str">
            <v>Mangalore Refinery &amp; Petrochemicals Ltd</v>
          </cell>
          <cell r="C147">
            <v>17863</v>
          </cell>
          <cell r="D147">
            <v>0</v>
          </cell>
        </row>
        <row r="148">
          <cell r="A148" t="str">
            <v>Bharat Petroleum Corporation Ltd</v>
          </cell>
          <cell r="C148">
            <v>858068</v>
          </cell>
          <cell r="D148">
            <v>0</v>
          </cell>
        </row>
        <row r="149">
          <cell r="A149" t="str">
            <v>Express Pen Co.</v>
          </cell>
          <cell r="C149">
            <v>0</v>
          </cell>
          <cell r="D149">
            <v>0</v>
          </cell>
        </row>
        <row r="150">
          <cell r="A150" t="str">
            <v>Veekay Fuels</v>
          </cell>
          <cell r="C150">
            <v>0</v>
          </cell>
          <cell r="D150">
            <v>0</v>
          </cell>
        </row>
        <row r="151">
          <cell r="A151" t="str">
            <v>Total LPG India Ltd.</v>
          </cell>
          <cell r="C151">
            <v>0</v>
          </cell>
          <cell r="D151">
            <v>309544</v>
          </cell>
        </row>
        <row r="152">
          <cell r="A152" t="str">
            <v>Sundry Creditors for Packing Materials</v>
          </cell>
          <cell r="C152">
            <v>0</v>
          </cell>
          <cell r="D152">
            <v>0</v>
          </cell>
        </row>
        <row r="153">
          <cell r="A153" t="str">
            <v>D'Cruz &amp; Stanes</v>
          </cell>
          <cell r="C153">
            <v>0</v>
          </cell>
          <cell r="D153">
            <v>92500</v>
          </cell>
        </row>
        <row r="154">
          <cell r="A154" t="str">
            <v>Vignesh Traders</v>
          </cell>
          <cell r="C154">
            <v>0</v>
          </cell>
          <cell r="D154">
            <v>7560</v>
          </cell>
        </row>
        <row r="155">
          <cell r="A155" t="str">
            <v>Ace Finepack Pvt Ltd.</v>
          </cell>
          <cell r="C155">
            <v>0</v>
          </cell>
          <cell r="D155">
            <v>800</v>
          </cell>
        </row>
        <row r="156">
          <cell r="A156" t="str">
            <v>Amaravathi Packs</v>
          </cell>
          <cell r="C156">
            <v>0</v>
          </cell>
          <cell r="D156">
            <v>0</v>
          </cell>
        </row>
        <row r="157">
          <cell r="A157" t="str">
            <v>Jothis Cones Pvt Ltd</v>
          </cell>
          <cell r="C157">
            <v>0</v>
          </cell>
          <cell r="D157">
            <v>0</v>
          </cell>
        </row>
        <row r="158">
          <cell r="A158" t="str">
            <v>Stallion Systems &amp; Solutions Pvt Ltd</v>
          </cell>
          <cell r="C158">
            <v>0</v>
          </cell>
          <cell r="D158">
            <v>14850</v>
          </cell>
        </row>
        <row r="159">
          <cell r="A159" t="str">
            <v>Powerband</v>
          </cell>
          <cell r="C159">
            <v>0</v>
          </cell>
          <cell r="D159">
            <v>0</v>
          </cell>
        </row>
        <row r="160">
          <cell r="A160" t="str">
            <v>Sri Vari Paper Conversion</v>
          </cell>
          <cell r="C160">
            <v>0</v>
          </cell>
          <cell r="D160">
            <v>0</v>
          </cell>
        </row>
        <row r="161">
          <cell r="A161" t="str">
            <v>T.G.Polymers &amp; Co.</v>
          </cell>
          <cell r="C161">
            <v>0</v>
          </cell>
          <cell r="D161">
            <v>28580</v>
          </cell>
        </row>
        <row r="162">
          <cell r="A162" t="str">
            <v>Sundry Creditors for Starch</v>
          </cell>
          <cell r="C162">
            <v>0</v>
          </cell>
          <cell r="D162">
            <v>0</v>
          </cell>
        </row>
        <row r="163">
          <cell r="A163" t="str">
            <v>Jai Speciality Starch</v>
          </cell>
          <cell r="C163">
            <v>0</v>
          </cell>
          <cell r="D163">
            <v>0</v>
          </cell>
        </row>
        <row r="164">
          <cell r="A164" t="str">
            <v>Sundry Creditors for Yarn</v>
          </cell>
          <cell r="C164">
            <v>0</v>
          </cell>
          <cell r="D164">
            <v>0</v>
          </cell>
        </row>
        <row r="165">
          <cell r="A165" t="str">
            <v>Anangoor Textile Mills (P) Ltd</v>
          </cell>
          <cell r="C165">
            <v>0</v>
          </cell>
          <cell r="D165">
            <v>0</v>
          </cell>
        </row>
        <row r="166">
          <cell r="A166" t="str">
            <v>Cheran Spinner Limited</v>
          </cell>
          <cell r="C166">
            <v>0</v>
          </cell>
          <cell r="D166">
            <v>16813</v>
          </cell>
        </row>
        <row r="167">
          <cell r="A167" t="str">
            <v>Dharanidara Spinning Mills</v>
          </cell>
          <cell r="C167">
            <v>0</v>
          </cell>
          <cell r="D167">
            <v>0</v>
          </cell>
        </row>
        <row r="168">
          <cell r="A168" t="str">
            <v>Harshni Textiles Limited</v>
          </cell>
          <cell r="C168">
            <v>0</v>
          </cell>
          <cell r="D168">
            <v>0</v>
          </cell>
        </row>
        <row r="169">
          <cell r="A169" t="str">
            <v>K.K.P.Textiles Limited</v>
          </cell>
          <cell r="C169">
            <v>5250</v>
          </cell>
          <cell r="D169">
            <v>0</v>
          </cell>
        </row>
        <row r="170">
          <cell r="A170" t="str">
            <v>Nishakishan Spinning Mills Private Ltd</v>
          </cell>
          <cell r="C170">
            <v>0</v>
          </cell>
          <cell r="D170">
            <v>0</v>
          </cell>
        </row>
        <row r="171">
          <cell r="A171" t="str">
            <v>Patspin India Ltd</v>
          </cell>
          <cell r="C171">
            <v>362</v>
          </cell>
          <cell r="D171">
            <v>0</v>
          </cell>
        </row>
        <row r="172">
          <cell r="A172" t="str">
            <v>Triveni Enterprise</v>
          </cell>
          <cell r="C172">
            <v>0</v>
          </cell>
          <cell r="D172">
            <v>53184</v>
          </cell>
        </row>
        <row r="173">
          <cell r="A173" t="str">
            <v>BDH Impex Pvt Ltd</v>
          </cell>
          <cell r="C173">
            <v>0</v>
          </cell>
          <cell r="D173">
            <v>23501</v>
          </cell>
        </row>
        <row r="174">
          <cell r="A174" t="str">
            <v>Southern Spinners &amp; Processors Ltd</v>
          </cell>
          <cell r="C174">
            <v>0</v>
          </cell>
          <cell r="D174">
            <v>3939</v>
          </cell>
        </row>
        <row r="175">
          <cell r="A175" t="str">
            <v>Modern Cotton Yarn Spinners Ltd</v>
          </cell>
          <cell r="C175">
            <v>26400</v>
          </cell>
          <cell r="D175">
            <v>0</v>
          </cell>
        </row>
        <row r="176">
          <cell r="A176" t="str">
            <v>SP Textile Processors (P) Ltd. USD</v>
          </cell>
          <cell r="C176">
            <v>0</v>
          </cell>
          <cell r="D176">
            <v>1486442</v>
          </cell>
        </row>
        <row r="177">
          <cell r="A177" t="str">
            <v>Sp Textile Processors Pvt Ltd</v>
          </cell>
          <cell r="C177">
            <v>0</v>
          </cell>
          <cell r="D177">
            <v>659883</v>
          </cell>
        </row>
        <row r="178">
          <cell r="A178" t="str">
            <v>Pat Spin India Ltd. (Udumalpett)</v>
          </cell>
          <cell r="C178">
            <v>0</v>
          </cell>
          <cell r="D178">
            <v>0</v>
          </cell>
        </row>
        <row r="179">
          <cell r="A179" t="str">
            <v>Vibgyor Silks</v>
          </cell>
          <cell r="C179">
            <v>0</v>
          </cell>
          <cell r="D179">
            <v>0</v>
          </cell>
        </row>
        <row r="180">
          <cell r="A180" t="str">
            <v>Sree Karpagambal Mills Limited</v>
          </cell>
          <cell r="C180">
            <v>0</v>
          </cell>
          <cell r="D180">
            <v>0</v>
          </cell>
        </row>
        <row r="181">
          <cell r="A181" t="str">
            <v>Sri Kannapiran Mills Limited</v>
          </cell>
          <cell r="C181">
            <v>0</v>
          </cell>
          <cell r="D181">
            <v>1732</v>
          </cell>
        </row>
        <row r="182">
          <cell r="A182" t="str">
            <v>Vardhman Yarns and Threads Limited</v>
          </cell>
          <cell r="C182">
            <v>0</v>
          </cell>
          <cell r="D182">
            <v>0</v>
          </cell>
        </row>
        <row r="183">
          <cell r="A183" t="str">
            <v>Sundry Creditors General</v>
          </cell>
          <cell r="C183">
            <v>0</v>
          </cell>
          <cell r="D183">
            <v>0</v>
          </cell>
        </row>
        <row r="184">
          <cell r="A184" t="str">
            <v>Royal Residency</v>
          </cell>
          <cell r="C184">
            <v>0</v>
          </cell>
          <cell r="D184">
            <v>6025</v>
          </cell>
        </row>
        <row r="185">
          <cell r="A185" t="str">
            <v>Sunteck</v>
          </cell>
          <cell r="C185">
            <v>0</v>
          </cell>
          <cell r="D185">
            <v>83609</v>
          </cell>
        </row>
        <row r="186">
          <cell r="A186" t="str">
            <v>T.Justin Paul Rajan</v>
          </cell>
          <cell r="C186">
            <v>0</v>
          </cell>
          <cell r="D186">
            <v>203363</v>
          </cell>
        </row>
        <row r="187">
          <cell r="A187" t="str">
            <v>OM Polymers</v>
          </cell>
          <cell r="C187">
            <v>8758</v>
          </cell>
          <cell r="D187">
            <v>0</v>
          </cell>
        </row>
        <row r="188">
          <cell r="A188" t="str">
            <v>M S Aluminium Trading Company</v>
          </cell>
          <cell r="C188">
            <v>0</v>
          </cell>
          <cell r="D188">
            <v>124953</v>
          </cell>
        </row>
        <row r="189">
          <cell r="A189" t="str">
            <v>Liju Varghese-626701520489</v>
          </cell>
          <cell r="C189">
            <v>0</v>
          </cell>
          <cell r="D189">
            <v>22093</v>
          </cell>
        </row>
        <row r="190">
          <cell r="A190" t="str">
            <v>Kerala Metal Distributors</v>
          </cell>
          <cell r="C190">
            <v>0</v>
          </cell>
          <cell r="D190">
            <v>78082</v>
          </cell>
        </row>
        <row r="191">
          <cell r="A191" t="str">
            <v>Hi-Tech Air Power Pvt Ltd</v>
          </cell>
          <cell r="C191">
            <v>2980</v>
          </cell>
          <cell r="D191">
            <v>0</v>
          </cell>
        </row>
        <row r="192">
          <cell r="A192" t="str">
            <v>C.A.Pareed</v>
          </cell>
          <cell r="C192">
            <v>0</v>
          </cell>
          <cell r="D192">
            <v>13000</v>
          </cell>
        </row>
        <row r="193">
          <cell r="A193" t="str">
            <v>AC Polymer Industries</v>
          </cell>
          <cell r="C193">
            <v>0</v>
          </cell>
          <cell r="D193">
            <v>0</v>
          </cell>
        </row>
        <row r="194">
          <cell r="A194" t="str">
            <v>Akshayaa Trading Co.</v>
          </cell>
          <cell r="C194">
            <v>0</v>
          </cell>
          <cell r="D194">
            <v>0</v>
          </cell>
        </row>
        <row r="195">
          <cell r="A195" t="str">
            <v>A R Infotech</v>
          </cell>
          <cell r="C195">
            <v>0</v>
          </cell>
          <cell r="D195">
            <v>1300</v>
          </cell>
        </row>
        <row r="196">
          <cell r="A196" t="str">
            <v>Bakelite Hylam Limited</v>
          </cell>
          <cell r="C196">
            <v>0</v>
          </cell>
          <cell r="D196">
            <v>161908</v>
          </cell>
        </row>
        <row r="197">
          <cell r="A197" t="str">
            <v>General  Associates</v>
          </cell>
          <cell r="C197">
            <v>0</v>
          </cell>
          <cell r="D197">
            <v>958</v>
          </cell>
        </row>
        <row r="198">
          <cell r="A198" t="str">
            <v>Global Resources Management Group</v>
          </cell>
          <cell r="C198">
            <v>1790</v>
          </cell>
          <cell r="D198">
            <v>0</v>
          </cell>
        </row>
        <row r="199">
          <cell r="A199" t="str">
            <v>Heidelberg ProMinent Fluid Controls (I) Pvt Ltd</v>
          </cell>
          <cell r="C199">
            <v>0</v>
          </cell>
          <cell r="D199">
            <v>1485</v>
          </cell>
        </row>
        <row r="200">
          <cell r="A200" t="str">
            <v>Laboratory Equipment Stores</v>
          </cell>
          <cell r="C200">
            <v>0</v>
          </cell>
          <cell r="D200">
            <v>0</v>
          </cell>
        </row>
        <row r="201">
          <cell r="A201" t="str">
            <v>Lenze Mechatronics Pvt Ltd</v>
          </cell>
          <cell r="C201">
            <v>1561</v>
          </cell>
          <cell r="D201">
            <v>0</v>
          </cell>
        </row>
        <row r="202">
          <cell r="A202" t="str">
            <v>Mark Associates</v>
          </cell>
          <cell r="C202">
            <v>0</v>
          </cell>
          <cell r="D202">
            <v>0</v>
          </cell>
        </row>
        <row r="203">
          <cell r="A203" t="str">
            <v>Nagman Instruments &amp; Electronics (P) Ltd</v>
          </cell>
          <cell r="C203">
            <v>0</v>
          </cell>
          <cell r="D203">
            <v>4250</v>
          </cell>
        </row>
        <row r="204">
          <cell r="A204" t="str">
            <v>Peak Mobiles India Pvt Ltd</v>
          </cell>
          <cell r="C204">
            <v>0</v>
          </cell>
          <cell r="D204">
            <v>0</v>
          </cell>
        </row>
        <row r="205">
          <cell r="A205" t="str">
            <v>Pee Gee &amp; Company</v>
          </cell>
          <cell r="C205">
            <v>0</v>
          </cell>
          <cell r="D205">
            <v>0</v>
          </cell>
        </row>
        <row r="206">
          <cell r="A206" t="str">
            <v>Popular Agencies</v>
          </cell>
          <cell r="C206">
            <v>0</v>
          </cell>
          <cell r="D206">
            <v>0</v>
          </cell>
        </row>
        <row r="207">
          <cell r="A207" t="str">
            <v>Renaissance Cochin</v>
          </cell>
          <cell r="C207">
            <v>0</v>
          </cell>
          <cell r="D207">
            <v>5309</v>
          </cell>
        </row>
        <row r="208">
          <cell r="A208" t="str">
            <v>Rise Refrigeration Co</v>
          </cell>
          <cell r="C208">
            <v>0</v>
          </cell>
          <cell r="D208">
            <v>0</v>
          </cell>
        </row>
        <row r="209">
          <cell r="A209" t="str">
            <v>Secure Solutions</v>
          </cell>
          <cell r="C209">
            <v>0</v>
          </cell>
          <cell r="D209">
            <v>0</v>
          </cell>
        </row>
        <row r="210">
          <cell r="A210" t="str">
            <v>Security Enterprises</v>
          </cell>
          <cell r="C210">
            <v>0</v>
          </cell>
          <cell r="D210">
            <v>0</v>
          </cell>
        </row>
        <row r="211">
          <cell r="A211" t="str">
            <v>Spares Corporation</v>
          </cell>
          <cell r="C211">
            <v>0</v>
          </cell>
          <cell r="D211">
            <v>0</v>
          </cell>
        </row>
        <row r="212">
          <cell r="A212" t="str">
            <v>STR Labs Private Limited</v>
          </cell>
          <cell r="C212">
            <v>0</v>
          </cell>
          <cell r="D212">
            <v>0</v>
          </cell>
        </row>
        <row r="213">
          <cell r="A213" t="str">
            <v>Sun - Tech Bearings Company</v>
          </cell>
          <cell r="C213">
            <v>0</v>
          </cell>
          <cell r="D213">
            <v>2884</v>
          </cell>
        </row>
        <row r="214">
          <cell r="A214" t="str">
            <v>Sweet Homes</v>
          </cell>
          <cell r="C214">
            <v>1000</v>
          </cell>
          <cell r="D214">
            <v>0</v>
          </cell>
        </row>
        <row r="215">
          <cell r="A215" t="str">
            <v>Taha Supply Agency</v>
          </cell>
          <cell r="C215">
            <v>0</v>
          </cell>
          <cell r="D215">
            <v>4012</v>
          </cell>
        </row>
        <row r="216">
          <cell r="A216" t="str">
            <v>Taj  Kerala Hotels &amp; Resorts Limited</v>
          </cell>
          <cell r="C216">
            <v>0</v>
          </cell>
          <cell r="D216">
            <v>4135</v>
          </cell>
        </row>
        <row r="217">
          <cell r="A217" t="str">
            <v>Trans Electrics</v>
          </cell>
          <cell r="C217">
            <v>0</v>
          </cell>
          <cell r="D217">
            <v>450</v>
          </cell>
        </row>
        <row r="218">
          <cell r="A218" t="str">
            <v>United Tour &amp; Travels</v>
          </cell>
          <cell r="C218">
            <v>0</v>
          </cell>
          <cell r="D218">
            <v>0</v>
          </cell>
        </row>
        <row r="219">
          <cell r="A219" t="str">
            <v>VRP Marketing</v>
          </cell>
          <cell r="C219">
            <v>0</v>
          </cell>
          <cell r="D219">
            <v>0</v>
          </cell>
        </row>
        <row r="220">
          <cell r="A220" t="str">
            <v>Elad Textile Parts</v>
          </cell>
          <cell r="C220">
            <v>0</v>
          </cell>
          <cell r="D220">
            <v>1360</v>
          </cell>
        </row>
        <row r="221">
          <cell r="A221" t="str">
            <v>F.G.Anderson Limited</v>
          </cell>
          <cell r="C221">
            <v>23406</v>
          </cell>
          <cell r="D221">
            <v>0</v>
          </cell>
        </row>
        <row r="222">
          <cell r="A222" t="str">
            <v>Aiswarya Facility Management Services</v>
          </cell>
          <cell r="C222">
            <v>0</v>
          </cell>
          <cell r="D222">
            <v>80703</v>
          </cell>
        </row>
        <row r="223">
          <cell r="A223" t="str">
            <v>Ajit Bearing Company</v>
          </cell>
          <cell r="C223">
            <v>0</v>
          </cell>
          <cell r="D223">
            <v>11924</v>
          </cell>
        </row>
        <row r="224">
          <cell r="A224" t="str">
            <v>Alpha Printers</v>
          </cell>
          <cell r="C224">
            <v>0</v>
          </cell>
          <cell r="D224">
            <v>0</v>
          </cell>
        </row>
        <row r="225">
          <cell r="A225" t="str">
            <v>Kannarkat Condominiums Owners Association</v>
          </cell>
          <cell r="C225">
            <v>0</v>
          </cell>
          <cell r="D225">
            <v>0</v>
          </cell>
        </row>
        <row r="226">
          <cell r="A226" t="str">
            <v>Amba Enterprises</v>
          </cell>
          <cell r="C226">
            <v>0</v>
          </cell>
          <cell r="D226">
            <v>0</v>
          </cell>
        </row>
        <row r="227">
          <cell r="A227" t="str">
            <v>Anns Aqua Agencies</v>
          </cell>
          <cell r="C227">
            <v>0</v>
          </cell>
          <cell r="D227">
            <v>0</v>
          </cell>
        </row>
        <row r="228">
          <cell r="A228" t="str">
            <v>Benny Baby</v>
          </cell>
          <cell r="C228">
            <v>0</v>
          </cell>
          <cell r="D228">
            <v>0</v>
          </cell>
        </row>
        <row r="229">
          <cell r="A229" t="str">
            <v>Bhadra Products</v>
          </cell>
          <cell r="C229">
            <v>0</v>
          </cell>
          <cell r="D229">
            <v>0</v>
          </cell>
        </row>
        <row r="230">
          <cell r="A230" t="str">
            <v>Bharti Airtel Ltd</v>
          </cell>
          <cell r="C230">
            <v>0</v>
          </cell>
          <cell r="D230">
            <v>3773</v>
          </cell>
        </row>
        <row r="231">
          <cell r="A231" t="str">
            <v>Chicago Pneumatic Sales</v>
          </cell>
          <cell r="C231">
            <v>0</v>
          </cell>
          <cell r="D231">
            <v>0</v>
          </cell>
        </row>
        <row r="232">
          <cell r="A232" t="str">
            <v>Cochin International Airport Ltd</v>
          </cell>
          <cell r="C232">
            <v>1328</v>
          </cell>
          <cell r="D232">
            <v>0</v>
          </cell>
        </row>
        <row r="233">
          <cell r="A233" t="str">
            <v>Svjs &amp; Associates</v>
          </cell>
          <cell r="C233">
            <v>0</v>
          </cell>
          <cell r="D233">
            <v>0</v>
          </cell>
        </row>
        <row r="234">
          <cell r="A234" t="str">
            <v>Colour Publications Pvt Ltd</v>
          </cell>
          <cell r="C234">
            <v>0</v>
          </cell>
          <cell r="D234">
            <v>0</v>
          </cell>
        </row>
        <row r="235">
          <cell r="A235" t="str">
            <v>Compumobiles</v>
          </cell>
          <cell r="C235">
            <v>0</v>
          </cell>
          <cell r="D235">
            <v>0</v>
          </cell>
        </row>
        <row r="236">
          <cell r="A236" t="str">
            <v>Vipin Bhandari</v>
          </cell>
          <cell r="C236">
            <v>0</v>
          </cell>
          <cell r="D236">
            <v>0</v>
          </cell>
        </row>
        <row r="237">
          <cell r="A237" t="str">
            <v>Don Bosco Tech</v>
          </cell>
          <cell r="C237">
            <v>0</v>
          </cell>
          <cell r="D237">
            <v>0</v>
          </cell>
        </row>
        <row r="238">
          <cell r="A238" t="str">
            <v>Dornier Machinery India Pvt Ltd</v>
          </cell>
          <cell r="C238">
            <v>0</v>
          </cell>
          <cell r="D238">
            <v>0</v>
          </cell>
        </row>
        <row r="239">
          <cell r="A239" t="str">
            <v>S.R.Batliboi &amp; Associates</v>
          </cell>
          <cell r="C239">
            <v>0</v>
          </cell>
          <cell r="D239">
            <v>0</v>
          </cell>
        </row>
        <row r="240">
          <cell r="A240" t="str">
            <v>Ratul Seth</v>
          </cell>
          <cell r="D240">
            <v>0</v>
          </cell>
        </row>
        <row r="241">
          <cell r="A241" t="str">
            <v>Dr. George J Kottam</v>
          </cell>
          <cell r="C241">
            <v>0</v>
          </cell>
          <cell r="D241">
            <v>0</v>
          </cell>
        </row>
        <row r="242">
          <cell r="A242" t="str">
            <v>E M Siddhique</v>
          </cell>
          <cell r="C242">
            <v>0</v>
          </cell>
          <cell r="D242">
            <v>19460</v>
          </cell>
        </row>
        <row r="243">
          <cell r="A243" t="str">
            <v>Geofranc Enterprises</v>
          </cell>
          <cell r="C243">
            <v>0</v>
          </cell>
          <cell r="D243">
            <v>0</v>
          </cell>
        </row>
        <row r="244">
          <cell r="A244" t="str">
            <v>Ideal Agencies</v>
          </cell>
          <cell r="C244">
            <v>0</v>
          </cell>
          <cell r="D244">
            <v>0</v>
          </cell>
        </row>
        <row r="245">
          <cell r="A245" t="str">
            <v>Intertek  India Private Ltd-Bangalore</v>
          </cell>
          <cell r="C245">
            <v>0</v>
          </cell>
          <cell r="D245">
            <v>4568</v>
          </cell>
        </row>
        <row r="246">
          <cell r="A246" t="str">
            <v>ION Exchange Services Limited</v>
          </cell>
          <cell r="C246">
            <v>0</v>
          </cell>
          <cell r="D246">
            <v>1780</v>
          </cell>
        </row>
        <row r="247">
          <cell r="A247" t="str">
            <v>Jayaraj Pipe Traders</v>
          </cell>
          <cell r="C247">
            <v>0</v>
          </cell>
          <cell r="D247">
            <v>0</v>
          </cell>
        </row>
        <row r="248">
          <cell r="A248" t="str">
            <v>G Joseph Associates</v>
          </cell>
          <cell r="C248">
            <v>0</v>
          </cell>
          <cell r="D248">
            <v>1263648</v>
          </cell>
        </row>
        <row r="249">
          <cell r="A249" t="str">
            <v>Joseph &amp; Kuriyan</v>
          </cell>
          <cell r="C249">
            <v>0</v>
          </cell>
          <cell r="D249">
            <v>0</v>
          </cell>
        </row>
        <row r="250">
          <cell r="A250" t="str">
            <v>Kavery Travels</v>
          </cell>
          <cell r="C250">
            <v>0</v>
          </cell>
          <cell r="D250">
            <v>0</v>
          </cell>
        </row>
        <row r="251">
          <cell r="A251" t="str">
            <v>Kerala  Headload Workers Welfare Board</v>
          </cell>
          <cell r="C251">
            <v>0</v>
          </cell>
          <cell r="D251">
            <v>18799</v>
          </cell>
        </row>
        <row r="252">
          <cell r="A252" t="str">
            <v>Kinship Services India Pvt Ltd</v>
          </cell>
          <cell r="C252">
            <v>0</v>
          </cell>
          <cell r="D252">
            <v>1950</v>
          </cell>
        </row>
        <row r="253">
          <cell r="A253" t="str">
            <v>Kitco Ltd</v>
          </cell>
          <cell r="C253">
            <v>1449990</v>
          </cell>
          <cell r="D253">
            <v>0</v>
          </cell>
        </row>
        <row r="254">
          <cell r="A254" t="str">
            <v>Kitco Ltd(Old)</v>
          </cell>
          <cell r="C254">
            <v>0</v>
          </cell>
          <cell r="D254">
            <v>1887700</v>
          </cell>
        </row>
        <row r="255">
          <cell r="A255" t="str">
            <v>K.K.Traders</v>
          </cell>
          <cell r="C255">
            <v>0</v>
          </cell>
          <cell r="D255">
            <v>350</v>
          </cell>
        </row>
        <row r="256">
          <cell r="A256" t="str">
            <v>Madurai ACME Enterprises Pvt Ltd</v>
          </cell>
          <cell r="C256">
            <v>0</v>
          </cell>
          <cell r="D256">
            <v>1200</v>
          </cell>
        </row>
        <row r="257">
          <cell r="A257" t="str">
            <v>Modern Scientific Solutions</v>
          </cell>
          <cell r="C257">
            <v>0</v>
          </cell>
          <cell r="D257">
            <v>4679</v>
          </cell>
        </row>
        <row r="258">
          <cell r="A258" t="str">
            <v>National Trading Company</v>
          </cell>
          <cell r="C258">
            <v>0</v>
          </cell>
          <cell r="D258">
            <v>0</v>
          </cell>
        </row>
        <row r="259">
          <cell r="A259" t="str">
            <v>Navkar Fabrics</v>
          </cell>
          <cell r="C259">
            <v>0</v>
          </cell>
          <cell r="D259">
            <v>7876</v>
          </cell>
        </row>
        <row r="260">
          <cell r="A260" t="str">
            <v>Nortech Infonet (P) Ltd</v>
          </cell>
          <cell r="C260">
            <v>0</v>
          </cell>
          <cell r="D260">
            <v>0</v>
          </cell>
        </row>
        <row r="261">
          <cell r="A261" t="str">
            <v>Outstanding Liability</v>
          </cell>
          <cell r="C261">
            <v>0</v>
          </cell>
          <cell r="D261">
            <v>0</v>
          </cell>
        </row>
        <row r="262">
          <cell r="A262" t="str">
            <v>Padmaja Con Chem Pvt. Ltd.</v>
          </cell>
          <cell r="C262">
            <v>0</v>
          </cell>
          <cell r="D262">
            <v>0</v>
          </cell>
        </row>
        <row r="263">
          <cell r="A263" t="str">
            <v>PL Worldways Limited</v>
          </cell>
          <cell r="C263">
            <v>0</v>
          </cell>
          <cell r="D263">
            <v>24785</v>
          </cell>
        </row>
        <row r="264">
          <cell r="A264" t="str">
            <v>Rani Travels</v>
          </cell>
          <cell r="C264">
            <v>0</v>
          </cell>
          <cell r="D264">
            <v>0</v>
          </cell>
        </row>
        <row r="265">
          <cell r="A265" t="str">
            <v>Rasika Advertising &amp; Sales Promotion</v>
          </cell>
          <cell r="C265">
            <v>0</v>
          </cell>
          <cell r="D265">
            <v>17020</v>
          </cell>
        </row>
        <row r="266">
          <cell r="A266" t="str">
            <v>Siemens Ltd</v>
          </cell>
          <cell r="C266">
            <v>0</v>
          </cell>
          <cell r="D266">
            <v>0</v>
          </cell>
        </row>
        <row r="267">
          <cell r="A267" t="str">
            <v>Supreme Industries</v>
          </cell>
          <cell r="C267">
            <v>0</v>
          </cell>
          <cell r="D267">
            <v>0</v>
          </cell>
        </row>
        <row r="268">
          <cell r="A268" t="str">
            <v>TATA Indicom</v>
          </cell>
          <cell r="C268">
            <v>276</v>
          </cell>
          <cell r="D268">
            <v>0</v>
          </cell>
        </row>
        <row r="269">
          <cell r="A269" t="str">
            <v>Thermochem Corporation</v>
          </cell>
          <cell r="C269">
            <v>0</v>
          </cell>
          <cell r="D269">
            <v>0</v>
          </cell>
        </row>
        <row r="270">
          <cell r="A270" t="str">
            <v>Trend Masters</v>
          </cell>
          <cell r="C270">
            <v>0</v>
          </cell>
          <cell r="D270">
            <v>0</v>
          </cell>
        </row>
        <row r="271">
          <cell r="A271" t="str">
            <v>UPS-SCS India Pvt Ltd</v>
          </cell>
          <cell r="C271">
            <v>0</v>
          </cell>
          <cell r="D271">
            <v>0</v>
          </cell>
        </row>
        <row r="272">
          <cell r="A272" t="str">
            <v>Sundry Creditors Imports-Others</v>
          </cell>
          <cell r="C272">
            <v>0</v>
          </cell>
          <cell r="D272">
            <v>0</v>
          </cell>
        </row>
        <row r="273">
          <cell r="A273" t="str">
            <v>Suzuki Warper Ltd</v>
          </cell>
          <cell r="C273">
            <v>15566</v>
          </cell>
          <cell r="D273">
            <v>0</v>
          </cell>
        </row>
        <row r="274">
          <cell r="A274" t="str">
            <v>IRO AB</v>
          </cell>
          <cell r="C274">
            <v>153153</v>
          </cell>
          <cell r="D274">
            <v>0</v>
          </cell>
        </row>
        <row r="275">
          <cell r="A275" t="str">
            <v>Blue Reed S.L.</v>
          </cell>
          <cell r="C275">
            <v>53391</v>
          </cell>
          <cell r="D275">
            <v>0</v>
          </cell>
        </row>
        <row r="276">
          <cell r="A276" t="str">
            <v>Dystar Singapore Pte Ltd</v>
          </cell>
          <cell r="C276">
            <v>0</v>
          </cell>
          <cell r="D276">
            <v>0</v>
          </cell>
        </row>
        <row r="277">
          <cell r="A277" t="str">
            <v>Erre Erre Snc Del Dr. Ing</v>
          </cell>
          <cell r="D277">
            <v>0</v>
          </cell>
        </row>
        <row r="278">
          <cell r="A278" t="str">
            <v>SDL Atlas</v>
          </cell>
          <cell r="C278">
            <v>0</v>
          </cell>
          <cell r="D278">
            <v>0</v>
          </cell>
        </row>
        <row r="279">
          <cell r="A279" t="str">
            <v>The Lurex Company Limited</v>
          </cell>
          <cell r="C279">
            <v>0</v>
          </cell>
          <cell r="D279">
            <v>0</v>
          </cell>
        </row>
        <row r="280">
          <cell r="A280" t="str">
            <v>Zhejiang Printing &amp; Dyeing Machinery Co. Ltd</v>
          </cell>
          <cell r="C280">
            <v>0</v>
          </cell>
          <cell r="D280">
            <v>0</v>
          </cell>
        </row>
        <row r="281">
          <cell r="A281" t="str">
            <v>Sundry Creditors Imports-Services</v>
          </cell>
          <cell r="C281">
            <v>0</v>
          </cell>
          <cell r="D281">
            <v>0</v>
          </cell>
        </row>
        <row r="282">
          <cell r="A282" t="str">
            <v>Decoster Caulliez SAS</v>
          </cell>
          <cell r="C282">
            <v>0</v>
          </cell>
          <cell r="D282">
            <v>0</v>
          </cell>
        </row>
        <row r="283">
          <cell r="A283" t="str">
            <v>McNutts of Donegal</v>
          </cell>
          <cell r="C283">
            <v>0</v>
          </cell>
          <cell r="D283">
            <v>3954248</v>
          </cell>
        </row>
        <row r="284">
          <cell r="A284" t="str">
            <v>Sundry Creditors - Outsourcing</v>
          </cell>
          <cell r="C284">
            <v>0</v>
          </cell>
          <cell r="D284">
            <v>0</v>
          </cell>
        </row>
        <row r="285">
          <cell r="A285" t="str">
            <v>Augustan Textile Colours Ltd</v>
          </cell>
          <cell r="C285">
            <v>0</v>
          </cell>
          <cell r="D285">
            <v>105580</v>
          </cell>
        </row>
        <row r="286">
          <cell r="A286" t="str">
            <v>Crest Auxiliaries-Fabric Division</v>
          </cell>
          <cell r="C286">
            <v>0</v>
          </cell>
          <cell r="D286">
            <v>290281</v>
          </cell>
        </row>
        <row r="287">
          <cell r="A287" t="str">
            <v>Sabare International Limited</v>
          </cell>
          <cell r="C287">
            <v>0</v>
          </cell>
          <cell r="D287">
            <v>0</v>
          </cell>
        </row>
        <row r="288">
          <cell r="A288" t="str">
            <v>Shivasakthi Fashions Pvt Ltd</v>
          </cell>
          <cell r="C288">
            <v>0</v>
          </cell>
          <cell r="D288">
            <v>0</v>
          </cell>
        </row>
        <row r="289">
          <cell r="A289" t="str">
            <v>Inditex Processor Pvt. Ltd.</v>
          </cell>
          <cell r="C289">
            <v>0</v>
          </cell>
          <cell r="D289">
            <v>135266</v>
          </cell>
        </row>
        <row r="290">
          <cell r="A290" t="str">
            <v>Ramkumar Mills Pvt Ltd(Cr)</v>
          </cell>
          <cell r="C290">
            <v>0</v>
          </cell>
          <cell r="D290">
            <v>75373</v>
          </cell>
        </row>
        <row r="291">
          <cell r="A291" t="str">
            <v>SSM Fine Yarns</v>
          </cell>
          <cell r="C291">
            <v>0</v>
          </cell>
          <cell r="D291">
            <v>0</v>
          </cell>
        </row>
        <row r="292">
          <cell r="A292" t="str">
            <v>Sundry Creditors Professionals</v>
          </cell>
          <cell r="C292">
            <v>0</v>
          </cell>
          <cell r="D292">
            <v>0</v>
          </cell>
        </row>
        <row r="293">
          <cell r="A293" t="str">
            <v>SGS India Private Ltd</v>
          </cell>
          <cell r="C293">
            <v>0</v>
          </cell>
          <cell r="D293">
            <v>0</v>
          </cell>
        </row>
        <row r="294">
          <cell r="A294" t="str">
            <v>Sundry Creditors-Repairs</v>
          </cell>
          <cell r="C294">
            <v>0</v>
          </cell>
          <cell r="D294">
            <v>0</v>
          </cell>
        </row>
        <row r="295">
          <cell r="A295" t="str">
            <v>Forbes Marshall Arca Pvt Ltd</v>
          </cell>
          <cell r="C295">
            <v>49500</v>
          </cell>
          <cell r="D295">
            <v>0</v>
          </cell>
        </row>
        <row r="296">
          <cell r="A296" t="str">
            <v>Blaze Engineers</v>
          </cell>
          <cell r="C296">
            <v>0</v>
          </cell>
          <cell r="D296">
            <v>238000</v>
          </cell>
        </row>
        <row r="297">
          <cell r="A297" t="str">
            <v>Belting Enterprises Pvt Ltd</v>
          </cell>
          <cell r="C297">
            <v>0</v>
          </cell>
          <cell r="D297">
            <v>0</v>
          </cell>
        </row>
        <row r="298">
          <cell r="A298" t="str">
            <v>Jackson Engineering Company</v>
          </cell>
          <cell r="C298">
            <v>0</v>
          </cell>
          <cell r="D298">
            <v>0</v>
          </cell>
        </row>
        <row r="299">
          <cell r="A299" t="str">
            <v>Mythri Metalizing India</v>
          </cell>
          <cell r="C299">
            <v>216000</v>
          </cell>
          <cell r="D299">
            <v>0</v>
          </cell>
        </row>
        <row r="300">
          <cell r="A300" t="str">
            <v>Sri Ram Engineering Works</v>
          </cell>
          <cell r="C300">
            <v>0</v>
          </cell>
          <cell r="D300">
            <v>0</v>
          </cell>
        </row>
        <row r="301">
          <cell r="A301" t="str">
            <v>V.K.Trading Corporation</v>
          </cell>
          <cell r="C301">
            <v>0</v>
          </cell>
          <cell r="D301">
            <v>2560</v>
          </cell>
        </row>
        <row r="302">
          <cell r="A302" t="str">
            <v>Jags Impex</v>
          </cell>
          <cell r="C302">
            <v>0</v>
          </cell>
          <cell r="D302">
            <v>4676</v>
          </cell>
        </row>
        <row r="303">
          <cell r="A303" t="str">
            <v>RB Electronics &amp; Engineering Pvt Ltd</v>
          </cell>
          <cell r="C303">
            <v>0</v>
          </cell>
          <cell r="D303">
            <v>282500</v>
          </cell>
        </row>
        <row r="304">
          <cell r="A304" t="str">
            <v>Woodmanns-Retention</v>
          </cell>
          <cell r="C304">
            <v>0</v>
          </cell>
          <cell r="D304">
            <v>49182</v>
          </cell>
        </row>
        <row r="305">
          <cell r="A305" t="str">
            <v>Essae Teraoka Limited</v>
          </cell>
          <cell r="C305">
            <v>0</v>
          </cell>
          <cell r="D305">
            <v>0</v>
          </cell>
        </row>
        <row r="306">
          <cell r="A306" t="str">
            <v>B.A.Trading &amp; Co.</v>
          </cell>
          <cell r="C306">
            <v>0</v>
          </cell>
          <cell r="D306">
            <v>0</v>
          </cell>
        </row>
        <row r="307">
          <cell r="A307" t="str">
            <v>Bharat Industrial &amp; Marine Suppliers</v>
          </cell>
          <cell r="C307">
            <v>0</v>
          </cell>
          <cell r="D307">
            <v>66368</v>
          </cell>
        </row>
        <row r="308">
          <cell r="A308" t="str">
            <v>Ecomax Engineering Services Pvt. Ltd.</v>
          </cell>
          <cell r="C308">
            <v>0</v>
          </cell>
          <cell r="D308">
            <v>0</v>
          </cell>
        </row>
        <row r="309">
          <cell r="A309" t="str">
            <v>Sellquick Europe</v>
          </cell>
          <cell r="C309">
            <v>0</v>
          </cell>
          <cell r="D309">
            <v>0</v>
          </cell>
        </row>
        <row r="310">
          <cell r="A310" t="str">
            <v>Furniland</v>
          </cell>
          <cell r="C310">
            <v>0</v>
          </cell>
          <cell r="D310">
            <v>0</v>
          </cell>
        </row>
        <row r="311">
          <cell r="A311" t="str">
            <v>Nortech Infonet (P) Ltd. - AMC</v>
          </cell>
          <cell r="C311">
            <v>0</v>
          </cell>
          <cell r="D311">
            <v>0</v>
          </cell>
        </row>
        <row r="312">
          <cell r="A312" t="str">
            <v>Dynamic Marketing Group</v>
          </cell>
          <cell r="C312">
            <v>0</v>
          </cell>
          <cell r="D312">
            <v>37664</v>
          </cell>
        </row>
        <row r="313">
          <cell r="A313" t="str">
            <v>Vinker Techno Marketing Company</v>
          </cell>
          <cell r="C313">
            <v>0</v>
          </cell>
          <cell r="D313">
            <v>98581</v>
          </cell>
        </row>
        <row r="314">
          <cell r="A314" t="str">
            <v>Lathia Rubber Mfg.Company Pvt Ltd</v>
          </cell>
          <cell r="C314">
            <v>0</v>
          </cell>
          <cell r="D314">
            <v>0</v>
          </cell>
        </row>
        <row r="315">
          <cell r="A315" t="str">
            <v>Jignesh Industries</v>
          </cell>
          <cell r="C315">
            <v>0</v>
          </cell>
          <cell r="D315">
            <v>0</v>
          </cell>
        </row>
        <row r="316">
          <cell r="A316" t="str">
            <v>Amala Sales</v>
          </cell>
          <cell r="C316">
            <v>0</v>
          </cell>
          <cell r="D316">
            <v>0</v>
          </cell>
        </row>
        <row r="317">
          <cell r="A317" t="str">
            <v>A &amp; A Engineering</v>
          </cell>
          <cell r="C317">
            <v>0</v>
          </cell>
          <cell r="D317">
            <v>176022</v>
          </cell>
        </row>
        <row r="318">
          <cell r="A318" t="str">
            <v>C.T.Systems &amp; Services</v>
          </cell>
          <cell r="C318">
            <v>0</v>
          </cell>
          <cell r="D318">
            <v>0</v>
          </cell>
        </row>
        <row r="319">
          <cell r="A319" t="str">
            <v>Kunnumpuram Agencies</v>
          </cell>
          <cell r="C319">
            <v>0</v>
          </cell>
          <cell r="D319">
            <v>0</v>
          </cell>
        </row>
        <row r="320">
          <cell r="A320" t="str">
            <v>T.P.J and Company</v>
          </cell>
          <cell r="C320">
            <v>0</v>
          </cell>
          <cell r="D320">
            <v>0</v>
          </cell>
        </row>
        <row r="321">
          <cell r="A321" t="str">
            <v>Union Batteries Pvt. Ltd. (Unit - 2)</v>
          </cell>
          <cell r="C321">
            <v>0</v>
          </cell>
          <cell r="D321">
            <v>0</v>
          </cell>
        </row>
        <row r="322">
          <cell r="A322" t="str">
            <v>Vardhman Bearings</v>
          </cell>
          <cell r="C322">
            <v>0</v>
          </cell>
          <cell r="D322">
            <v>882</v>
          </cell>
        </row>
        <row r="323">
          <cell r="A323" t="str">
            <v>Sundry Creditors Transporting Contractors/Clearing</v>
          </cell>
          <cell r="C323">
            <v>0</v>
          </cell>
          <cell r="D323">
            <v>0</v>
          </cell>
        </row>
        <row r="324">
          <cell r="A324" t="str">
            <v>Sri Bajrang Road Transport</v>
          </cell>
          <cell r="C324">
            <v>0</v>
          </cell>
          <cell r="D324">
            <v>18000</v>
          </cell>
        </row>
        <row r="325">
          <cell r="A325" t="str">
            <v>R.Krishnakumar</v>
          </cell>
          <cell r="C325">
            <v>0</v>
          </cell>
          <cell r="D325">
            <v>5500</v>
          </cell>
        </row>
        <row r="326">
          <cell r="A326" t="str">
            <v>Expo Freight Private Limited</v>
          </cell>
          <cell r="C326">
            <v>0</v>
          </cell>
          <cell r="D326">
            <v>0</v>
          </cell>
        </row>
        <row r="327">
          <cell r="A327" t="str">
            <v>Goodway Transporting Company</v>
          </cell>
          <cell r="C327">
            <v>0</v>
          </cell>
          <cell r="D327">
            <v>7680</v>
          </cell>
        </row>
        <row r="328">
          <cell r="A328" t="str">
            <v>Kerala Roadways Private Ltd</v>
          </cell>
          <cell r="C328">
            <v>920</v>
          </cell>
          <cell r="D328">
            <v>0</v>
          </cell>
        </row>
        <row r="329">
          <cell r="A329" t="str">
            <v>Kingfisher Airlines Ltd</v>
          </cell>
          <cell r="C329">
            <v>0</v>
          </cell>
          <cell r="D329">
            <v>0</v>
          </cell>
        </row>
        <row r="330">
          <cell r="A330" t="str">
            <v>Nitco Roadways Pvt Ltd</v>
          </cell>
          <cell r="C330">
            <v>0</v>
          </cell>
          <cell r="D330">
            <v>0</v>
          </cell>
        </row>
        <row r="331">
          <cell r="A331" t="str">
            <v>John Hanna Ltd ( CR )</v>
          </cell>
          <cell r="C331">
            <v>0</v>
          </cell>
          <cell r="D331">
            <v>27507403</v>
          </cell>
        </row>
        <row r="332">
          <cell r="A332" t="str">
            <v>John Hanna Ltd-USD Cr</v>
          </cell>
          <cell r="C332">
            <v>0</v>
          </cell>
          <cell r="D332">
            <v>9903363</v>
          </cell>
        </row>
        <row r="333">
          <cell r="A333" t="str">
            <v>F.G.Anderson</v>
          </cell>
          <cell r="C333">
            <v>251123</v>
          </cell>
          <cell r="D333">
            <v>0</v>
          </cell>
        </row>
        <row r="334">
          <cell r="A334" t="str">
            <v>Aramex India Pvt Ltd</v>
          </cell>
          <cell r="C334">
            <v>0</v>
          </cell>
          <cell r="D334">
            <v>380</v>
          </cell>
        </row>
        <row r="335">
          <cell r="A335" t="str">
            <v>Cargomar Pvt.Ltd</v>
          </cell>
          <cell r="C335">
            <v>0</v>
          </cell>
          <cell r="D335">
            <v>2318247</v>
          </cell>
        </row>
        <row r="336">
          <cell r="A336" t="str">
            <v>Kizhakkel Transports</v>
          </cell>
          <cell r="C336">
            <v>0</v>
          </cell>
          <cell r="D336">
            <v>17200</v>
          </cell>
        </row>
        <row r="337">
          <cell r="A337" t="str">
            <v>Cargoplan International (India) Pvt. Ltd.</v>
          </cell>
          <cell r="C337">
            <v>0</v>
          </cell>
          <cell r="D337">
            <v>0</v>
          </cell>
        </row>
        <row r="338">
          <cell r="A338" t="str">
            <v>DHL Express (I) Pvt Ltd</v>
          </cell>
          <cell r="C338">
            <v>0</v>
          </cell>
          <cell r="D338">
            <v>0</v>
          </cell>
        </row>
        <row r="339">
          <cell r="A339" t="str">
            <v>Freight Systems (India) Pvt Ltd</v>
          </cell>
          <cell r="C339">
            <v>0</v>
          </cell>
          <cell r="D339">
            <v>0</v>
          </cell>
        </row>
        <row r="340">
          <cell r="A340" t="str">
            <v>Maersk India Pvt Ltd</v>
          </cell>
          <cell r="C340">
            <v>0</v>
          </cell>
          <cell r="D340">
            <v>0</v>
          </cell>
        </row>
        <row r="341">
          <cell r="A341" t="str">
            <v>Oriental Exim Agency</v>
          </cell>
          <cell r="C341">
            <v>0</v>
          </cell>
          <cell r="D341">
            <v>0</v>
          </cell>
        </row>
        <row r="342">
          <cell r="A342" t="str">
            <v>Relogistics India (P) Limited</v>
          </cell>
          <cell r="C342">
            <v>0</v>
          </cell>
          <cell r="D342">
            <v>0</v>
          </cell>
        </row>
        <row r="343">
          <cell r="A343" t="str">
            <v>Sree Narayana Transports</v>
          </cell>
          <cell r="C343">
            <v>0</v>
          </cell>
          <cell r="D343">
            <v>0</v>
          </cell>
        </row>
        <row r="344">
          <cell r="A344" t="str">
            <v>Sri Dhanalakshmi Transports</v>
          </cell>
          <cell r="C344">
            <v>0</v>
          </cell>
          <cell r="D344">
            <v>0</v>
          </cell>
        </row>
        <row r="345">
          <cell r="A345" t="str">
            <v>T &amp; S Logistics Pvt Ltd</v>
          </cell>
          <cell r="C345">
            <v>0</v>
          </cell>
          <cell r="D345">
            <v>0</v>
          </cell>
        </row>
        <row r="346">
          <cell r="A346" t="str">
            <v>Sundry Creditors -Affiliates Payable</v>
          </cell>
          <cell r="C346">
            <v>0</v>
          </cell>
          <cell r="D346">
            <v>0</v>
          </cell>
        </row>
        <row r="347">
          <cell r="A347" t="str">
            <v>Parnu Linavabrik - EUR -08-09</v>
          </cell>
          <cell r="C347">
            <v>0</v>
          </cell>
          <cell r="D347">
            <v>21513334</v>
          </cell>
        </row>
        <row r="348">
          <cell r="A348" t="str">
            <v>Sundry Creditors Imports-Affiliates</v>
          </cell>
          <cell r="C348">
            <v>0</v>
          </cell>
          <cell r="D348">
            <v>0</v>
          </cell>
        </row>
        <row r="349">
          <cell r="A349" t="str">
            <v>WFB Baird Poland Sp.Z.O.O.</v>
          </cell>
          <cell r="C349">
            <v>0</v>
          </cell>
          <cell r="D349">
            <v>0</v>
          </cell>
        </row>
        <row r="350">
          <cell r="A350" t="str">
            <v>WFB Baird &amp; Co (India) Pvt Ltd-London</v>
          </cell>
          <cell r="C350">
            <v>0</v>
          </cell>
          <cell r="D350">
            <v>0</v>
          </cell>
        </row>
        <row r="351">
          <cell r="A351" t="str">
            <v>Parnu Linavabrik</v>
          </cell>
          <cell r="C351">
            <v>0</v>
          </cell>
          <cell r="D351">
            <v>192962798</v>
          </cell>
        </row>
        <row r="352">
          <cell r="A352" t="str">
            <v>WFB Baird &amp; Company Ltd (Cr)</v>
          </cell>
          <cell r="C352">
            <v>0</v>
          </cell>
          <cell r="D352">
            <v>262308</v>
          </cell>
        </row>
        <row r="353">
          <cell r="A353" t="str">
            <v>WFB Baird &amp; Company Ltd (Cr) EUr</v>
          </cell>
          <cell r="C353">
            <v>0</v>
          </cell>
          <cell r="D353">
            <v>92486</v>
          </cell>
        </row>
        <row r="354">
          <cell r="A354" t="str">
            <v>WFB Baird &amp; Company Ltd (CR)(GBP)</v>
          </cell>
          <cell r="C354">
            <v>0</v>
          </cell>
          <cell r="D354">
            <v>405597</v>
          </cell>
        </row>
        <row r="355">
          <cell r="A355" t="str">
            <v>WFB Baird(Debtors Direct Transfer)-USD</v>
          </cell>
          <cell r="D355">
            <v>511726</v>
          </cell>
        </row>
        <row r="356">
          <cell r="A356" t="str">
            <v>WFB Baird &amp; Company Ltd (CR) (USD)</v>
          </cell>
          <cell r="C356">
            <v>0</v>
          </cell>
          <cell r="D356">
            <v>6314010</v>
          </cell>
        </row>
        <row r="357">
          <cell r="A357" t="str">
            <v>WFB Baird Poland Sp.Z.O.O(CR)(PLN)</v>
          </cell>
          <cell r="C357">
            <v>0</v>
          </cell>
          <cell r="D357">
            <v>126566294</v>
          </cell>
        </row>
        <row r="358">
          <cell r="A358" t="str">
            <v>Sundry Creditors Imports-Chinese Suppliers</v>
          </cell>
          <cell r="C358">
            <v>0</v>
          </cell>
          <cell r="D358">
            <v>0</v>
          </cell>
        </row>
        <row r="359">
          <cell r="A359" t="str">
            <v>Shanghai James Imp &amp; Exp Co. Ltd</v>
          </cell>
          <cell r="C359">
            <v>0</v>
          </cell>
          <cell r="D359">
            <v>162831</v>
          </cell>
        </row>
        <row r="360">
          <cell r="A360" t="str">
            <v>Yixing Sunshine Linen Mill (GBP) Machinery</v>
          </cell>
          <cell r="C360">
            <v>0</v>
          </cell>
          <cell r="D360">
            <v>0</v>
          </cell>
        </row>
        <row r="361">
          <cell r="A361" t="str">
            <v>Hubei Jinghua Group Elite Textile Ltd</v>
          </cell>
          <cell r="C361">
            <v>0</v>
          </cell>
          <cell r="D361">
            <v>996454</v>
          </cell>
        </row>
        <row r="362">
          <cell r="A362" t="str">
            <v>Yixing  Sunshine Linen Mill</v>
          </cell>
          <cell r="C362">
            <v>0</v>
          </cell>
          <cell r="D362">
            <v>21225009</v>
          </cell>
        </row>
        <row r="363">
          <cell r="A363" t="str">
            <v>Yixing Sunshine Linen Mill 2009-10</v>
          </cell>
          <cell r="C363">
            <v>0</v>
          </cell>
          <cell r="D363">
            <v>93486255</v>
          </cell>
        </row>
        <row r="364">
          <cell r="A364" t="str">
            <v>Zhejiang Golden Eagle Co., Ltd</v>
          </cell>
          <cell r="C364">
            <v>0</v>
          </cell>
          <cell r="D364">
            <v>0</v>
          </cell>
        </row>
        <row r="365">
          <cell r="C365">
            <v>3426843</v>
          </cell>
          <cell r="D365">
            <v>518903193</v>
          </cell>
        </row>
        <row r="367">
          <cell r="A367" t="str">
            <v>Expenses Payable</v>
          </cell>
        </row>
        <row r="368">
          <cell r="A368" t="str">
            <v>Provision for Expenses ( Claims )</v>
          </cell>
          <cell r="C368">
            <v>4651490</v>
          </cell>
        </row>
        <row r="369">
          <cell r="A369" t="str">
            <v>Travelling Advance - Sumodh Kumar</v>
          </cell>
          <cell r="C369">
            <v>4754</v>
          </cell>
        </row>
        <row r="370">
          <cell r="A370" t="str">
            <v>Stephen Logan</v>
          </cell>
          <cell r="C370">
            <v>230975</v>
          </cell>
        </row>
        <row r="371">
          <cell r="A371" t="str">
            <v>Bipin Seghal</v>
          </cell>
          <cell r="C371">
            <v>10000</v>
          </cell>
        </row>
        <row r="372">
          <cell r="A372" t="str">
            <v>Salary Payable</v>
          </cell>
          <cell r="C372">
            <v>4450622</v>
          </cell>
        </row>
        <row r="373">
          <cell r="A373" t="str">
            <v>Employee Payments</v>
          </cell>
          <cell r="C373">
            <v>141951</v>
          </cell>
        </row>
        <row r="374">
          <cell r="A374" t="str">
            <v>Wages Payable</v>
          </cell>
          <cell r="C374">
            <v>37156</v>
          </cell>
        </row>
        <row r="375">
          <cell r="A375" t="str">
            <v>Provision for Expenses</v>
          </cell>
          <cell r="C375">
            <v>10239811</v>
          </cell>
        </row>
        <row r="376">
          <cell r="A376" t="str">
            <v>Audit Fee Payable</v>
          </cell>
        </row>
        <row r="377">
          <cell r="A377" t="str">
            <v>Unclaimed Salary &amp; OT</v>
          </cell>
          <cell r="C377">
            <v>0</v>
          </cell>
        </row>
        <row r="378">
          <cell r="C378">
            <v>19766759</v>
          </cell>
        </row>
        <row r="379">
          <cell r="A379" t="str">
            <v>Total</v>
          </cell>
          <cell r="D379">
            <v>538669952</v>
          </cell>
        </row>
        <row r="381">
          <cell r="A381" t="str">
            <v>Other Liabilities</v>
          </cell>
        </row>
        <row r="382">
          <cell r="A382" t="str">
            <v xml:space="preserve">TDS payable </v>
          </cell>
        </row>
        <row r="383">
          <cell r="A383" t="str">
            <v xml:space="preserve">                   - Contractor</v>
          </cell>
          <cell r="C383">
            <v>63725</v>
          </cell>
        </row>
        <row r="384">
          <cell r="A384" t="str">
            <v xml:space="preserve">                   - Foreign Payments</v>
          </cell>
          <cell r="C384">
            <v>0</v>
          </cell>
        </row>
        <row r="385">
          <cell r="A385" t="str">
            <v xml:space="preserve">                   - Interest</v>
          </cell>
          <cell r="C385">
            <v>132265</v>
          </cell>
        </row>
        <row r="386">
          <cell r="A386" t="str">
            <v xml:space="preserve">                   - Professionals</v>
          </cell>
          <cell r="C386">
            <v>144571</v>
          </cell>
        </row>
        <row r="387">
          <cell r="A387" t="str">
            <v xml:space="preserve">                   - Salaries</v>
          </cell>
          <cell r="C387">
            <v>60675</v>
          </cell>
        </row>
        <row r="388">
          <cell r="A388" t="str">
            <v xml:space="preserve">                   - Advertisement</v>
          </cell>
          <cell r="C388">
            <v>0</v>
          </cell>
        </row>
        <row r="389">
          <cell r="A389" t="str">
            <v xml:space="preserve">                   - Rent</v>
          </cell>
          <cell r="C389">
            <v>2500</v>
          </cell>
        </row>
        <row r="390">
          <cell r="A390" t="str">
            <v xml:space="preserve">                   - Equipment</v>
          </cell>
          <cell r="C390">
            <v>540</v>
          </cell>
        </row>
        <row r="392">
          <cell r="A392" t="str">
            <v>Work Contract Tax Payable</v>
          </cell>
        </row>
        <row r="393">
          <cell r="A393" t="str">
            <v>VAT Payable</v>
          </cell>
          <cell r="C393">
            <v>1491</v>
          </cell>
        </row>
        <row r="394">
          <cell r="A394" t="str">
            <v>Service Tax Payable</v>
          </cell>
          <cell r="C394">
            <v>0</v>
          </cell>
        </row>
        <row r="395">
          <cell r="A395" t="str">
            <v>Profession Tax Payable</v>
          </cell>
          <cell r="C395">
            <v>0</v>
          </cell>
        </row>
        <row r="396">
          <cell r="A396" t="str">
            <v>CST Payable</v>
          </cell>
          <cell r="C396">
            <v>0</v>
          </cell>
        </row>
        <row r="397">
          <cell r="A397" t="str">
            <v>ESI Payable</v>
          </cell>
          <cell r="C397">
            <v>129753</v>
          </cell>
        </row>
        <row r="398">
          <cell r="A398" t="str">
            <v>PF Payable</v>
          </cell>
          <cell r="C398">
            <v>795645</v>
          </cell>
        </row>
        <row r="399">
          <cell r="A399" t="str">
            <v>Customs Duty Payable</v>
          </cell>
          <cell r="C399">
            <v>9625</v>
          </cell>
        </row>
        <row r="400">
          <cell r="A400" t="str">
            <v>Customs Duty Recoverable</v>
          </cell>
          <cell r="C400">
            <v>266860</v>
          </cell>
        </row>
        <row r="401">
          <cell r="C401">
            <v>1607650</v>
          </cell>
        </row>
        <row r="403">
          <cell r="A403" t="str">
            <v>Advances recoverable in cash or kind or for value to be received</v>
          </cell>
        </row>
        <row r="404">
          <cell r="A404" t="str">
            <v>Contingency Provisions-Processing</v>
          </cell>
          <cell r="C404">
            <v>3000</v>
          </cell>
        </row>
        <row r="405">
          <cell r="A405" t="str">
            <v>Contingency Provisons-Weaving</v>
          </cell>
          <cell r="C405">
            <v>3000</v>
          </cell>
        </row>
        <row r="406">
          <cell r="A406" t="str">
            <v>Advances to Vendors</v>
          </cell>
          <cell r="C406">
            <v>3426843</v>
          </cell>
        </row>
        <row r="407">
          <cell r="A407" t="str">
            <v>Travelling Advance</v>
          </cell>
          <cell r="C407">
            <v>10000</v>
          </cell>
        </row>
        <row r="408">
          <cell r="A408" t="str">
            <v>Salary Advance</v>
          </cell>
          <cell r="C408">
            <v>8835</v>
          </cell>
        </row>
        <row r="409">
          <cell r="A409" t="str">
            <v>Travelling Advance-Ashish Sharma</v>
          </cell>
          <cell r="C409">
            <v>9455</v>
          </cell>
        </row>
        <row r="410">
          <cell r="A410" t="str">
            <v>Andrew Hanna - Imprest Account</v>
          </cell>
          <cell r="C410">
            <v>0</v>
          </cell>
        </row>
        <row r="411">
          <cell r="A411" t="str">
            <v>WFB Baird &amp; Company Ltd - UK</v>
          </cell>
          <cell r="C411">
            <v>0</v>
          </cell>
        </row>
        <row r="412">
          <cell r="A412" t="str">
            <v>WFB Baird &amp; Co. Ireland - Imprest Account</v>
          </cell>
          <cell r="C412">
            <v>1219181</v>
          </cell>
        </row>
        <row r="413">
          <cell r="A413" t="str">
            <v>WFB Baird &amp; Co. (I) Pvt Ltd</v>
          </cell>
          <cell r="C413">
            <v>0</v>
          </cell>
        </row>
        <row r="414">
          <cell r="A414" t="str">
            <v>Service Tax Refund Recievable A/C</v>
          </cell>
          <cell r="C414">
            <v>754517</v>
          </cell>
        </row>
        <row r="415">
          <cell r="A415" t="str">
            <v>Travelling Advance - Vineshan</v>
          </cell>
          <cell r="C415">
            <v>0</v>
          </cell>
        </row>
        <row r="416">
          <cell r="C416">
            <v>5434831</v>
          </cell>
        </row>
        <row r="419">
          <cell r="A419" t="str">
            <v>Bank Balances</v>
          </cell>
        </row>
        <row r="420">
          <cell r="A420" t="str">
            <v xml:space="preserve">  On current accounts:-</v>
          </cell>
        </row>
        <row r="421">
          <cell r="A421" t="str">
            <v>HDFC BANK LTD-A/c No.06842320000387</v>
          </cell>
          <cell r="C421">
            <v>5104256</v>
          </cell>
        </row>
        <row r="422">
          <cell r="A422" t="str">
            <v>State Bank of India-WI-INR-30777670069</v>
          </cell>
          <cell r="C422">
            <v>122480</v>
          </cell>
        </row>
        <row r="423">
          <cell r="A423" t="str">
            <v>SCB New Delhi   -   525-0-505206-3</v>
          </cell>
          <cell r="C423">
            <v>2663534</v>
          </cell>
        </row>
        <row r="424">
          <cell r="A424" t="str">
            <v>State Bank of India-10934201</v>
          </cell>
          <cell r="C424">
            <v>4657718</v>
          </cell>
        </row>
        <row r="425">
          <cell r="A425" t="str">
            <v>Ulster Bank-10570732</v>
          </cell>
          <cell r="C425">
            <v>1706000</v>
          </cell>
        </row>
        <row r="426">
          <cell r="A426" t="str">
            <v>Standard Chartered Bank-434-0-503080-5</v>
          </cell>
          <cell r="C426">
            <v>1566399</v>
          </cell>
        </row>
        <row r="427">
          <cell r="A427" t="str">
            <v>State Bank of India Currnt Account(INR)-30021797133</v>
          </cell>
          <cell r="C427">
            <v>816785</v>
          </cell>
        </row>
        <row r="428">
          <cell r="A428" t="str">
            <v>State Bank of India Current AC (INR)-30374202883</v>
          </cell>
          <cell r="C428">
            <v>224754</v>
          </cell>
        </row>
        <row r="429">
          <cell r="A429" t="str">
            <v>State Bank of India-London GBP Account No.10934201</v>
          </cell>
          <cell r="C429">
            <v>0</v>
          </cell>
        </row>
        <row r="430">
          <cell r="C430">
            <v>16861926</v>
          </cell>
        </row>
        <row r="431">
          <cell r="A431" t="str">
            <v xml:space="preserve">  On EEFC accounts:-</v>
          </cell>
        </row>
        <row r="432">
          <cell r="A432" t="str">
            <v>State Bank of India EEFC Account(USD)-30021418817</v>
          </cell>
          <cell r="C432">
            <v>8390435</v>
          </cell>
          <cell r="D432">
            <v>675.69</v>
          </cell>
        </row>
        <row r="433">
          <cell r="A433" t="str">
            <v>Standard Chartered Bank EEFC AC-USD-521-050-6377-7</v>
          </cell>
          <cell r="C433">
            <v>20773</v>
          </cell>
          <cell r="D433">
            <v>44.45</v>
          </cell>
        </row>
        <row r="434">
          <cell r="A434" t="str">
            <v>State Bank Of India EEFC AC (EURO)-30571628339</v>
          </cell>
          <cell r="C434">
            <v>7019520</v>
          </cell>
          <cell r="D434">
            <v>2759.1039999999998</v>
          </cell>
        </row>
        <row r="435">
          <cell r="A435" t="str">
            <v>State Bank of India EEFC(GBP)-30134879096</v>
          </cell>
          <cell r="C435">
            <v>9309697</v>
          </cell>
          <cell r="D435">
            <v>18476.753000000001</v>
          </cell>
        </row>
        <row r="436">
          <cell r="C436">
            <v>24740425</v>
          </cell>
        </row>
        <row r="437">
          <cell r="A437" t="str">
            <v xml:space="preserve">  On deposit accounts:-</v>
          </cell>
        </row>
        <row r="438">
          <cell r="A438" t="str">
            <v>Fixed Deposit Margin Money-30786457403</v>
          </cell>
          <cell r="C438">
            <v>2500000</v>
          </cell>
        </row>
        <row r="439">
          <cell r="A439" t="str">
            <v>Fixed Deposit Margin Money - 30806230027</v>
          </cell>
          <cell r="C439">
            <v>600000</v>
          </cell>
        </row>
        <row r="440">
          <cell r="A440" t="str">
            <v>Fixed Deposit Margin Money-30809473249</v>
          </cell>
          <cell r="C440">
            <v>1233899</v>
          </cell>
        </row>
        <row r="441">
          <cell r="A441" t="str">
            <v>Fixed Deposit-Margin Money-30814926488</v>
          </cell>
          <cell r="C441">
            <v>500000</v>
          </cell>
        </row>
        <row r="442">
          <cell r="A442" t="str">
            <v>Fixed Deposit-Margin Money-30814927823</v>
          </cell>
          <cell r="C442">
            <v>500000</v>
          </cell>
        </row>
        <row r="443">
          <cell r="A443" t="str">
            <v>Fixed Deposit Margin Money-30886281046</v>
          </cell>
          <cell r="C443">
            <v>1358578</v>
          </cell>
        </row>
        <row r="444">
          <cell r="A444" t="str">
            <v>Fixed Deposit Margin Money-30889465564</v>
          </cell>
          <cell r="C444">
            <v>2773447</v>
          </cell>
        </row>
        <row r="445">
          <cell r="A445" t="str">
            <v>Fixed Deposit Margin Money-30905514971</v>
          </cell>
          <cell r="C445">
            <v>2157125</v>
          </cell>
        </row>
        <row r="446">
          <cell r="A446" t="str">
            <v>Fixed Deposit #  525-3-021197-8</v>
          </cell>
          <cell r="C446">
            <v>210000</v>
          </cell>
        </row>
        <row r="448">
          <cell r="C448">
            <v>11833049</v>
          </cell>
        </row>
        <row r="450">
          <cell r="A450" t="str">
            <v/>
          </cell>
          <cell r="C450">
            <v>53435400</v>
          </cell>
        </row>
        <row r="451">
          <cell r="A451" t="str">
            <v>Other Deposits</v>
          </cell>
        </row>
        <row r="452">
          <cell r="A452" t="str">
            <v xml:space="preserve">Security Deposit </v>
          </cell>
          <cell r="C452">
            <v>1473600</v>
          </cell>
        </row>
        <row r="453">
          <cell r="A453" t="str">
            <v>Fixed Deposit # 434-3-005065-2</v>
          </cell>
          <cell r="C453">
            <v>100000</v>
          </cell>
        </row>
        <row r="454">
          <cell r="A454" t="str">
            <v>Telephone Deposit</v>
          </cell>
          <cell r="C454">
            <v>4831</v>
          </cell>
        </row>
        <row r="455">
          <cell r="A455" t="str">
            <v>Security Deposit Rent -Liju Varghese</v>
          </cell>
          <cell r="C455">
            <v>75000</v>
          </cell>
        </row>
        <row r="456">
          <cell r="A456" t="str">
            <v>Security Deposit Rent - C A Pareed (Axon)</v>
          </cell>
          <cell r="C456">
            <v>25000</v>
          </cell>
        </row>
        <row r="457">
          <cell r="A457" t="str">
            <v>Water Deposit</v>
          </cell>
          <cell r="C457">
            <v>0</v>
          </cell>
        </row>
        <row r="458">
          <cell r="C458">
            <v>1678431</v>
          </cell>
        </row>
        <row r="460">
          <cell r="A460" t="str">
            <v>Unclaimed Salary &amp; OT</v>
          </cell>
        </row>
        <row r="461">
          <cell r="A461" t="str">
            <v>M Gnanavel</v>
          </cell>
        </row>
        <row r="462">
          <cell r="A462" t="str">
            <v>Retired/Resigned Employees Account</v>
          </cell>
        </row>
        <row r="463">
          <cell r="A463" t="str">
            <v>Sundaran K (1270)</v>
          </cell>
        </row>
        <row r="464">
          <cell r="C464">
            <v>0</v>
          </cell>
        </row>
      </sheetData>
      <sheetData sheetId="3"/>
      <sheetData sheetId="4"/>
      <sheetData sheetId="5">
        <row r="7">
          <cell r="A7" t="str">
            <v>Particulars</v>
          </cell>
          <cell r="B7" t="str">
            <v>Gross block</v>
          </cell>
          <cell r="F7" t="str">
            <v>Accumulated depreciation</v>
          </cell>
          <cell r="J7" t="str">
            <v>Net block</v>
          </cell>
        </row>
        <row r="8">
          <cell r="B8" t="str">
            <v>As at May 1, 2009</v>
          </cell>
          <cell r="C8" t="str">
            <v>Additions*</v>
          </cell>
          <cell r="D8" t="str">
            <v>Deletions</v>
          </cell>
          <cell r="E8" t="str">
            <v>As at April 30, 2010</v>
          </cell>
          <cell r="F8" t="str">
            <v>As at May 1, 2009</v>
          </cell>
          <cell r="G8" t="str">
            <v>Charge during the year</v>
          </cell>
          <cell r="H8" t="str">
            <v>On Deletions</v>
          </cell>
          <cell r="I8" t="str">
            <v>As at April 30, 2010</v>
          </cell>
          <cell r="J8" t="str">
            <v>As at April 30, 2010</v>
          </cell>
          <cell r="K8" t="str">
            <v>As at April 30, 2009</v>
          </cell>
        </row>
        <row r="9">
          <cell r="A9" t="str">
            <v>1. Building</v>
          </cell>
          <cell r="B9">
            <v>138155012</v>
          </cell>
          <cell r="C9">
            <v>2461791</v>
          </cell>
          <cell r="D9">
            <v>0</v>
          </cell>
          <cell r="E9">
            <v>140616803</v>
          </cell>
          <cell r="F9">
            <v>13911093</v>
          </cell>
          <cell r="G9">
            <v>5571628</v>
          </cell>
          <cell r="H9">
            <v>0</v>
          </cell>
          <cell r="I9">
            <v>19482721</v>
          </cell>
          <cell r="J9">
            <v>121134082</v>
          </cell>
          <cell r="K9">
            <v>124243919</v>
          </cell>
        </row>
        <row r="10">
          <cell r="A10" t="str">
            <v>2. Plant &amp; Machinery</v>
          </cell>
          <cell r="B10">
            <v>518671576</v>
          </cell>
          <cell r="C10">
            <v>25720027</v>
          </cell>
          <cell r="D10">
            <v>0</v>
          </cell>
          <cell r="E10">
            <v>544391603</v>
          </cell>
          <cell r="F10">
            <v>136016733</v>
          </cell>
          <cell r="G10">
            <v>58268007</v>
          </cell>
          <cell r="H10">
            <v>0</v>
          </cell>
          <cell r="I10">
            <v>194284740</v>
          </cell>
          <cell r="J10">
            <v>350106863</v>
          </cell>
          <cell r="K10">
            <v>382654843</v>
          </cell>
        </row>
        <row r="11">
          <cell r="A11" t="str">
            <v>3. Electrical Installations</v>
          </cell>
          <cell r="B11">
            <v>15474161</v>
          </cell>
          <cell r="C11">
            <v>308305</v>
          </cell>
          <cell r="D11">
            <v>0</v>
          </cell>
          <cell r="E11">
            <v>15782466</v>
          </cell>
          <cell r="F11">
            <v>5643934</v>
          </cell>
          <cell r="G11">
            <v>1618565</v>
          </cell>
          <cell r="H11">
            <v>0</v>
          </cell>
          <cell r="I11">
            <v>7262499</v>
          </cell>
          <cell r="J11">
            <v>8519967</v>
          </cell>
          <cell r="K11">
            <v>9830227</v>
          </cell>
        </row>
        <row r="12">
          <cell r="A12" t="str">
            <v>4. Furniture &amp; fittings</v>
          </cell>
          <cell r="B12">
            <v>8514586</v>
          </cell>
          <cell r="C12">
            <v>456973</v>
          </cell>
          <cell r="D12">
            <v>0</v>
          </cell>
          <cell r="E12">
            <v>8971559</v>
          </cell>
          <cell r="F12">
            <v>4151392</v>
          </cell>
          <cell r="G12">
            <v>657713</v>
          </cell>
          <cell r="H12">
            <v>0</v>
          </cell>
          <cell r="I12">
            <v>4809105</v>
          </cell>
          <cell r="J12">
            <v>4162454</v>
          </cell>
          <cell r="K12">
            <v>4363194</v>
          </cell>
        </row>
        <row r="13">
          <cell r="A13" t="str">
            <v>5. Laboratory Equipments</v>
          </cell>
          <cell r="B13">
            <v>13161999</v>
          </cell>
          <cell r="C13">
            <v>0</v>
          </cell>
          <cell r="D13">
            <v>0</v>
          </cell>
          <cell r="E13">
            <v>13161999</v>
          </cell>
          <cell r="F13">
            <v>4385907</v>
          </cell>
          <cell r="G13">
            <v>1312290</v>
          </cell>
          <cell r="H13">
            <v>0</v>
          </cell>
          <cell r="I13">
            <v>5698197</v>
          </cell>
          <cell r="J13">
            <v>7463802</v>
          </cell>
          <cell r="K13">
            <v>8776092</v>
          </cell>
        </row>
        <row r="14">
          <cell r="A14" t="str">
            <v>6. Office Equipments</v>
          </cell>
          <cell r="B14">
            <v>554788</v>
          </cell>
          <cell r="C14">
            <v>0</v>
          </cell>
          <cell r="D14">
            <v>0</v>
          </cell>
          <cell r="E14">
            <v>554788</v>
          </cell>
          <cell r="F14">
            <v>198690</v>
          </cell>
          <cell r="G14">
            <v>6552</v>
          </cell>
          <cell r="H14">
            <v>0</v>
          </cell>
          <cell r="I14">
            <v>205242</v>
          </cell>
          <cell r="J14">
            <v>349546</v>
          </cell>
          <cell r="K14">
            <v>356098</v>
          </cell>
        </row>
        <row r="15">
          <cell r="A15" t="str">
            <v>7. Vehicles</v>
          </cell>
          <cell r="B15">
            <v>1922026</v>
          </cell>
          <cell r="C15">
            <v>801193</v>
          </cell>
          <cell r="D15">
            <v>0</v>
          </cell>
          <cell r="E15">
            <v>2723219</v>
          </cell>
          <cell r="F15">
            <v>674554</v>
          </cell>
          <cell r="G15">
            <v>232150</v>
          </cell>
          <cell r="H15">
            <v>0</v>
          </cell>
          <cell r="I15">
            <v>906704</v>
          </cell>
          <cell r="J15">
            <v>1816515</v>
          </cell>
          <cell r="K15">
            <v>1247472</v>
          </cell>
        </row>
        <row r="16">
          <cell r="A16" t="str">
            <v>8. Computers &amp; Accessories</v>
          </cell>
          <cell r="B16">
            <v>5351427</v>
          </cell>
          <cell r="C16">
            <v>454162</v>
          </cell>
          <cell r="D16">
            <v>0</v>
          </cell>
          <cell r="E16">
            <v>5805589</v>
          </cell>
          <cell r="F16">
            <v>4563958</v>
          </cell>
          <cell r="G16">
            <v>657037</v>
          </cell>
          <cell r="H16">
            <v>0</v>
          </cell>
          <cell r="I16">
            <v>5220995</v>
          </cell>
          <cell r="J16">
            <v>584594</v>
          </cell>
          <cell r="K16">
            <v>787469</v>
          </cell>
        </row>
        <row r="18">
          <cell r="B18">
            <v>701805575</v>
          </cell>
          <cell r="C18">
            <v>30202451</v>
          </cell>
          <cell r="D18">
            <v>0</v>
          </cell>
          <cell r="E18">
            <v>732008026</v>
          </cell>
          <cell r="F18">
            <v>169546261</v>
          </cell>
          <cell r="G18">
            <v>68323942</v>
          </cell>
          <cell r="H18">
            <v>0</v>
          </cell>
          <cell r="I18">
            <v>237870203</v>
          </cell>
          <cell r="J18">
            <v>494137823</v>
          </cell>
          <cell r="K18">
            <v>532259314</v>
          </cell>
        </row>
      </sheetData>
      <sheetData sheetId="6"/>
      <sheetData sheetId="7"/>
      <sheetData sheetId="8" refreshError="1"/>
      <sheetData sheetId="9">
        <row r="2">
          <cell r="A2" t="str">
            <v>Schedule 21 : Notes to accounts (contd.)</v>
          </cell>
        </row>
      </sheetData>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tries (2)"/>
      <sheetName val="Fixed Asset"/>
      <sheetName val="TrialBal"/>
      <sheetName val="Accounts"/>
      <sheetName val="Cash Flow"/>
      <sheetName val="Notes"/>
      <sheetName val="WN - Notes"/>
      <sheetName val="Carriage Inwards"/>
      <sheetName val="Insurance"/>
      <sheetName val="Depreciation (IT)"/>
      <sheetName val="Entries"/>
      <sheetName val="Leave salary"/>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2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ndara"/>
      <sheetName val="Chiratae"/>
      <sheetName val="Fund IV"/>
      <sheetName val="written off details "/>
    </sheetNames>
    <sheetDataSet>
      <sheetData sheetId="0" refreshError="1"/>
      <sheetData sheetId="1">
        <row r="3">
          <cell r="I3" t="str">
            <v xml:space="preserve">Financial Year </v>
          </cell>
        </row>
      </sheetData>
      <sheetData sheetId="2" refreshError="1"/>
      <sheetData sheetId="3" refreshError="1"/>
    </sheetDataSet>
  </externalBook>
</externalLink>
</file>

<file path=xl/externalLinks/externalLink2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creenshots"/>
      <sheetName val="cash flow- Domestic"/>
      <sheetName val="Utilisation summary "/>
      <sheetName val="weekly summary"/>
      <sheetName val="Onshore pending DD"/>
      <sheetName val="Sheet2"/>
      <sheetName val="Cash flow offshore- old"/>
      <sheetName val="Fund III"/>
      <sheetName val="Sheet2 (2)"/>
      <sheetName val="Cash flow offshore"/>
      <sheetName val="Fund II"/>
    </sheetNames>
    <sheetDataSet>
      <sheetData sheetId="0"/>
      <sheetData sheetId="1"/>
      <sheetData sheetId="2"/>
      <sheetData sheetId="3"/>
      <sheetData sheetId="4"/>
      <sheetData sheetId="5"/>
      <sheetData sheetId="6"/>
      <sheetData sheetId="7"/>
      <sheetData sheetId="8"/>
      <sheetData sheetId="9">
        <row r="13">
          <cell r="S13">
            <v>6343600</v>
          </cell>
        </row>
      </sheetData>
      <sheetData sheetId="10"/>
      <sheetData sheetId="11"/>
    </sheetDataSet>
  </externalBook>
</externalLink>
</file>

<file path=xl/externalLinks/externalLink2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st NAV"/>
      <sheetName val="Co Investment Utilisation "/>
      <sheetName val="IRR (Mar'22)"/>
      <sheetName val="Summary as of Dec'21"/>
      <sheetName val="Summary as of Mar'22"/>
      <sheetName val="Target Return for Fund III"/>
      <sheetName val="IRR"/>
      <sheetName val="Target Return for Funds "/>
      <sheetName val="Cap Contri_CNVC Crimsonox"/>
      <sheetName val="Cash flow"/>
      <sheetName val="Summary in Cr"/>
      <sheetName val="Portfolio Overview"/>
      <sheetName val="Sheet1"/>
      <sheetName val="First Cry "/>
    </sheetNames>
    <sheetDataSet>
      <sheetData sheetId="0" refreshError="1"/>
      <sheetData sheetId="1" refreshError="1"/>
      <sheetData sheetId="2">
        <row r="15">
          <cell r="C15">
            <v>0.73476589918136592</v>
          </cell>
          <cell r="D15">
            <v>4.0857213735580444</v>
          </cell>
          <cell r="E15">
            <v>1.421876060962677</v>
          </cell>
        </row>
        <row r="17">
          <cell r="C17">
            <v>5874650.6290435474</v>
          </cell>
        </row>
        <row r="18">
          <cell r="C18">
            <v>-3450000</v>
          </cell>
        </row>
        <row r="21">
          <cell r="E21">
            <v>-4568324.3778567798</v>
          </cell>
        </row>
      </sheetData>
      <sheetData sheetId="3" refreshError="1"/>
      <sheetData sheetId="4" refreshError="1"/>
      <sheetData sheetId="5" refreshError="1"/>
      <sheetData sheetId="6">
        <row r="3">
          <cell r="C3">
            <v>-167800</v>
          </cell>
        </row>
        <row r="19">
          <cell r="C19">
            <v>49475.622143219909</v>
          </cell>
        </row>
      </sheetData>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v-TS-XIRR-Excl-Forex"/>
      <sheetName val="Net IRR recon"/>
      <sheetName val="bridge diagram"/>
    </sheetNames>
    <sheetDataSet>
      <sheetData sheetId="0" refreshError="1"/>
      <sheetData sheetId="1">
        <row r="150">
          <cell r="A150" t="str">
            <v>Gross IRR (Pre Forex)+ Realized</v>
          </cell>
          <cell r="C150">
            <v>0.18452709317207336</v>
          </cell>
        </row>
        <row r="151">
          <cell r="A151" t="str">
            <v>Forex</v>
          </cell>
          <cell r="C151">
            <v>0.17207263112068177</v>
          </cell>
          <cell r="D151">
            <v>1.2454462051391585E-2</v>
          </cell>
        </row>
        <row r="152">
          <cell r="A152" t="str">
            <v>Gross IRR (after Forex)</v>
          </cell>
          <cell r="C152">
            <v>0.17207263112068177</v>
          </cell>
        </row>
        <row r="153">
          <cell r="A153" t="str">
            <v>Management fees</v>
          </cell>
          <cell r="C153">
            <v>0.14072668051066461</v>
          </cell>
          <cell r="D153">
            <v>3.1345950610017159E-2</v>
          </cell>
        </row>
        <row r="154">
          <cell r="A154" t="str">
            <v>Other Expenses &amp; tax</v>
          </cell>
          <cell r="C154">
            <v>0.13286491761468869</v>
          </cell>
          <cell r="D154">
            <v>7.8617628959759267E-3</v>
          </cell>
        </row>
        <row r="155">
          <cell r="A155" t="str">
            <v>Others (time gap, etc)</v>
          </cell>
          <cell r="C155">
            <v>0.13040333787055866</v>
          </cell>
          <cell r="D155">
            <v>2.4615797441300269E-3</v>
          </cell>
        </row>
        <row r="156">
          <cell r="A156" t="str">
            <v>Net IRR (before carry)</v>
          </cell>
          <cell r="C156">
            <v>0.13040333787055866</v>
          </cell>
        </row>
        <row r="157">
          <cell r="A157" t="str">
            <v>Carry impact</v>
          </cell>
          <cell r="C157">
            <v>0.10968038898624788</v>
          </cell>
          <cell r="D157">
            <v>2.0722948884310782E-2</v>
          </cell>
        </row>
        <row r="158">
          <cell r="A158" t="str">
            <v>Net IRR (after carry)</v>
          </cell>
          <cell r="C158">
            <v>0.10968038898624788</v>
          </cell>
        </row>
      </sheetData>
      <sheetData sheetId="2" refreshError="1"/>
    </sheetDataSet>
  </externalBook>
</externalLink>
</file>

<file path=xl/externalLinks/externalLink2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
      <sheetName val="A PL"/>
      <sheetName val="A Equity"/>
      <sheetName val="A CF"/>
      <sheetName val="A Recon"/>
      <sheetName val="RPT"/>
      <sheetName val="Balance Sheet"/>
      <sheetName val="PL-Q"/>
      <sheetName val="PL-YTD"/>
      <sheetName val="Capital_Qtr"/>
      <sheetName val="Capital_Inception"/>
      <sheetName val="TVPI_MOIC.Fund I"/>
      <sheetName val="Fund IRR"/>
      <sheetName val="Inv Summary"/>
      <sheetName val="Inv"/>
      <sheetName val="Div Summary"/>
      <sheetName val="Inv Sum"/>
      <sheetName val="Performance"/>
      <sheetName val="Chart_Sector"/>
      <sheetName val="Chart_Sector-Value"/>
      <sheetName val="Chart_Stage"/>
      <sheetName val="Chart_City"/>
      <sheetName val="BS-TS"/>
      <sheetName val="TB Q4 18"/>
      <sheetName val="PL-TS"/>
      <sheetName val="TB Q1 19"/>
      <sheetName val="TB Q2 19"/>
      <sheetName val="TB Sep 19"/>
      <sheetName val="TB Q4 19"/>
      <sheetName val="Inv-TS"/>
      <sheetName val="TB "/>
      <sheetName val="TB Q1 20"/>
      <sheetName val="Inv-TS-XIRR-incl-Forex"/>
      <sheetName val="Inv-TS-XIRR-Excl-Forex"/>
      <sheetName val="Control sheet"/>
      <sheetName val="Data"/>
      <sheetName val="PR-Aujas"/>
      <sheetName val="PR-BrainBees"/>
      <sheetName val="PR-BusyBees"/>
      <sheetName val="PR-eShakti"/>
      <sheetName val="PR-Forus"/>
      <sheetName val="PR-Lenskart"/>
      <sheetName val="PR-Perfint"/>
      <sheetName val="PR-vServ"/>
      <sheetName val="&gt;&gt; Old sheets"/>
      <sheetName val="Inv Summary_discard"/>
      <sheetName val="Inv Summary_Scenario"/>
      <sheetName val="Inv Summary (2)"/>
      <sheetName val="BS_Prsntn"/>
      <sheetName val="PL-Prsntn"/>
      <sheetName val="Index"/>
      <sheetName val="Capital_Qtr_pre-TR"/>
      <sheetName val="Capital_YEAR"/>
      <sheetName val="Capital_Qtr_old"/>
      <sheetName val="Scenario Assumptions"/>
      <sheetName val="Capital_Inception_pre-TR"/>
      <sheetName val="Capital_Inception_old"/>
      <sheetName val="Inv Sum-Dec-08"/>
      <sheetName val="PR-Actoserba"/>
      <sheetName val="PR-Adadyn"/>
      <sheetName val="PR-Agile"/>
      <sheetName val="PR-Apalya"/>
      <sheetName val="PR-ConnectM"/>
      <sheetName val="PR-Fintellix"/>
      <sheetName val="PR-Flipkart"/>
      <sheetName val="PR-iProf"/>
      <sheetName val="PR-Iviz"/>
      <sheetName val="PR-Kreeda"/>
      <sheetName val="PR-Manthan"/>
      <sheetName val="PR-Myntra"/>
      <sheetName val="PR-Sourcebits"/>
      <sheetName val="PR-3DSoc"/>
      <sheetName val="Inv-TS-IRR"/>
      <sheetName val="Forex"/>
      <sheetName val="&gt;&gt; TBs"/>
      <sheetName val="TB-Dec-11"/>
      <sheetName val="TB_Sep-13"/>
      <sheetName val="TB_Mar-14"/>
      <sheetName val="TB_Jun-14"/>
      <sheetName val="TB Dec 15"/>
      <sheetName val="TB Sep 15"/>
      <sheetName val="TB Aug 15"/>
      <sheetName val="TB-Jun 15 "/>
      <sheetName val="TB-Mar 15"/>
      <sheetName val="TB Q2 16"/>
      <sheetName val="TB_Dec-13"/>
      <sheetName val="TB Q1 16"/>
      <sheetName val="TB-Dec 14"/>
      <sheetName val="TB-Sep 14"/>
      <sheetName val="TB Q4 16"/>
      <sheetName val="TB  Sep 17"/>
      <sheetName val="TB Q2 17"/>
      <sheetName val="TB Q1 17"/>
      <sheetName val="TB Q3 16"/>
      <sheetName val="TB_201712"/>
      <sheetName val="TB-30-Jun-13"/>
      <sheetName val="TB_31-Mar-13"/>
      <sheetName val="TB_31-Dec-12"/>
      <sheetName val="TB_30-Jun"/>
      <sheetName val="TB_30-Sep"/>
      <sheetName val="TB Q1 18"/>
      <sheetName val="TB Q2 18"/>
      <sheetName val="TB Q3 18"/>
      <sheetName val="Cash flow"/>
      <sheetName val="Statement of change in equity"/>
    </sheetNames>
    <sheetDataSet>
      <sheetData sheetId="0"/>
      <sheetData sheetId="1"/>
      <sheetData sheetId="2"/>
      <sheetData sheetId="3"/>
      <sheetData sheetId="4"/>
      <sheetData sheetId="5"/>
      <sheetData sheetId="6"/>
      <sheetData sheetId="7"/>
      <sheetData sheetId="8"/>
      <sheetData sheetId="9"/>
      <sheetData sheetId="10"/>
      <sheetData sheetId="11">
        <row r="5">
          <cell r="D5" t="str">
            <v>Distn. - LPs</v>
          </cell>
          <cell r="E5" t="str">
            <v>Distn. - carry</v>
          </cell>
          <cell r="F5" t="str">
            <v>Value</v>
          </cell>
          <cell r="G5" t="str">
            <v>Cash</v>
          </cell>
          <cell r="H5" t="str">
            <v>Capital Paid</v>
          </cell>
          <cell r="I5" t="str">
            <v>TVPI pre carry</v>
          </cell>
          <cell r="J5" t="str">
            <v>Carry</v>
          </cell>
          <cell r="K5" t="str">
            <v>TVPI post carry</v>
          </cell>
          <cell r="M5" t="str">
            <v>Gross IRR before FOREX</v>
          </cell>
          <cell r="N5" t="str">
            <v>Gross IRR incl FOREX</v>
          </cell>
          <cell r="O5" t="str">
            <v>Net IRR before carry</v>
          </cell>
          <cell r="P5" t="str">
            <v>Net IRR after carry</v>
          </cell>
          <cell r="Q5" t="str">
            <v>DPI (post carry)</v>
          </cell>
          <cell r="U5" t="str">
            <v>Realised</v>
          </cell>
          <cell r="V5" t="str">
            <v>Unrealised</v>
          </cell>
          <cell r="W5" t="str">
            <v>Forex</v>
          </cell>
          <cell r="X5" t="str">
            <v>Amt inv.</v>
          </cell>
          <cell r="Y5" t="str">
            <v>Gross IRR</v>
          </cell>
          <cell r="Z5" t="str">
            <v>Net IRR</v>
          </cell>
          <cell r="AA5" t="str">
            <v>Exc. FX</v>
          </cell>
          <cell r="AB5" t="str">
            <v>Net of Fx</v>
          </cell>
        </row>
        <row r="6">
          <cell r="C6">
            <v>2007</v>
          </cell>
          <cell r="D6">
            <v>0</v>
          </cell>
          <cell r="F6">
            <v>9.484</v>
          </cell>
          <cell r="G6">
            <v>0.84299999999999997</v>
          </cell>
          <cell r="H6">
            <v>14.161</v>
          </cell>
          <cell r="I6">
            <v>0.72925640844573125</v>
          </cell>
          <cell r="T6">
            <v>2007</v>
          </cell>
          <cell r="U6">
            <v>0</v>
          </cell>
          <cell r="V6">
            <v>9.484</v>
          </cell>
          <cell r="W6">
            <v>0.26</v>
          </cell>
          <cell r="X6">
            <v>9.2240000000000002</v>
          </cell>
          <cell r="Y6" t="str">
            <v xml:space="preserve"> - NA -</v>
          </cell>
          <cell r="Z6" t="str">
            <v xml:space="preserve"> - NA -</v>
          </cell>
          <cell r="AA6">
            <v>1</v>
          </cell>
          <cell r="AB6">
            <v>1.0281873373807457</v>
          </cell>
        </row>
        <row r="7">
          <cell r="C7">
            <v>2008</v>
          </cell>
          <cell r="D7">
            <v>0</v>
          </cell>
          <cell r="F7">
            <v>17.172999999999998</v>
          </cell>
          <cell r="G7">
            <v>4.1000000000000002E-2</v>
          </cell>
          <cell r="H7">
            <v>24.463999999999999</v>
          </cell>
          <cell r="I7">
            <v>0.70364617396991491</v>
          </cell>
          <cell r="T7">
            <v>2008</v>
          </cell>
          <cell r="U7">
            <v>0</v>
          </cell>
          <cell r="V7">
            <v>17.172999999999998</v>
          </cell>
          <cell r="W7">
            <v>-1.91</v>
          </cell>
          <cell r="X7">
            <v>16.585000000000001</v>
          </cell>
          <cell r="Y7" t="str">
            <v xml:space="preserve"> - NA -</v>
          </cell>
          <cell r="Z7" t="str">
            <v xml:space="preserve"> - NA -</v>
          </cell>
          <cell r="AA7">
            <v>1.1506180283388603</v>
          </cell>
          <cell r="AB7">
            <v>1.035453723243895</v>
          </cell>
        </row>
        <row r="8">
          <cell r="C8">
            <v>2009</v>
          </cell>
          <cell r="D8">
            <v>0</v>
          </cell>
          <cell r="F8">
            <v>26.468</v>
          </cell>
          <cell r="G8">
            <v>4.6920000000000002</v>
          </cell>
          <cell r="H8">
            <v>36.697000000000003</v>
          </cell>
          <cell r="I8">
            <v>0.8491157315311878</v>
          </cell>
          <cell r="T8">
            <v>2009</v>
          </cell>
          <cell r="U8">
            <v>0</v>
          </cell>
          <cell r="V8">
            <v>26.466999999999999</v>
          </cell>
          <cell r="W8">
            <v>-1.377</v>
          </cell>
          <cell r="X8">
            <v>21.827999999999999</v>
          </cell>
          <cell r="Y8" t="str">
            <v xml:space="preserve"> - NA -</v>
          </cell>
          <cell r="Z8" t="str">
            <v xml:space="preserve"> - NA -</v>
          </cell>
          <cell r="AA8">
            <v>1.2756093091442184</v>
          </cell>
          <cell r="AB8">
            <v>1.2125251969946857</v>
          </cell>
        </row>
        <row r="9">
          <cell r="C9">
            <v>2010</v>
          </cell>
          <cell r="D9">
            <v>0</v>
          </cell>
          <cell r="F9">
            <v>53.859000000000002</v>
          </cell>
          <cell r="G9">
            <v>2.3490000000000002</v>
          </cell>
          <cell r="H9">
            <v>52.890999999999998</v>
          </cell>
          <cell r="I9">
            <v>1.0627138832693652</v>
          </cell>
          <cell r="P9">
            <v>3.4515267986140845E-2</v>
          </cell>
          <cell r="T9">
            <v>2010</v>
          </cell>
          <cell r="U9">
            <v>0</v>
          </cell>
          <cell r="V9">
            <v>53.859000000000002</v>
          </cell>
          <cell r="W9">
            <v>-0.318</v>
          </cell>
          <cell r="X9">
            <v>31.318000000000001</v>
          </cell>
          <cell r="Y9">
            <v>0.21322004199028016</v>
          </cell>
          <cell r="Z9">
            <v>3.4515267986140845E-2</v>
          </cell>
          <cell r="AA9">
            <v>1.7298997381697425</v>
          </cell>
          <cell r="AB9">
            <v>1.7197458330672457</v>
          </cell>
        </row>
        <row r="10">
          <cell r="C10">
            <v>2011</v>
          </cell>
          <cell r="D10">
            <v>0</v>
          </cell>
          <cell r="F10">
            <v>91.576758926723301</v>
          </cell>
          <cell r="G10">
            <v>2.653</v>
          </cell>
          <cell r="H10">
            <v>80.939000000000007</v>
          </cell>
          <cell r="I10">
            <v>1.1642071056811092</v>
          </cell>
          <cell r="P10">
            <v>7.6232069877729042E-2</v>
          </cell>
          <cell r="T10">
            <v>2011</v>
          </cell>
          <cell r="U10">
            <v>0</v>
          </cell>
          <cell r="V10">
            <v>91.576999999999998</v>
          </cell>
          <cell r="W10">
            <v>-8.0690000000000008</v>
          </cell>
          <cell r="X10">
            <v>62.066000000000003</v>
          </cell>
          <cell r="Y10">
            <v>0.25066087841987617</v>
          </cell>
          <cell r="Z10">
            <v>7.6232069877729042E-2</v>
          </cell>
          <cell r="AA10">
            <v>1.6054844842586924</v>
          </cell>
          <cell r="AB10">
            <v>1.4754777172687139</v>
          </cell>
        </row>
        <row r="11">
          <cell r="C11" t="str">
            <v>Q1 2012</v>
          </cell>
          <cell r="D11">
            <v>4.0043585000000004</v>
          </cell>
          <cell r="F11">
            <v>101.23099999999999</v>
          </cell>
          <cell r="G11">
            <v>3.0510000000000002</v>
          </cell>
          <cell r="H11">
            <v>94.507999999999996</v>
          </cell>
          <cell r="I11">
            <v>1.1457903934058491</v>
          </cell>
          <cell r="P11">
            <v>6.9662830927600644E-2</v>
          </cell>
          <cell r="Q11">
            <v>4.2370577094002632E-2</v>
          </cell>
          <cell r="T11" t="str">
            <v>Q1 2012</v>
          </cell>
          <cell r="U11">
            <v>4.0043585000000004</v>
          </cell>
          <cell r="V11">
            <v>101.23099999999999</v>
          </cell>
          <cell r="W11">
            <v>-6.4749999999999996</v>
          </cell>
          <cell r="X11">
            <v>74.472999999999999</v>
          </cell>
          <cell r="Y11">
            <v>0.24010000000000001</v>
          </cell>
          <cell r="Z11">
            <v>6.9662830927600644E-2</v>
          </cell>
          <cell r="AA11">
            <v>1.5000115276677453</v>
          </cell>
          <cell r="AB11">
            <v>1.413067265989016</v>
          </cell>
        </row>
        <row r="12">
          <cell r="C12" t="str">
            <v>Q2 2012</v>
          </cell>
          <cell r="D12">
            <v>4.0043585000000004</v>
          </cell>
          <cell r="F12">
            <v>115.949</v>
          </cell>
          <cell r="G12">
            <v>1.2010000000000001</v>
          </cell>
          <cell r="H12">
            <v>104.346</v>
          </cell>
          <cell r="I12">
            <v>1.1610829212427882</v>
          </cell>
          <cell r="P12">
            <v>7.4562900490956791E-2</v>
          </cell>
          <cell r="Q12">
            <v>3.8375773867709351E-2</v>
          </cell>
          <cell r="T12" t="str">
            <v>Q2 2012</v>
          </cell>
          <cell r="U12">
            <v>4.0043585000000004</v>
          </cell>
          <cell r="V12">
            <v>115.949</v>
          </cell>
          <cell r="W12">
            <v>-12.222</v>
          </cell>
          <cell r="X12">
            <v>85.456000000000003</v>
          </cell>
          <cell r="Y12">
            <v>0.23576974272727963</v>
          </cell>
          <cell r="Z12">
            <v>7.4562900490956791E-2</v>
          </cell>
          <cell r="AA12">
            <v>1.5467065916963114</v>
          </cell>
          <cell r="AB12">
            <v>1.4036856218404792</v>
          </cell>
        </row>
        <row r="13">
          <cell r="C13" t="str">
            <v>Q3 2012</v>
          </cell>
          <cell r="D13">
            <v>4.0043585000000004</v>
          </cell>
          <cell r="F13">
            <v>125.196</v>
          </cell>
          <cell r="G13">
            <v>0.63300000000000001</v>
          </cell>
          <cell r="H13">
            <v>106.627</v>
          </cell>
          <cell r="I13">
            <v>1.2176405460155497</v>
          </cell>
          <cell r="Q13">
            <v>3.7554826638656252E-2</v>
          </cell>
          <cell r="T13" t="str">
            <v>Q3 2012</v>
          </cell>
          <cell r="U13">
            <v>4.0043585000000004</v>
          </cell>
          <cell r="V13">
            <v>125.196</v>
          </cell>
          <cell r="W13">
            <v>-8.0628684537006698</v>
          </cell>
          <cell r="X13">
            <v>87.64</v>
          </cell>
          <cell r="Y13">
            <v>0.218209940195084</v>
          </cell>
          <cell r="Z13">
            <v>8.8914506468054377E-2</v>
          </cell>
          <cell r="AA13">
            <v>1.5662166471211851</v>
          </cell>
          <cell r="AB13">
            <v>1.4742167788680967</v>
          </cell>
        </row>
        <row r="14">
          <cell r="C14" t="str">
            <v>Q4 2012</v>
          </cell>
          <cell r="D14">
            <v>4.0043585000000004</v>
          </cell>
          <cell r="F14">
            <v>139.68487099999999</v>
          </cell>
          <cell r="G14">
            <v>2.6332669100000001</v>
          </cell>
          <cell r="H14">
            <v>109.839675</v>
          </cell>
          <cell r="I14">
            <v>1.3321461157819339</v>
          </cell>
          <cell r="P14">
            <v>0.12073352134391055</v>
          </cell>
          <cell r="Q14">
            <v>3.6456394285580326E-2</v>
          </cell>
          <cell r="T14" t="str">
            <v>Q4 2012</v>
          </cell>
          <cell r="U14">
            <v>4.0043585000000004</v>
          </cell>
          <cell r="V14">
            <v>139.68487099999999</v>
          </cell>
          <cell r="W14">
            <v>-10.7236134537007</v>
          </cell>
          <cell r="X14">
            <v>88.13900000000001</v>
          </cell>
          <cell r="Y14">
            <v>0.248</v>
          </cell>
          <cell r="Z14">
            <v>0.12218575673560572</v>
          </cell>
          <cell r="AA14">
            <v>1.751924153367983</v>
          </cell>
          <cell r="AB14">
            <v>1.6302570882356273</v>
          </cell>
        </row>
        <row r="15">
          <cell r="C15" t="str">
            <v>Q1 2013</v>
          </cell>
          <cell r="D15">
            <v>4.0043585000000004</v>
          </cell>
          <cell r="F15">
            <v>150.690168</v>
          </cell>
          <cell r="G15">
            <v>1.0107854999999999</v>
          </cell>
          <cell r="H15">
            <v>117.972925</v>
          </cell>
          <cell r="I15">
            <v>1.3198393783997471</v>
          </cell>
          <cell r="Q15">
            <v>3.3943029724828815E-2</v>
          </cell>
          <cell r="T15" t="str">
            <v>Q1 2013</v>
          </cell>
          <cell r="U15">
            <v>4.0043585000000004</v>
          </cell>
          <cell r="V15">
            <v>150.690168</v>
          </cell>
          <cell r="W15">
            <v>-9.5293784537006694</v>
          </cell>
          <cell r="X15">
            <v>97.213536100562607</v>
          </cell>
          <cell r="Y15">
            <v>0.22626615166664099</v>
          </cell>
          <cell r="Z15">
            <v>0.1132</v>
          </cell>
          <cell r="AA15">
            <v>1.6893110933010311</v>
          </cell>
          <cell r="AB15">
            <v>1.5912858713417866</v>
          </cell>
        </row>
        <row r="16">
          <cell r="C16" t="str">
            <v>Q2 2013</v>
          </cell>
          <cell r="D16">
            <v>4.0043585000000004</v>
          </cell>
          <cell r="F16">
            <v>144.330882</v>
          </cell>
          <cell r="G16">
            <v>0.57514968</v>
          </cell>
          <cell r="H16">
            <v>119.93017500000001</v>
          </cell>
          <cell r="I16">
            <v>1.2416423988374903</v>
          </cell>
          <cell r="P16">
            <v>8.2196115990207597E-2</v>
          </cell>
          <cell r="Q16">
            <v>3.338908243901087E-2</v>
          </cell>
          <cell r="T16" t="str">
            <v>Q2 2013</v>
          </cell>
          <cell r="U16">
            <v>4.0043585000000004</v>
          </cell>
          <cell r="V16">
            <v>144.330882</v>
          </cell>
          <cell r="W16">
            <v>-16.216302453700699</v>
          </cell>
          <cell r="X16">
            <v>98.904532000000003</v>
          </cell>
          <cell r="Y16">
            <v>0.2001</v>
          </cell>
          <cell r="Z16">
            <v>8.2196115990207597E-2</v>
          </cell>
          <cell r="AA16">
            <v>1.6637411817862977</v>
          </cell>
          <cell r="AB16">
            <v>1.4997820372882407</v>
          </cell>
        </row>
        <row r="17">
          <cell r="C17" t="str">
            <v>Q3 2013</v>
          </cell>
          <cell r="D17">
            <v>4.0043585000000004</v>
          </cell>
          <cell r="F17">
            <v>137.24089019534117</v>
          </cell>
          <cell r="G17">
            <v>1.3872065500000001</v>
          </cell>
          <cell r="H17">
            <v>121.57742500000001</v>
          </cell>
          <cell r="I17">
            <v>1.1731820709752749</v>
          </cell>
          <cell r="P17">
            <v>5.6407240776166531E-2</v>
          </cell>
          <cell r="Q17">
            <v>3.2936694456228204E-2</v>
          </cell>
          <cell r="T17" t="str">
            <v>Q3 2013</v>
          </cell>
          <cell r="U17">
            <v>4.0043585000000004</v>
          </cell>
          <cell r="V17">
            <v>137.24089019534117</v>
          </cell>
          <cell r="W17">
            <v>-20.300771068103106</v>
          </cell>
          <cell r="X17">
            <v>99.058937920720211</v>
          </cell>
          <cell r="Y17">
            <v>0.2001</v>
          </cell>
          <cell r="Z17">
            <v>8.2196115990207597E-2</v>
          </cell>
          <cell r="AA17">
            <v>1.6308071048847133</v>
          </cell>
          <cell r="AB17">
            <v>1.4258708165070768</v>
          </cell>
        </row>
        <row r="18">
          <cell r="C18" t="str">
            <v>Q4 2013</v>
          </cell>
          <cell r="D18">
            <v>4.0043585000000004</v>
          </cell>
          <cell r="F18">
            <v>159.09078176070946</v>
          </cell>
          <cell r="G18">
            <v>3.59</v>
          </cell>
          <cell r="H18">
            <v>130.682175</v>
          </cell>
          <cell r="I18">
            <v>1.2755001993248847</v>
          </cell>
          <cell r="P18">
            <v>7.9118589636397674E-2</v>
          </cell>
          <cell r="Q18">
            <v>3.0641963986289641E-2</v>
          </cell>
          <cell r="T18" t="str">
            <v>Q4 2013</v>
          </cell>
          <cell r="U18">
            <v>4.0043585000000004</v>
          </cell>
          <cell r="V18">
            <v>159.09078176070946</v>
          </cell>
          <cell r="W18">
            <v>-19.57737345370067</v>
          </cell>
          <cell r="X18">
            <v>101.39353991072019</v>
          </cell>
          <cell r="Y18">
            <v>0.2001</v>
          </cell>
          <cell r="Z18">
            <v>8.2196115990207597E-2</v>
          </cell>
          <cell r="AA18">
            <v>1.8016188593006843</v>
          </cell>
          <cell r="AB18">
            <v>1.6085358140599413</v>
          </cell>
        </row>
        <row r="19">
          <cell r="C19" t="str">
            <v>Q1 2014</v>
          </cell>
          <cell r="D19">
            <v>4.0043585000000004</v>
          </cell>
          <cell r="F19">
            <v>174.101461</v>
          </cell>
          <cell r="G19">
            <v>0.12670999999999999</v>
          </cell>
          <cell r="H19">
            <v>131.91017500000001</v>
          </cell>
          <cell r="I19">
            <v>1.3511658937606594</v>
          </cell>
          <cell r="P19">
            <v>8.6875380424604021E-2</v>
          </cell>
          <cell r="Q19">
            <v>3.0356706751393514E-2</v>
          </cell>
          <cell r="T19" t="str">
            <v>Q1 2014</v>
          </cell>
          <cell r="U19">
            <v>4.0043585000000004</v>
          </cell>
          <cell r="V19">
            <v>174.101461</v>
          </cell>
          <cell r="W19">
            <v>-16.57728445370067</v>
          </cell>
          <cell r="X19">
            <v>109.26683315056259</v>
          </cell>
          <cell r="Y19">
            <v>0.2001</v>
          </cell>
          <cell r="Z19">
            <v>8.2196115990207597E-2</v>
          </cell>
          <cell r="AA19">
            <v>1.7817218486184183</v>
          </cell>
          <cell r="AB19">
            <v>1.6300080670827328</v>
          </cell>
        </row>
        <row r="20">
          <cell r="C20" t="str">
            <v>Q2 2014</v>
          </cell>
          <cell r="D20">
            <v>19.004358500000002</v>
          </cell>
          <cell r="F20">
            <v>186.90797900000001</v>
          </cell>
          <cell r="G20">
            <v>1.5108E-2</v>
          </cell>
          <cell r="H20">
            <v>136.87655000000001</v>
          </cell>
          <cell r="I20">
            <v>1.5044757155261437</v>
          </cell>
          <cell r="P20">
            <v>0.10931899397340542</v>
          </cell>
          <cell r="Q20">
            <v>0.13884305602384048</v>
          </cell>
          <cell r="T20" t="str">
            <v>Q2 2014</v>
          </cell>
          <cell r="U20">
            <v>19.004358500000002</v>
          </cell>
          <cell r="V20">
            <v>186.90797900000001</v>
          </cell>
          <cell r="W20">
            <v>-14.340751453700669</v>
          </cell>
          <cell r="X20">
            <v>119.39163956056258</v>
          </cell>
          <cell r="Y20">
            <v>0.2001</v>
          </cell>
          <cell r="Z20">
            <v>8.2196115990207597E-2</v>
          </cell>
          <cell r="AA20">
            <v>1.8447949099649907</v>
          </cell>
          <cell r="AB20">
            <v>1.7246797033518326</v>
          </cell>
        </row>
        <row r="21">
          <cell r="C21" t="str">
            <v>Q3 2014</v>
          </cell>
          <cell r="D21">
            <v>22.251858500000001</v>
          </cell>
          <cell r="F21">
            <v>202.22985600000001</v>
          </cell>
          <cell r="G21">
            <v>0.47565858</v>
          </cell>
          <cell r="H21">
            <v>141.49417500000001</v>
          </cell>
          <cell r="I21">
            <v>1.589870205469589</v>
          </cell>
          <cell r="M21">
            <v>0.21925275921821596</v>
          </cell>
          <cell r="P21">
            <v>0.11776987154189855</v>
          </cell>
          <cell r="Q21">
            <v>0.15726342444839159</v>
          </cell>
          <cell r="T21" t="str">
            <v>Q3 2014</v>
          </cell>
          <cell r="U21">
            <v>22.251858500000001</v>
          </cell>
          <cell r="V21">
            <v>202.22985600000001</v>
          </cell>
          <cell r="W21">
            <v>-13.931197453700669</v>
          </cell>
          <cell r="X21">
            <v>117.24931358056259</v>
          </cell>
          <cell r="Y21">
            <v>0.2001</v>
          </cell>
          <cell r="Z21">
            <v>8.2196115990207597E-2</v>
          </cell>
          <cell r="AA21">
            <v>2.033384287489973</v>
          </cell>
          <cell r="AB21">
            <v>1.9145674089235287</v>
          </cell>
        </row>
        <row r="22">
          <cell r="C22" t="str">
            <v>Q4 2014</v>
          </cell>
          <cell r="D22">
            <v>40.139499999999998</v>
          </cell>
          <cell r="F22">
            <v>260.166696</v>
          </cell>
          <cell r="G22">
            <v>1.85342852</v>
          </cell>
          <cell r="H22">
            <v>146.06155000000001</v>
          </cell>
          <cell r="I22">
            <v>2.0687143503543539</v>
          </cell>
          <cell r="J22">
            <v>36.135141499999996</v>
          </cell>
          <cell r="M22">
            <v>0.27748864293098452</v>
          </cell>
          <cell r="P22">
            <v>0.17706856087462541</v>
          </cell>
          <cell r="Q22">
            <v>0.27481222813259204</v>
          </cell>
          <cell r="T22" t="str">
            <v>Q4 2014</v>
          </cell>
          <cell r="U22">
            <v>41.317</v>
          </cell>
          <cell r="V22">
            <v>260.166696</v>
          </cell>
          <cell r="W22">
            <v>-13.54548745370067</v>
          </cell>
          <cell r="X22">
            <v>119.75202952072021</v>
          </cell>
          <cell r="Y22">
            <v>0.2001</v>
          </cell>
          <cell r="Z22">
            <v>8.2196115990207597E-2</v>
          </cell>
          <cell r="AA22">
            <v>2.6306792854745935</v>
          </cell>
          <cell r="AB22">
            <v>2.5175664847319812</v>
          </cell>
        </row>
        <row r="23">
          <cell r="C23" t="str">
            <v>Q1 2015</v>
          </cell>
          <cell r="D23">
            <v>55.139499999999998</v>
          </cell>
          <cell r="F23">
            <v>246.07848799999999</v>
          </cell>
          <cell r="G23">
            <v>0.253334</v>
          </cell>
          <cell r="H23">
            <v>146.06155000000001</v>
          </cell>
          <cell r="I23">
            <v>2.0640019361700594</v>
          </cell>
          <cell r="M23">
            <v>0.28710000000000002</v>
          </cell>
          <cell r="P23">
            <v>0.16721481950315711</v>
          </cell>
          <cell r="Q23">
            <v>0.37750865987660676</v>
          </cell>
          <cell r="T23" t="str">
            <v>Q1 2015</v>
          </cell>
          <cell r="U23">
            <v>56.317169250820299</v>
          </cell>
          <cell r="V23">
            <v>246.07848799999999</v>
          </cell>
          <cell r="W23">
            <v>-12.956827384705782</v>
          </cell>
          <cell r="X23">
            <v>120.75271694072021</v>
          </cell>
          <cell r="Y23">
            <v>0.2001</v>
          </cell>
          <cell r="Z23">
            <v>8.2196115990207597E-2</v>
          </cell>
          <cell r="AA23">
            <v>2.6115560181584865</v>
          </cell>
          <cell r="AB23">
            <v>2.5042555141783853</v>
          </cell>
        </row>
        <row r="24">
          <cell r="C24" t="str">
            <v>Q2 2015</v>
          </cell>
          <cell r="D24">
            <v>55.7395</v>
          </cell>
          <cell r="F24">
            <v>261.09723700000001</v>
          </cell>
          <cell r="G24">
            <v>1.38</v>
          </cell>
          <cell r="H24">
            <v>147.69229999999999</v>
          </cell>
          <cell r="I24">
            <v>2.1545926023225319</v>
          </cell>
          <cell r="M24">
            <v>0.26939744353294381</v>
          </cell>
          <cell r="P24">
            <v>0.17031778832004496</v>
          </cell>
          <cell r="Q24">
            <v>0.37740288423973356</v>
          </cell>
          <cell r="T24" t="str">
            <v>Q2 2015</v>
          </cell>
          <cell r="U24">
            <v>56.317169250820335</v>
          </cell>
          <cell r="V24">
            <v>261.09723700000001</v>
          </cell>
          <cell r="W24">
            <v>-11.256978615875315</v>
          </cell>
          <cell r="X24">
            <v>121.22478321072023</v>
          </cell>
          <cell r="Y24">
            <v>0.2001</v>
          </cell>
          <cell r="Z24">
            <v>8.2196115990207597E-2</v>
          </cell>
          <cell r="AA24">
            <v>2.7112557033439209</v>
          </cell>
          <cell r="AB24">
            <v>2.6183953300957565</v>
          </cell>
        </row>
        <row r="25">
          <cell r="C25" t="str">
            <v>Q3 2015</v>
          </cell>
          <cell r="D25">
            <v>55.7395</v>
          </cell>
          <cell r="F25">
            <v>267.81045507104318</v>
          </cell>
          <cell r="G25">
            <v>0.18083170000000001</v>
          </cell>
          <cell r="H25">
            <v>147.7088</v>
          </cell>
          <cell r="I25">
            <v>2.1916824642204338</v>
          </cell>
          <cell r="M25">
            <v>0.26351938843727107</v>
          </cell>
          <cell r="O25">
            <v>0.19320000000000001</v>
          </cell>
          <cell r="P25">
            <v>0.16613434673988656</v>
          </cell>
          <cell r="Q25">
            <v>0.3773607259689335</v>
          </cell>
          <cell r="T25" t="str">
            <v>Q3 2015</v>
          </cell>
          <cell r="U25">
            <v>56.317169250820299</v>
          </cell>
          <cell r="V25">
            <v>267.81045507104318</v>
          </cell>
          <cell r="W25">
            <v>-13.333257617669476</v>
          </cell>
          <cell r="X25">
            <v>121.22809087072022</v>
          </cell>
          <cell r="Y25">
            <v>0.2001</v>
          </cell>
          <cell r="Z25">
            <v>8.2196115990207597E-2</v>
          </cell>
          <cell r="AA25">
            <v>2.7836855263142533</v>
          </cell>
          <cell r="AB25">
            <v>2.6737006414422457</v>
          </cell>
        </row>
        <row r="26">
          <cell r="C26" t="str">
            <v>Q4 2015</v>
          </cell>
          <cell r="D26">
            <v>55.7395</v>
          </cell>
          <cell r="F26">
            <v>263.74512900000002</v>
          </cell>
          <cell r="G26">
            <v>1.8253999999999999E-2</v>
          </cell>
          <cell r="H26">
            <v>148.607225</v>
          </cell>
          <cell r="I26">
            <v>2.1499821627111335</v>
          </cell>
          <cell r="M26">
            <v>0.24840241074562075</v>
          </cell>
          <cell r="O26">
            <v>0.18116536597683006</v>
          </cell>
          <cell r="P26">
            <v>0.15550023327135062</v>
          </cell>
          <cell r="Q26">
            <v>0.37507934085977312</v>
          </cell>
          <cell r="T26" t="str">
            <v>Q4 2015</v>
          </cell>
          <cell r="U26">
            <v>56.317169250820299</v>
          </cell>
          <cell r="V26">
            <v>263.74512900000002</v>
          </cell>
          <cell r="W26">
            <v>-12.943187881705571</v>
          </cell>
          <cell r="X26">
            <v>121.66759048072024</v>
          </cell>
          <cell r="Y26">
            <v>0.2001</v>
          </cell>
          <cell r="Z26">
            <v>8.2196115990207597E-2</v>
          </cell>
          <cell r="AA26">
            <v>2.7370106107697993</v>
          </cell>
          <cell r="AB26">
            <v>2.6306290523731399</v>
          </cell>
        </row>
        <row r="27">
          <cell r="C27" t="str">
            <v>Q1 2016</v>
          </cell>
          <cell r="D27">
            <v>55.7395</v>
          </cell>
          <cell r="F27">
            <v>231.22722702308553</v>
          </cell>
          <cell r="G27">
            <v>1.8253950000000001E-2</v>
          </cell>
          <cell r="H27">
            <v>149.98500000000001</v>
          </cell>
          <cell r="I27">
            <v>1.9134245489421307</v>
          </cell>
          <cell r="M27">
            <v>0.21474544405937193</v>
          </cell>
          <cell r="O27">
            <v>0.15122629244033606</v>
          </cell>
          <cell r="P27">
            <v>0.12923407985739513</v>
          </cell>
          <cell r="Q27">
            <v>0.3716338300496716</v>
          </cell>
          <cell r="T27" t="str">
            <v>Q1 2016</v>
          </cell>
          <cell r="U27">
            <v>56.317169250820335</v>
          </cell>
          <cell r="V27">
            <v>231.22722702308553</v>
          </cell>
          <cell r="W27">
            <v>-12.947555009574536</v>
          </cell>
          <cell r="X27">
            <v>121.66418769072021</v>
          </cell>
          <cell r="Y27">
            <v>0.2001</v>
          </cell>
          <cell r="Z27">
            <v>8.2196115990207597E-2</v>
          </cell>
          <cell r="AA27">
            <v>2.4698471833581319</v>
          </cell>
          <cell r="AB27">
            <v>2.3634267546738239</v>
          </cell>
        </row>
        <row r="28">
          <cell r="C28" t="str">
            <v>Q2 2016</v>
          </cell>
          <cell r="D28">
            <v>55.7395</v>
          </cell>
          <cell r="F28">
            <v>225.18581973253723</v>
          </cell>
          <cell r="G28">
            <v>0.64947702000000007</v>
          </cell>
          <cell r="H28">
            <v>149.98500000000001</v>
          </cell>
          <cell r="I28">
            <v>1.8773530469882802</v>
          </cell>
          <cell r="M28">
            <v>0.20268684029579168</v>
          </cell>
          <cell r="O28">
            <v>0.13915881431266056</v>
          </cell>
          <cell r="P28">
            <v>0.11839031480763057</v>
          </cell>
          <cell r="Q28">
            <v>0.3716338300496716</v>
          </cell>
          <cell r="T28" t="str">
            <v>Q2 2016</v>
          </cell>
          <cell r="U28">
            <v>56.808115560820333</v>
          </cell>
          <cell r="V28">
            <v>225.18581973253723</v>
          </cell>
          <cell r="W28">
            <v>-13.745213698754652</v>
          </cell>
          <cell r="X28">
            <v>121.70924610072024</v>
          </cell>
          <cell r="Y28">
            <v>0.2001</v>
          </cell>
          <cell r="Z28">
            <v>8.2196115990207597E-2</v>
          </cell>
          <cell r="AA28">
            <v>2.4298823504943399</v>
          </cell>
          <cell r="AB28">
            <v>2.3169475148995176</v>
          </cell>
        </row>
        <row r="29">
          <cell r="C29" t="str">
            <v>Q3 2016</v>
          </cell>
          <cell r="D29">
            <v>74.789500000000004</v>
          </cell>
          <cell r="F29">
            <v>205.25988571570431</v>
          </cell>
          <cell r="G29">
            <v>9.3782710000000005E-2</v>
          </cell>
          <cell r="H29">
            <v>150</v>
          </cell>
          <cell r="I29">
            <v>1.8676211228380291</v>
          </cell>
          <cell r="M29">
            <v>0.19314818978309636</v>
          </cell>
          <cell r="O29">
            <v>0.13286403290212975</v>
          </cell>
          <cell r="P29">
            <v>0.11293424841475816</v>
          </cell>
          <cell r="Q29">
            <v>0.49859666666666669</v>
          </cell>
          <cell r="T29" t="str">
            <v>Q3 2016</v>
          </cell>
          <cell r="U29">
            <v>76.770360795422988</v>
          </cell>
          <cell r="V29">
            <v>205.25988571570431</v>
          </cell>
          <cell r="W29">
            <v>-11.2286303725399</v>
          </cell>
          <cell r="X29">
            <v>122.20719658954201</v>
          </cell>
          <cell r="Y29">
            <v>0.2001</v>
          </cell>
          <cell r="Z29">
            <v>8.2196115990207597E-2</v>
          </cell>
          <cell r="AA29">
            <v>2.3996858210293248</v>
          </cell>
          <cell r="AB29">
            <v>2.3078039132047508</v>
          </cell>
        </row>
        <row r="30">
          <cell r="C30" t="str">
            <v>Q4 2016</v>
          </cell>
          <cell r="D30">
            <v>74.789500000000004</v>
          </cell>
          <cell r="F30">
            <v>189.42968972362101</v>
          </cell>
          <cell r="G30">
            <v>5.3241550000000006E-2</v>
          </cell>
          <cell r="H30">
            <v>150</v>
          </cell>
          <cell r="I30">
            <v>1.7618162084908067</v>
          </cell>
          <cell r="M30">
            <v>0.17516512274742127</v>
          </cell>
          <cell r="N30">
            <v>0.1671867549419403</v>
          </cell>
          <cell r="O30">
            <v>0.11665419905153043</v>
          </cell>
          <cell r="P30">
            <v>9.8784225672891718E-2</v>
          </cell>
          <cell r="Q30">
            <v>0.49859666666666669</v>
          </cell>
          <cell r="T30" t="str">
            <v>Q4 2016</v>
          </cell>
          <cell r="U30">
            <v>77.063441325423014</v>
          </cell>
          <cell r="V30">
            <v>189.42968972362101</v>
          </cell>
          <cell r="W30">
            <v>-10.7889276928542</v>
          </cell>
          <cell r="X30">
            <v>122.458054376993</v>
          </cell>
          <cell r="Y30">
            <v>0.2001</v>
          </cell>
          <cell r="Z30">
            <v>8.2196115990207597E-2</v>
          </cell>
          <cell r="AA30">
            <v>2.2643023372580462</v>
          </cell>
          <cell r="AB30">
            <v>2.1761992904822094</v>
          </cell>
        </row>
        <row r="31">
          <cell r="C31" t="str">
            <v>Q1 2017</v>
          </cell>
          <cell r="D31">
            <v>78.164500000000004</v>
          </cell>
          <cell r="F31">
            <v>185.98415097211</v>
          </cell>
          <cell r="G31">
            <v>0.83038268999999998</v>
          </cell>
          <cell r="H31">
            <v>150</v>
          </cell>
          <cell r="I31">
            <v>1.7665268910807332</v>
          </cell>
          <cell r="M31">
            <v>0.17076609730720521</v>
          </cell>
          <cell r="N31">
            <v>0.16294756531715396</v>
          </cell>
          <cell r="O31">
            <v>0.11367837566218966</v>
          </cell>
          <cell r="P31">
            <v>9.6351080071436224E-2</v>
          </cell>
          <cell r="Q31">
            <v>0.52109666666666665</v>
          </cell>
          <cell r="T31" t="str">
            <v>Q1 2017</v>
          </cell>
          <cell r="U31">
            <v>81.875374296144003</v>
          </cell>
          <cell r="V31">
            <v>185.98415097211</v>
          </cell>
          <cell r="W31">
            <v>-11.0526401383952</v>
          </cell>
          <cell r="X31">
            <v>122.458054376993</v>
          </cell>
          <cell r="Y31">
            <v>0.2001</v>
          </cell>
          <cell r="Z31">
            <v>8.2196115990207597E-2</v>
          </cell>
          <cell r="AA31">
            <v>2.2776138884911945</v>
          </cell>
          <cell r="AB31">
            <v>2.1873573496736736</v>
          </cell>
        </row>
        <row r="32">
          <cell r="C32" t="str">
            <v>Q2 2017</v>
          </cell>
          <cell r="D32">
            <v>78.164500000000004</v>
          </cell>
          <cell r="F32">
            <v>186.33664300000001</v>
          </cell>
          <cell r="G32">
            <v>0.24078158</v>
          </cell>
          <cell r="H32">
            <v>150</v>
          </cell>
          <cell r="I32">
            <v>1.7649461638666666</v>
          </cell>
          <cell r="M32">
            <v>0.1655880630016327</v>
          </cell>
          <cell r="N32">
            <v>0.15810455679893495</v>
          </cell>
          <cell r="O32">
            <v>0.11003620722522475</v>
          </cell>
          <cell r="P32">
            <v>9.3317415420323208E-2</v>
          </cell>
          <cell r="Q32">
            <v>0.52109666666666665</v>
          </cell>
          <cell r="T32" t="str">
            <v>Q2 2017</v>
          </cell>
          <cell r="U32">
            <v>81.875374296144003</v>
          </cell>
          <cell r="V32">
            <v>186.33664300000001</v>
          </cell>
          <cell r="W32">
            <v>-10.9850190312882</v>
          </cell>
          <cell r="X32">
            <v>122.721273806993</v>
          </cell>
          <cell r="Y32">
            <v>0.2001</v>
          </cell>
          <cell r="Z32">
            <v>8.2196115990207597E-2</v>
          </cell>
          <cell r="AA32">
            <v>2.2750500191721672</v>
          </cell>
          <cell r="AB32">
            <v>2.1855380813433225</v>
          </cell>
        </row>
        <row r="33">
          <cell r="C33" t="str">
            <v>Q3 2017</v>
          </cell>
          <cell r="D33">
            <v>78.164500000000004</v>
          </cell>
          <cell r="F33">
            <v>172.63330886331099</v>
          </cell>
          <cell r="G33">
            <v>-4.0845479999999899E-2</v>
          </cell>
          <cell r="H33">
            <v>150</v>
          </cell>
          <cell r="I33">
            <v>1.6717130892220733</v>
          </cell>
          <cell r="M33">
            <v>0.1501083910465241</v>
          </cell>
          <cell r="N33">
            <v>0.1439866721630097</v>
          </cell>
          <cell r="O33">
            <v>9.7093811035156269E-2</v>
          </cell>
          <cell r="P33">
            <v>8.2042692001551787E-2</v>
          </cell>
          <cell r="Q33">
            <v>0.52109666666666665</v>
          </cell>
          <cell r="T33" t="str">
            <v>Q3 2017</v>
          </cell>
          <cell r="U33">
            <v>81.885374296143993</v>
          </cell>
          <cell r="V33">
            <v>172.63330886331099</v>
          </cell>
          <cell r="W33">
            <v>-8.761868589529449</v>
          </cell>
          <cell r="X33">
            <v>122.721273806993</v>
          </cell>
          <cell r="AA33">
            <v>2.1453538052664993</v>
          </cell>
          <cell r="AB33">
            <v>2.0739573120773116</v>
          </cell>
        </row>
        <row r="34">
          <cell r="C34" t="str">
            <v>Q4 2017</v>
          </cell>
          <cell r="D34">
            <v>117.56950000000001</v>
          </cell>
          <cell r="F34">
            <v>127.769715721872</v>
          </cell>
          <cell r="G34">
            <v>0.56933484999999995</v>
          </cell>
          <cell r="H34">
            <v>150</v>
          </cell>
          <cell r="I34">
            <v>1.6393903371458132</v>
          </cell>
          <cell r="M34">
            <v>0.14239190220832823</v>
          </cell>
          <cell r="N34">
            <v>0.13739035725593568</v>
          </cell>
          <cell r="O34">
            <v>9.0983531377086896E-2</v>
          </cell>
          <cell r="P34">
            <v>7.6805783624518398E-2</v>
          </cell>
          <cell r="Q34">
            <v>0.7837966666666667</v>
          </cell>
          <cell r="T34" t="str">
            <v>Q4 2017</v>
          </cell>
          <cell r="U34">
            <v>122.63348564614401</v>
          </cell>
          <cell r="V34">
            <v>127.769715721872</v>
          </cell>
          <cell r="W34">
            <v>-7.2535183118117699</v>
          </cell>
          <cell r="X34">
            <v>122.721273806993</v>
          </cell>
          <cell r="AA34">
            <v>2.0995277484248684</v>
          </cell>
          <cell r="AB34">
            <v>2.0404221175362944</v>
          </cell>
        </row>
        <row r="35">
          <cell r="C35" t="str">
            <v>Q1 2018</v>
          </cell>
          <cell r="D35">
            <v>117.56950000000001</v>
          </cell>
          <cell r="F35">
            <v>146.328439961638</v>
          </cell>
          <cell r="G35">
            <v>0.27324500000000002</v>
          </cell>
          <cell r="H35">
            <v>150</v>
          </cell>
          <cell r="I35">
            <v>1.7611412330775866</v>
          </cell>
          <cell r="M35">
            <v>0.15153301358222965</v>
          </cell>
          <cell r="N35">
            <v>0.14670662283897404</v>
          </cell>
          <cell r="O35">
            <v>0.10108249194001498</v>
          </cell>
          <cell r="P35">
            <v>8.5920732053991866E-2</v>
          </cell>
          <cell r="Q35">
            <v>0.7837966666666667</v>
          </cell>
          <cell r="T35" t="str">
            <v>Q1 2018</v>
          </cell>
          <cell r="U35">
            <v>122.633985646144</v>
          </cell>
          <cell r="V35">
            <v>146.328439961638</v>
          </cell>
          <cell r="W35">
            <v>-7.8439691250470505</v>
          </cell>
          <cell r="X35">
            <v>122.721273806993</v>
          </cell>
          <cell r="AA35">
            <v>2.2555697650936204</v>
          </cell>
          <cell r="AB35">
            <v>2.1916528183270518</v>
          </cell>
        </row>
        <row r="36">
          <cell r="C36" t="str">
            <v>Q2 2018</v>
          </cell>
          <cell r="D36">
            <v>120.35950000000001</v>
          </cell>
          <cell r="F36">
            <v>131.387306</v>
          </cell>
          <cell r="G36">
            <v>8.0414897800000009</v>
          </cell>
          <cell r="H36">
            <v>150</v>
          </cell>
          <cell r="I36">
            <v>1.7319219718666667</v>
          </cell>
          <cell r="J36">
            <v>-21.957159155999999</v>
          </cell>
          <cell r="K36">
            <v>1.5755409108266667</v>
          </cell>
          <cell r="M36">
            <v>0.14649453759193423</v>
          </cell>
          <cell r="N36">
            <v>0.14124240279197695</v>
          </cell>
          <cell r="O36">
            <v>9.6204336506046678E-2</v>
          </cell>
          <cell r="P36">
            <v>8.1765500421393439E-2</v>
          </cell>
          <cell r="Q36">
            <v>0.80239666666666676</v>
          </cell>
          <cell r="T36" t="str">
            <v>Q2 2018</v>
          </cell>
          <cell r="U36">
            <v>133.43244534614399</v>
          </cell>
          <cell r="V36">
            <v>131.387306</v>
          </cell>
          <cell r="W36">
            <v>-8.6820959466683689</v>
          </cell>
          <cell r="X36">
            <v>122.721273806993</v>
          </cell>
          <cell r="AA36">
            <v>2.2286425067829398</v>
          </cell>
          <cell r="AB36">
            <v>2.1578960446795317</v>
          </cell>
        </row>
        <row r="37">
          <cell r="C37" t="str">
            <v>Q3 2018</v>
          </cell>
          <cell r="D37">
            <v>180.88420339999999</v>
          </cell>
          <cell r="E37">
            <v>7.726640776</v>
          </cell>
          <cell r="F37">
            <v>72.597835054294492</v>
          </cell>
          <cell r="G37">
            <v>2.4347556356995601</v>
          </cell>
          <cell r="H37">
            <v>150</v>
          </cell>
          <cell r="I37">
            <v>1.7576228991066269</v>
          </cell>
          <cell r="J37">
            <v>-22.728186973198802</v>
          </cell>
          <cell r="K37">
            <v>1.6061016526186349</v>
          </cell>
          <cell r="M37">
            <v>0.14761977791786199</v>
          </cell>
          <cell r="N37">
            <v>0.14177698493003846</v>
          </cell>
          <cell r="O37">
            <v>9.704239100626072E-2</v>
          </cell>
          <cell r="P37">
            <v>8.2716745873020109E-2</v>
          </cell>
          <cell r="Q37">
            <v>1.2058946893333333</v>
          </cell>
          <cell r="T37" t="str">
            <v>Q3 2018</v>
          </cell>
          <cell r="U37">
            <v>196.20247162614399</v>
          </cell>
          <cell r="V37">
            <v>72.597835054294492</v>
          </cell>
          <cell r="W37">
            <v>-10.180411013091</v>
          </cell>
          <cell r="X37">
            <v>122.721273806993</v>
          </cell>
          <cell r="AA37">
            <v>2.2732873367358444</v>
          </cell>
          <cell r="AB37">
            <v>2.1903317847171948</v>
          </cell>
        </row>
        <row r="38">
          <cell r="C38" t="str">
            <v>Q3 2018</v>
          </cell>
          <cell r="D38">
            <v>180.88420339999999</v>
          </cell>
          <cell r="E38">
            <v>7.726640776</v>
          </cell>
          <cell r="F38">
            <v>72.597835054294492</v>
          </cell>
          <cell r="G38">
            <v>2.4347556356995601</v>
          </cell>
          <cell r="H38">
            <v>150</v>
          </cell>
          <cell r="I38">
            <v>1.7576228991066269</v>
          </cell>
          <cell r="J38">
            <v>-22.728186973198802</v>
          </cell>
          <cell r="K38">
            <v>1.6061016526186349</v>
          </cell>
          <cell r="M38">
            <v>0.14761977791786199</v>
          </cell>
          <cell r="N38">
            <v>0.14177698493003846</v>
          </cell>
          <cell r="O38">
            <v>9.704239100626072E-2</v>
          </cell>
          <cell r="P38">
            <v>8.2716745873020109E-2</v>
          </cell>
          <cell r="Q38">
            <v>1.2058946893333333</v>
          </cell>
          <cell r="T38" t="str">
            <v>Q3 2018</v>
          </cell>
          <cell r="U38">
            <v>196.20247162614399</v>
          </cell>
          <cell r="V38">
            <v>72.597835054294492</v>
          </cell>
          <cell r="W38">
            <v>-10.180411013091</v>
          </cell>
          <cell r="X38">
            <v>122.721273806993</v>
          </cell>
          <cell r="AA38">
            <v>2.2732873367358444</v>
          </cell>
          <cell r="AB38">
            <v>2.1903317847171948</v>
          </cell>
        </row>
        <row r="39">
          <cell r="C39" t="str">
            <v>Q4 2018</v>
          </cell>
          <cell r="D39">
            <v>184.8202034</v>
          </cell>
          <cell r="E39">
            <v>8.710640776</v>
          </cell>
          <cell r="F39">
            <v>74.050497559168207</v>
          </cell>
          <cell r="G39">
            <v>3.7216302627575302</v>
          </cell>
          <cell r="H39">
            <v>150</v>
          </cell>
          <cell r="I39">
            <v>1.8086864799861713</v>
          </cell>
          <cell r="J39">
            <v>-24.2600942795851</v>
          </cell>
          <cell r="K39">
            <v>1.6469525181222706</v>
          </cell>
          <cell r="M39">
            <v>0.1490022361278534</v>
          </cell>
          <cell r="N39">
            <v>0.14472907185554507</v>
          </cell>
          <cell r="O39">
            <v>0.10042133070018197</v>
          </cell>
          <cell r="P39">
            <v>8.598455977766481E-2</v>
          </cell>
          <cell r="Q39">
            <v>1.2321346893333334</v>
          </cell>
          <cell r="T39" t="str">
            <v>Q4 2018</v>
          </cell>
          <cell r="U39">
            <v>202.49332189614401</v>
          </cell>
          <cell r="V39">
            <v>74.050497559168207</v>
          </cell>
          <cell r="W39">
            <v>-7.9081073469847603</v>
          </cell>
          <cell r="X39">
            <v>122.721273806993</v>
          </cell>
          <cell r="AA39">
            <v>2.3178697382954327</v>
          </cell>
          <cell r="AB39">
            <v>2.2534301582481944</v>
          </cell>
        </row>
        <row r="40">
          <cell r="C40" t="str">
            <v>Q1 2019</v>
          </cell>
          <cell r="D40">
            <v>189.5002034</v>
          </cell>
          <cell r="E40">
            <v>9.8806427760000002</v>
          </cell>
          <cell r="F40">
            <v>71.757546000000005</v>
          </cell>
          <cell r="G40">
            <v>3.08040127691052</v>
          </cell>
          <cell r="H40">
            <v>150</v>
          </cell>
          <cell r="I40">
            <v>1.82812528968607</v>
          </cell>
          <cell r="J40">
            <v>-24.8432586905821</v>
          </cell>
          <cell r="K40">
            <v>1.6625035650821893</v>
          </cell>
          <cell r="M40">
            <v>0.14778547883033757</v>
          </cell>
          <cell r="N40">
            <v>0.14506668448448182</v>
          </cell>
          <cell r="O40">
            <v>0.10100056269397473</v>
          </cell>
          <cell r="P40">
            <v>8.6482422711098045E-2</v>
          </cell>
          <cell r="Q40">
            <v>1.2633346893333333</v>
          </cell>
          <cell r="T40" t="str">
            <v>Q1 2019</v>
          </cell>
          <cell r="U40">
            <v>207.879876866144</v>
          </cell>
          <cell r="V40">
            <v>71.757546000000005</v>
          </cell>
          <cell r="W40">
            <v>-5.2324536419499301</v>
          </cell>
          <cell r="X40">
            <v>122.721273806993</v>
          </cell>
          <cell r="AA40">
            <v>2.3212754208868165</v>
          </cell>
          <cell r="AB40">
            <v>2.2786385293387452</v>
          </cell>
        </row>
        <row r="41">
          <cell r="C41" t="str">
            <v>Q2 2019</v>
          </cell>
          <cell r="D41">
            <v>203.36545340000001</v>
          </cell>
          <cell r="E41">
            <v>13.347065776000001</v>
          </cell>
          <cell r="F41">
            <v>42.0000006</v>
          </cell>
          <cell r="G41">
            <v>3.0748824700000004</v>
          </cell>
          <cell r="H41">
            <v>150</v>
          </cell>
          <cell r="I41">
            <v>1.7452493483066667</v>
          </cell>
          <cell r="J41">
            <v>-22.362048999999999</v>
          </cell>
          <cell r="K41">
            <v>1.5961690216400002</v>
          </cell>
          <cell r="M41">
            <v>0.13994701504707335</v>
          </cell>
          <cell r="N41">
            <v>0.13744229674339295</v>
          </cell>
          <cell r="O41">
            <v>9.3411509892711908E-2</v>
          </cell>
          <cell r="P41">
            <v>7.9744241792861742E-2</v>
          </cell>
          <cell r="Q41">
            <v>1.3557696893333333</v>
          </cell>
          <cell r="T41" t="str">
            <v>Q2 2019</v>
          </cell>
          <cell r="U41">
            <v>225.24256786614367</v>
          </cell>
          <cell r="V41">
            <v>42.0000006</v>
          </cell>
          <cell r="W41">
            <v>-4.7070173430076343</v>
          </cell>
          <cell r="X41">
            <v>122.721273806993</v>
          </cell>
          <cell r="AA41">
            <v>2.2159938319810273</v>
          </cell>
          <cell r="AB41">
            <v>2.1776384825213202</v>
          </cell>
        </row>
        <row r="42">
          <cell r="C42" t="str">
            <v>Q3 2019</v>
          </cell>
          <cell r="D42">
            <v>203.36545340000001</v>
          </cell>
          <cell r="E42">
            <v>13.347065776000001</v>
          </cell>
          <cell r="F42">
            <v>40</v>
          </cell>
          <cell r="G42">
            <v>3.0519127099999999</v>
          </cell>
          <cell r="H42">
            <v>150</v>
          </cell>
          <cell r="I42">
            <v>1.7317628792400002</v>
          </cell>
          <cell r="J42">
            <v>-21.957454777199999</v>
          </cell>
          <cell r="K42">
            <v>1.585379847392</v>
          </cell>
          <cell r="M42">
            <v>0.1383293211460114</v>
          </cell>
          <cell r="N42">
            <v>0.13567432761192319</v>
          </cell>
          <cell r="O42">
            <v>9.1744447472977331E-2</v>
          </cell>
          <cell r="P42">
            <v>7.8314229886825765E-2</v>
          </cell>
          <cell r="Q42">
            <v>1.3557696893333333</v>
          </cell>
          <cell r="T42" t="str">
            <v>Q3 2019</v>
          </cell>
          <cell r="U42">
            <v>225.24256786614367</v>
          </cell>
          <cell r="V42">
            <v>40</v>
          </cell>
          <cell r="W42">
            <v>-5.1046455364788734</v>
          </cell>
          <cell r="X42">
            <v>122.721273806993</v>
          </cell>
          <cell r="AA42">
            <v>2.2029368259964834</v>
          </cell>
          <cell r="AB42">
            <v>2.1613413847325091</v>
          </cell>
        </row>
        <row r="43">
          <cell r="C43" t="str">
            <v>Q4 2019</v>
          </cell>
          <cell r="D43">
            <v>231.7454534</v>
          </cell>
          <cell r="E43">
            <v>20.442065776</v>
          </cell>
          <cell r="F43">
            <v>4.5</v>
          </cell>
          <cell r="G43">
            <v>3.02961094</v>
          </cell>
          <cell r="H43">
            <v>150</v>
          </cell>
          <cell r="I43">
            <v>1.7314475341066669</v>
          </cell>
          <cell r="J43">
            <v>-21.950178223200002</v>
          </cell>
          <cell r="K43">
            <v>1.5851130126186666</v>
          </cell>
          <cell r="M43">
            <v>0.11617159247398379</v>
          </cell>
          <cell r="N43">
            <v>0.11512133479118347</v>
          </cell>
          <cell r="O43">
            <v>9.1253340211633116E-2</v>
          </cell>
          <cell r="P43">
            <v>7.793357953633348E-2</v>
          </cell>
          <cell r="Q43">
            <v>1.5449696893333333</v>
          </cell>
          <cell r="T43" t="str">
            <v>Q4 2019</v>
          </cell>
          <cell r="U43">
            <v>260.7425678661437</v>
          </cell>
          <cell r="V43">
            <v>4.5</v>
          </cell>
          <cell r="W43">
            <v>-1.7095612944512733</v>
          </cell>
          <cell r="X43">
            <v>122.721273806993</v>
          </cell>
          <cell r="AA43">
            <v>2.1752718243491969</v>
          </cell>
          <cell r="AB43">
            <v>2.1613413847325096</v>
          </cell>
        </row>
        <row r="44">
          <cell r="C44" t="str">
            <v>Q1 2020</v>
          </cell>
          <cell r="D44">
            <v>235.19545339999999</v>
          </cell>
          <cell r="E44">
            <v>21.304565776</v>
          </cell>
          <cell r="F44">
            <v>0</v>
          </cell>
          <cell r="G44">
            <v>3.1792109200000001</v>
          </cell>
          <cell r="H44">
            <v>150</v>
          </cell>
          <cell r="I44">
            <v>1.7311948673066664</v>
          </cell>
          <cell r="J44">
            <v>-21.940414347199997</v>
          </cell>
          <cell r="K44">
            <v>1.5849254383253333</v>
          </cell>
          <cell r="M44">
            <v>0.13501368165016181</v>
          </cell>
          <cell r="N44">
            <v>0.13499066233634954</v>
          </cell>
          <cell r="O44">
            <v>9.1181494307844585E-2</v>
          </cell>
          <cell r="P44">
            <v>7.7875412196329208E-2</v>
          </cell>
          <cell r="Q44">
            <v>1.5679696893333332</v>
          </cell>
          <cell r="T44" t="str">
            <v>Q1 2020</v>
          </cell>
          <cell r="U44">
            <v>265.24957310614371</v>
          </cell>
          <cell r="V44">
            <v>0</v>
          </cell>
          <cell r="W44">
            <v>0</v>
          </cell>
          <cell r="X44">
            <v>122.721273806993</v>
          </cell>
          <cell r="AA44">
            <v>2.161398467256042</v>
          </cell>
          <cell r="AB44">
            <v>2.161398467256042</v>
          </cell>
        </row>
        <row r="45">
          <cell r="C45" t="str">
            <v>Q2 2020</v>
          </cell>
          <cell r="D45">
            <v>236.2354034</v>
          </cell>
          <cell r="E45">
            <v>21.564565776000002</v>
          </cell>
          <cell r="F45">
            <v>0</v>
          </cell>
          <cell r="G45">
            <v>1.77916103</v>
          </cell>
          <cell r="H45">
            <v>150</v>
          </cell>
          <cell r="I45">
            <v>1.7305275347066666</v>
          </cell>
          <cell r="J45">
            <v>-21.9203943692</v>
          </cell>
          <cell r="K45">
            <v>1.5843915722453332</v>
          </cell>
          <cell r="M45">
            <v>0.13499066233634954</v>
          </cell>
          <cell r="N45">
            <v>0.13499066233634954</v>
          </cell>
          <cell r="O45">
            <v>9.1105902684878032E-2</v>
          </cell>
          <cell r="P45">
            <v>7.7810020969338645E-2</v>
          </cell>
          <cell r="Q45">
            <v>1.5749026893333333</v>
          </cell>
          <cell r="T45" t="str">
            <v>Q2 2020</v>
          </cell>
          <cell r="U45">
            <v>265.24957310614371</v>
          </cell>
          <cell r="V45">
            <v>0</v>
          </cell>
          <cell r="W45">
            <v>0</v>
          </cell>
          <cell r="X45">
            <v>122.721273806993</v>
          </cell>
          <cell r="AA45">
            <v>2.161398467256042</v>
          </cell>
          <cell r="AB45">
            <v>2.161398467256042</v>
          </cell>
        </row>
        <row r="46">
          <cell r="C46" t="str">
            <v>Q3 2020</v>
          </cell>
          <cell r="D46">
            <v>236.2354034</v>
          </cell>
          <cell r="E46">
            <v>21.564565776000002</v>
          </cell>
          <cell r="F46">
            <v>0</v>
          </cell>
          <cell r="G46">
            <v>1.7532334999999997</v>
          </cell>
          <cell r="H46">
            <v>150</v>
          </cell>
          <cell r="I46">
            <v>1.7303546845066669</v>
          </cell>
          <cell r="J46">
            <v>-21.800466673199995</v>
          </cell>
          <cell r="K46">
            <v>1.5850182400186665</v>
          </cell>
          <cell r="M46">
            <v>0.13499066233634954</v>
          </cell>
          <cell r="N46">
            <v>0.13501368165016181</v>
          </cell>
          <cell r="O46">
            <v>9.1072734675995276E-2</v>
          </cell>
          <cell r="P46">
            <v>7.7782407402992262E-2</v>
          </cell>
          <cell r="Q46">
            <v>1.5749026893333333</v>
          </cell>
          <cell r="T46" t="str">
            <v>Q3 2020</v>
          </cell>
          <cell r="U46">
            <v>265.24957310614371</v>
          </cell>
          <cell r="V46">
            <v>0</v>
          </cell>
          <cell r="W46">
            <v>0</v>
          </cell>
          <cell r="X46">
            <v>122.721273806993</v>
          </cell>
          <cell r="AA46">
            <v>2.161398467256042</v>
          </cell>
          <cell r="AB46">
            <v>2.161398467256042</v>
          </cell>
        </row>
        <row r="47">
          <cell r="C47" t="str">
            <v>Q4 2020</v>
          </cell>
          <cell r="D47">
            <v>236.2354034</v>
          </cell>
          <cell r="E47">
            <v>21.564565776000002</v>
          </cell>
          <cell r="F47">
            <v>0</v>
          </cell>
          <cell r="G47">
            <v>1.3276929099999999</v>
          </cell>
          <cell r="H47">
            <v>150</v>
          </cell>
          <cell r="I47">
            <v>1.7275177472399998</v>
          </cell>
          <cell r="J47">
            <v>-21.830100745199996</v>
          </cell>
          <cell r="K47">
            <v>1.581983742272</v>
          </cell>
          <cell r="M47">
            <v>0.13499066233634954</v>
          </cell>
          <cell r="N47">
            <v>0.13501368165016181</v>
          </cell>
          <cell r="O47">
            <v>9.0842214087917372E-2</v>
          </cell>
          <cell r="P47">
            <v>7.7574351429939292E-2</v>
          </cell>
          <cell r="Q47">
            <v>1.5749026893333333</v>
          </cell>
          <cell r="T47" t="str">
            <v>Q4 2020</v>
          </cell>
          <cell r="U47">
            <v>265.24957310614371</v>
          </cell>
          <cell r="V47">
            <v>0</v>
          </cell>
          <cell r="W47">
            <v>0</v>
          </cell>
          <cell r="X47">
            <v>122.721273806993</v>
          </cell>
          <cell r="AA47">
            <v>2.161398467256042</v>
          </cell>
          <cell r="AB47">
            <v>2.161398467256042</v>
          </cell>
        </row>
        <row r="48">
          <cell r="C48" t="str">
            <v>Q1 2021</v>
          </cell>
          <cell r="D48">
            <v>236.2354034</v>
          </cell>
          <cell r="E48">
            <v>21.564565776000002</v>
          </cell>
          <cell r="F48">
            <v>0</v>
          </cell>
          <cell r="G48">
            <v>1.31352314</v>
          </cell>
          <cell r="H48">
            <v>150</v>
          </cell>
          <cell r="I48">
            <v>1.7274232821066668</v>
          </cell>
          <cell r="J48">
            <v>-21.827266791199996</v>
          </cell>
          <cell r="K48">
            <v>1.5819081701653332</v>
          </cell>
          <cell r="M48">
            <v>0.13499066233634954</v>
          </cell>
          <cell r="N48">
            <v>0.13501368165016181</v>
          </cell>
          <cell r="O48">
            <v>9.0821328359107473E-2</v>
          </cell>
          <cell r="P48">
            <v>7.7557036280632041E-2</v>
          </cell>
          <cell r="Q48">
            <v>1.5749026893333333</v>
          </cell>
          <cell r="T48" t="str">
            <v>Q1 2021</v>
          </cell>
          <cell r="U48">
            <v>265.24957310614371</v>
          </cell>
          <cell r="V48">
            <v>0</v>
          </cell>
          <cell r="W48">
            <v>0</v>
          </cell>
          <cell r="X48">
            <v>122.721273806993</v>
          </cell>
          <cell r="AA48">
            <v>2.161398467256042</v>
          </cell>
          <cell r="AB48">
            <v>2.161398467256042</v>
          </cell>
        </row>
        <row r="49">
          <cell r="C49" t="str">
            <v>Q2 2021</v>
          </cell>
          <cell r="D49">
            <v>236.2354034</v>
          </cell>
          <cell r="E49">
            <v>21.564565776000002</v>
          </cell>
          <cell r="F49">
            <v>0</v>
          </cell>
          <cell r="G49">
            <v>1.2808472200000003</v>
          </cell>
          <cell r="H49">
            <v>150</v>
          </cell>
          <cell r="I49">
            <v>1.7272054426399999</v>
          </cell>
          <cell r="J49">
            <v>-21.820731607199995</v>
          </cell>
          <cell r="K49">
            <v>1.581733898592</v>
          </cell>
          <cell r="M49">
            <v>0.13499066233634954</v>
          </cell>
          <cell r="N49">
            <v>0.13501368165016181</v>
          </cell>
          <cell r="O49">
            <v>9.0792073289008984E-2</v>
          </cell>
          <cell r="P49">
            <v>7.7531942725181588E-2</v>
          </cell>
          <cell r="Q49">
            <v>1.5749026893333333</v>
          </cell>
          <cell r="T49" t="str">
            <v>Q2 2021</v>
          </cell>
          <cell r="U49">
            <v>265.24957310614371</v>
          </cell>
          <cell r="X49">
            <v>122.721273806993</v>
          </cell>
          <cell r="AA49">
            <v>2.161398467256042</v>
          </cell>
          <cell r="AB49">
            <v>2.161398467256042</v>
          </cell>
        </row>
        <row r="50">
          <cell r="C50" t="str">
            <v>Q3 2021</v>
          </cell>
          <cell r="D50">
            <v>236.2354034</v>
          </cell>
          <cell r="E50">
            <v>21.564565776000002</v>
          </cell>
          <cell r="F50">
            <v>0</v>
          </cell>
          <cell r="G50">
            <v>1.2832641299999998</v>
          </cell>
          <cell r="H50">
            <v>150</v>
          </cell>
          <cell r="I50">
            <v>1.7272215553733334</v>
          </cell>
          <cell r="J50">
            <v>-21.8179922112</v>
          </cell>
          <cell r="K50">
            <v>1.5817682739653334</v>
          </cell>
          <cell r="M50">
            <v>0.13501368165016181</v>
          </cell>
          <cell r="N50">
            <v>0.13499066233634954</v>
          </cell>
          <cell r="O50">
            <v>9.077248351214684E-2</v>
          </cell>
          <cell r="P50">
            <v>7.7515617012977628E-2</v>
          </cell>
          <cell r="Q50">
            <v>1.5749026893333333</v>
          </cell>
          <cell r="T50" t="str">
            <v>Q3 2021</v>
          </cell>
          <cell r="U50">
            <v>265.24957310614371</v>
          </cell>
          <cell r="X50">
            <v>122.721273806993</v>
          </cell>
          <cell r="AA50">
            <v>2.161398467256042</v>
          </cell>
          <cell r="AB50">
            <v>2.161398467256042</v>
          </cell>
        </row>
        <row r="51">
          <cell r="C51" t="str">
            <v>Q4 2021</v>
          </cell>
          <cell r="D51">
            <v>236.2354034</v>
          </cell>
          <cell r="E51">
            <v>21.564565776000002</v>
          </cell>
          <cell r="F51">
            <v>0</v>
          </cell>
          <cell r="G51">
            <v>1.2360161700000001</v>
          </cell>
          <cell r="H51">
            <v>150</v>
          </cell>
          <cell r="I51">
            <v>1.7269065689733334</v>
          </cell>
          <cell r="J51">
            <v>-21.810587397199999</v>
          </cell>
          <cell r="K51">
            <v>1.5815026529919998</v>
          </cell>
          <cell r="M51">
            <v>0.13501368165016181</v>
          </cell>
          <cell r="N51">
            <v>0.13499066233634954</v>
          </cell>
          <cell r="O51">
            <v>9.0742818754013271E-2</v>
          </cell>
          <cell r="P51">
            <v>7.7489873766899128E-2</v>
          </cell>
          <cell r="Q51">
            <v>1.5749026893333333</v>
          </cell>
          <cell r="T51" t="str">
            <v>Q4 2021</v>
          </cell>
          <cell r="U51">
            <v>265.24957310614371</v>
          </cell>
          <cell r="X51">
            <v>122.721273806993</v>
          </cell>
          <cell r="AA51">
            <v>2.161398467256042</v>
          </cell>
          <cell r="AB51">
            <v>2.161398467256042</v>
          </cell>
        </row>
        <row r="52">
          <cell r="C52" t="str">
            <v>Q1 2022</v>
          </cell>
          <cell r="D52">
            <v>236.2354034</v>
          </cell>
          <cell r="E52">
            <v>21.564565776000002</v>
          </cell>
          <cell r="G52">
            <v>1.2023906600000001</v>
          </cell>
          <cell r="H52">
            <v>150</v>
          </cell>
          <cell r="I52">
            <v>1.7266823989066666</v>
          </cell>
          <cell r="J52">
            <v>-21.805040295199998</v>
          </cell>
          <cell r="K52">
            <v>1.5813154636053333</v>
          </cell>
          <cell r="M52">
            <v>0.13501368165016181</v>
          </cell>
          <cell r="N52">
            <v>0.13499066233634954</v>
          </cell>
          <cell r="O52">
            <v>9.0718555189158834E-2</v>
          </cell>
          <cell r="P52">
            <v>7.7468940615654E-2</v>
          </cell>
          <cell r="Q52">
            <v>1.5749026893333333</v>
          </cell>
          <cell r="T52" t="str">
            <v>Q1 2022</v>
          </cell>
          <cell r="U52">
            <v>265.24957310614371</v>
          </cell>
          <cell r="X52">
            <v>122.721273806993</v>
          </cell>
          <cell r="AA52">
            <v>2.161398467256042</v>
          </cell>
          <cell r="AB52">
            <v>2.161398467256042</v>
          </cell>
        </row>
        <row r="53">
          <cell r="C53" t="str">
            <v>Q2 2022</v>
          </cell>
          <cell r="D53">
            <v>236.2354034</v>
          </cell>
          <cell r="E53">
            <v>21.564565776000002</v>
          </cell>
          <cell r="G53">
            <v>1.1795225499999997</v>
          </cell>
          <cell r="H53">
            <v>150</v>
          </cell>
          <cell r="I53">
            <v>1.72652994484</v>
          </cell>
          <cell r="J53">
            <v>-21.800466673199995</v>
          </cell>
          <cell r="K53">
            <v>1.5811935003519999</v>
          </cell>
          <cell r="M53">
            <v>0.13501368165016181</v>
          </cell>
          <cell r="N53">
            <v>0.13499066233634954</v>
          </cell>
          <cell r="O53">
            <v>9.0697075830746987E-2</v>
          </cell>
          <cell r="P53">
            <v>7.7450481057167064E-2</v>
          </cell>
          <cell r="Q53">
            <v>1.5749026893333333</v>
          </cell>
          <cell r="T53" t="str">
            <v>Q1 2022</v>
          </cell>
          <cell r="U53">
            <v>265.24957310614371</v>
          </cell>
          <cell r="X53">
            <v>122.721273806993</v>
          </cell>
          <cell r="AA53">
            <v>2.161398467256042</v>
          </cell>
          <cell r="AB53">
            <v>2.161398467256042</v>
          </cell>
        </row>
      </sheetData>
      <sheetData sheetId="12"/>
      <sheetData sheetId="13"/>
      <sheetData sheetId="14"/>
      <sheetData sheetId="15"/>
      <sheetData sheetId="16"/>
      <sheetData sheetId="17"/>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Set>
  </externalBook>
</externalLink>
</file>

<file path=xl/externalLinks/externalLink2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Table of contents"/>
      <sheetName val="Management and Administration"/>
      <sheetName val="Directors report"/>
      <sheetName val="Balance Sheet-"/>
      <sheetName val="PL"/>
      <sheetName val="Schedule of Investments"/>
      <sheetName val="Cashflows"/>
      <sheetName val="Changes in Memeber Equity"/>
      <sheetName val="1-2"/>
      <sheetName val="2 contd."/>
      <sheetName val="2 contd.."/>
      <sheetName val="3"/>
      <sheetName val="3 Contd"/>
      <sheetName val="4 to 9"/>
      <sheetName val="Carry"/>
      <sheetName val="RPT"/>
      <sheetName val="Yatra Apr-Jun 22"/>
      <sheetName val="Update Yatra-Apr to Jun"/>
      <sheetName val="Yatra-Jul to Sep"/>
      <sheetName val="Fund II - Unbxd"/>
      <sheetName val="Fund II - Uniphore"/>
      <sheetName val="Balance Sheet"/>
      <sheetName val="Balance Sheet -Presentation"/>
      <sheetName val="PL-Q"/>
      <sheetName val="PL-YTD"/>
      <sheetName val="Div Summary"/>
      <sheetName val="Data"/>
      <sheetName val="Inv Summary"/>
      <sheetName val="Cap Inception June 20"/>
      <sheetName val="Cap inception_Sep 20"/>
      <sheetName val="Cap State-Audit Dec 19"/>
      <sheetName val="Cap Inc Mar 20"/>
      <sheetName val="Cap Dec 20"/>
      <sheetName val="Capital_Inception"/>
      <sheetName val="Capital_Qtr"/>
      <sheetName val="Yatra activity"/>
      <sheetName val="Sheet1 (2)"/>
      <sheetName val="Cap inception-Mar 21"/>
      <sheetName val="Fund-2 "/>
      <sheetName val="Statement Dec 22-"/>
      <sheetName val="Statement 21 Sep"/>
      <sheetName val="Statement"/>
      <sheetName val="PL-TS"/>
      <sheetName val="BS-TS"/>
      <sheetName val="TB "/>
      <sheetName val="TB Q1 20"/>
      <sheetName val="yatra"/>
      <sheetName val="Control sheet"/>
      <sheetName val="Summary of change %"/>
      <sheetName val="TVPI_MOIC"/>
      <sheetName val="Inv Sum"/>
      <sheetName val="Inv"/>
      <sheetName val="Performance"/>
      <sheetName val="TB Q4 18"/>
      <sheetName val="TB Q1 19"/>
      <sheetName val="TB Q4 19"/>
      <sheetName val="TB Q3 19"/>
      <sheetName val="TB Q2 19"/>
      <sheetName val="PR-AasaanJobs"/>
      <sheetName val="PR-Abhiman (Hiree)"/>
      <sheetName val="Capital_Sep 19"/>
      <sheetName val="PR-Advamedica"/>
      <sheetName val="PR-Aurus"/>
      <sheetName val="PR-BrainBees"/>
      <sheetName val="PR-BusyBees"/>
      <sheetName val="PR-Cloudcherry"/>
      <sheetName val="PR-ShopClues"/>
      <sheetName val="PR-CreditMantri"/>
      <sheetName val="PR-Edunetwork (Rentomojo)"/>
      <sheetName val="PR-FieldEZ"/>
      <sheetName val="PR-Flipkart"/>
      <sheetName val="PR-Heckyl"/>
      <sheetName val="PR-LetsVenture"/>
      <sheetName val="PR-Living (icrushiflush)"/>
      <sheetName val="PR-Luxeva (POPxo)"/>
      <sheetName val="PR-Momoe"/>
      <sheetName val="PR-Nestaway"/>
      <sheetName val="PR-Newgen"/>
      <sheetName val="PR-Peelworks"/>
      <sheetName val="PR-PlaySimple"/>
      <sheetName val="PR-Quikr"/>
      <sheetName val="PR-Rejuvenate (Zimmber)"/>
      <sheetName val="PR-SilverEdge"/>
      <sheetName val="PR-MyGlam"/>
      <sheetName val="PR-Theramyt (Zumutor)"/>
      <sheetName val="PR-Tripoto"/>
      <sheetName val="PR-ULink Bio (AgroStar)"/>
      <sheetName val="PR-Unbxd"/>
      <sheetName val="PR-Uniphore"/>
      <sheetName val="PR-Yatra"/>
      <sheetName val="TB Jun 16"/>
      <sheetName val="TB Dec-14"/>
      <sheetName val="Chart5"/>
      <sheetName val="Chart6"/>
      <sheetName val="Chart7"/>
      <sheetName val="Inv-TS"/>
      <sheetName val="TB Jun 17"/>
      <sheetName val="TB Mar 17"/>
      <sheetName val="TB Dec 16"/>
      <sheetName val="TB Q3 18"/>
      <sheetName val="TB Q2 18"/>
      <sheetName val="TB Q1 18"/>
      <sheetName val="Chart8"/>
      <sheetName val="Inv-TS-XIRR-incl-Forex"/>
      <sheetName val="Inv-TS-XIRR-Excl-Forex"/>
      <sheetName val="TB Sep 16"/>
      <sheetName val="TB 201512"/>
      <sheetName val="TB 201603"/>
      <sheetName val="TB Sep-14"/>
      <sheetName val="TB - Mar 15"/>
      <sheetName val="TB  Sep 17"/>
      <sheetName val="TB-201712"/>
      <sheetName val="Forex"/>
      <sheetName val="TB 201509"/>
      <sheetName val="TB 201506"/>
      <sheetName val="TB_Jun-14"/>
      <sheetName val="TB_Mar-14"/>
      <sheetName val="TB_Dec-13"/>
      <sheetName val="TB_Sep-1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ow r="5">
          <cell r="D5" t="str">
            <v>Distn.</v>
          </cell>
          <cell r="E5" t="str">
            <v>Value</v>
          </cell>
          <cell r="F5" t="str">
            <v>Net Current Assts</v>
          </cell>
          <cell r="G5" t="str">
            <v>Capital Paid</v>
          </cell>
          <cell r="H5" t="str">
            <v>TVPI</v>
          </cell>
          <cell r="I5" t="str">
            <v>Carry accrued</v>
          </cell>
          <cell r="J5" t="str">
            <v>TVPI post carry</v>
          </cell>
          <cell r="K5"/>
          <cell r="L5" t="str">
            <v>Net IRR before carry</v>
          </cell>
          <cell r="M5" t="str">
            <v>Net IRR after carry</v>
          </cell>
          <cell r="N5" t="str">
            <v>DPI original commitment</v>
          </cell>
          <cell r="O5" t="str">
            <v>DPI (incl recall)</v>
          </cell>
          <cell r="P5"/>
          <cell r="R5"/>
          <cell r="S5" t="str">
            <v>Realised</v>
          </cell>
          <cell r="T5" t="str">
            <v>Unrealised</v>
          </cell>
          <cell r="U5" t="str">
            <v>Forex</v>
          </cell>
          <cell r="V5" t="str">
            <v>Amt inv.</v>
          </cell>
          <cell r="W5" t="str">
            <v>Gross IRR before FOREX</v>
          </cell>
          <cell r="X5" t="str">
            <v>Gross IRR incl FOREX</v>
          </cell>
          <cell r="Y5" t="str">
            <v>MOIC excl FOREX</v>
          </cell>
          <cell r="Z5" t="str">
            <v>MOIC incl FOREX</v>
          </cell>
        </row>
        <row r="6">
          <cell r="C6" t="str">
            <v>Q3 2013</v>
          </cell>
          <cell r="D6">
            <v>0</v>
          </cell>
          <cell r="E6">
            <v>2.5496444239132168</v>
          </cell>
          <cell r="F6">
            <v>0.480906</v>
          </cell>
          <cell r="G6">
            <v>4.3609419999999997</v>
          </cell>
          <cell r="H6">
            <v>0.69493022927459647</v>
          </cell>
          <cell r="I6"/>
          <cell r="J6"/>
          <cell r="K6"/>
          <cell r="L6"/>
          <cell r="M6"/>
          <cell r="N6"/>
          <cell r="O6"/>
          <cell r="P6"/>
          <cell r="R6" t="str">
            <v>Q3 2013</v>
          </cell>
          <cell r="S6">
            <v>0</v>
          </cell>
          <cell r="T6">
            <v>2.5496444239132168</v>
          </cell>
          <cell r="U6">
            <v>-2.9876E-2</v>
          </cell>
          <cell r="V6">
            <v>2.57952</v>
          </cell>
          <cell r="W6">
            <v>0</v>
          </cell>
          <cell r="X6"/>
          <cell r="Y6">
            <v>1.0000001643380227</v>
          </cell>
          <cell r="Z6">
            <v>0.98841816458613108</v>
          </cell>
        </row>
        <row r="7">
          <cell r="C7" t="str">
            <v>Q4 2013</v>
          </cell>
          <cell r="D7">
            <v>0</v>
          </cell>
          <cell r="E7">
            <v>11.069427708465932</v>
          </cell>
          <cell r="F7">
            <v>8.0792000000000003E-2</v>
          </cell>
          <cell r="G7">
            <v>12.508557</v>
          </cell>
          <cell r="H7">
            <v>0.89140735485843281</v>
          </cell>
          <cell r="I7"/>
          <cell r="J7"/>
          <cell r="K7"/>
          <cell r="L7"/>
          <cell r="M7"/>
          <cell r="N7"/>
          <cell r="O7"/>
          <cell r="P7"/>
          <cell r="R7" t="str">
            <v>Q4 2013</v>
          </cell>
          <cell r="S7">
            <v>0</v>
          </cell>
          <cell r="T7">
            <v>11.069427708465932</v>
          </cell>
          <cell r="U7">
            <v>7.4896000000000004E-2</v>
          </cell>
          <cell r="V7">
            <v>10.65287273</v>
          </cell>
          <cell r="W7">
            <v>0.1954687535762786</v>
          </cell>
          <cell r="X7"/>
          <cell r="Y7">
            <v>1.0320720041556275</v>
          </cell>
          <cell r="Z7">
            <v>1.0391025959873579</v>
          </cell>
        </row>
        <row r="8">
          <cell r="C8" t="str">
            <v>Q1 2014</v>
          </cell>
          <cell r="D8">
            <v>0</v>
          </cell>
          <cell r="E8">
            <v>18.576806000000001</v>
          </cell>
          <cell r="F8">
            <v>0.62691454000000002</v>
          </cell>
          <cell r="G8">
            <v>20.159137000000001</v>
          </cell>
          <cell r="H8">
            <v>0.95260628170739658</v>
          </cell>
          <cell r="I8"/>
          <cell r="J8"/>
          <cell r="K8"/>
          <cell r="L8"/>
          <cell r="M8"/>
          <cell r="N8"/>
          <cell r="O8"/>
          <cell r="P8"/>
          <cell r="R8" t="str">
            <v>Q1 2014</v>
          </cell>
          <cell r="S8">
            <v>0</v>
          </cell>
          <cell r="T8">
            <v>18.576806000000001</v>
          </cell>
          <cell r="U8">
            <v>0.42900700000000003</v>
          </cell>
          <cell r="V8">
            <v>17.720401189999997</v>
          </cell>
          <cell r="W8">
            <v>8.3998039364814744E-2</v>
          </cell>
          <cell r="X8"/>
          <cell r="Y8">
            <v>1.0241189691710364</v>
          </cell>
          <cell r="Z8">
            <v>1.0483287483628356</v>
          </cell>
        </row>
        <row r="9">
          <cell r="C9" t="str">
            <v>Q2 2014</v>
          </cell>
          <cell r="D9">
            <v>0</v>
          </cell>
          <cell r="E9">
            <v>25.799108</v>
          </cell>
          <cell r="F9">
            <v>1.0116892099999999</v>
          </cell>
          <cell r="G9">
            <v>25.480709999999998</v>
          </cell>
          <cell r="H9">
            <v>1.0521997703360699</v>
          </cell>
          <cell r="I9"/>
          <cell r="J9"/>
          <cell r="K9"/>
          <cell r="L9"/>
          <cell r="M9"/>
          <cell r="N9"/>
          <cell r="O9"/>
          <cell r="P9"/>
          <cell r="R9" t="str">
            <v>Q2 2014</v>
          </cell>
          <cell r="S9">
            <v>0</v>
          </cell>
          <cell r="T9">
            <v>25.799108</v>
          </cell>
          <cell r="U9">
            <v>0.43269461542251803</v>
          </cell>
          <cell r="V9">
            <v>21.774255969999999</v>
          </cell>
          <cell r="W9">
            <v>0.39304599165916443</v>
          </cell>
          <cell r="X9"/>
          <cell r="Y9">
            <v>1.1649726823973532</v>
          </cell>
          <cell r="Z9">
            <v>1.1848445262857816</v>
          </cell>
        </row>
        <row r="10">
          <cell r="C10" t="str">
            <v>Q3 2014</v>
          </cell>
          <cell r="D10">
            <v>0</v>
          </cell>
          <cell r="E10">
            <v>24.968946091649382</v>
          </cell>
          <cell r="F10">
            <v>1.69986872</v>
          </cell>
          <cell r="G10">
            <v>25.748999999999999</v>
          </cell>
          <cell r="H10">
            <v>1.03572235083496</v>
          </cell>
          <cell r="I10"/>
          <cell r="J10"/>
          <cell r="K10"/>
          <cell r="L10">
            <v>7.1940370324539815E-2</v>
          </cell>
          <cell r="M10"/>
          <cell r="N10"/>
          <cell r="O10"/>
          <cell r="P10"/>
          <cell r="R10" t="str">
            <v>Q3 2014</v>
          </cell>
          <cell r="S10">
            <v>0</v>
          </cell>
          <cell r="T10">
            <v>24.968946091649382</v>
          </cell>
          <cell r="U10">
            <v>0.19249456797451589</v>
          </cell>
          <cell r="V10">
            <v>21.190787699999998</v>
          </cell>
          <cell r="W10">
            <v>0.23826449513435363</v>
          </cell>
          <cell r="X10"/>
          <cell r="Y10">
            <v>1.1692086143487186</v>
          </cell>
          <cell r="Z10">
            <v>1.1782924941317487</v>
          </cell>
        </row>
        <row r="11">
          <cell r="C11" t="str">
            <v>Q4 2014</v>
          </cell>
          <cell r="D11">
            <v>0</v>
          </cell>
          <cell r="E11">
            <v>30.569108968070349</v>
          </cell>
          <cell r="F11">
            <v>4.2068255099999998</v>
          </cell>
          <cell r="G11">
            <v>30.049999800000002</v>
          </cell>
          <cell r="H11">
            <v>1.1572690419142813</v>
          </cell>
          <cell r="I11"/>
          <cell r="J11"/>
          <cell r="K11"/>
          <cell r="L11">
            <v>0.1985391653400578</v>
          </cell>
          <cell r="M11">
            <v>0.16211855117588828</v>
          </cell>
          <cell r="N11"/>
          <cell r="O11"/>
          <cell r="P11"/>
          <cell r="R11" t="str">
            <v>Q4 2014</v>
          </cell>
          <cell r="S11">
            <v>0</v>
          </cell>
          <cell r="T11">
            <v>30.569108968070349</v>
          </cell>
          <cell r="U11">
            <v>-0.14173390000000002</v>
          </cell>
          <cell r="V11">
            <v>22.485152759999998</v>
          </cell>
          <cell r="W11">
            <v>0.39165484309196474</v>
          </cell>
          <cell r="X11"/>
          <cell r="Y11">
            <v>1.3658276283852273</v>
          </cell>
          <cell r="Z11">
            <v>1.3595241844410022</v>
          </cell>
        </row>
        <row r="12">
          <cell r="C12" t="str">
            <v>Q1 2015</v>
          </cell>
          <cell r="D12">
            <v>0</v>
          </cell>
          <cell r="E12">
            <v>38.134462502657023</v>
          </cell>
          <cell r="F12">
            <v>2.6849940800000001</v>
          </cell>
          <cell r="G12">
            <v>35.959642000000002</v>
          </cell>
          <cell r="H12">
            <v>1.1351463560915602</v>
          </cell>
          <cell r="I12"/>
          <cell r="J12"/>
          <cell r="K12"/>
          <cell r="L12">
            <v>0.14102001033417164</v>
          </cell>
          <cell r="M12">
            <v>0.11284578924309718</v>
          </cell>
          <cell r="N12"/>
          <cell r="O12"/>
          <cell r="P12"/>
          <cell r="R12" t="str">
            <v>Q1 2015</v>
          </cell>
          <cell r="S12">
            <v>0</v>
          </cell>
          <cell r="T12">
            <v>38.134462502657023</v>
          </cell>
          <cell r="U12">
            <v>-7.002590000000003E-2</v>
          </cell>
          <cell r="V12">
            <v>29.119166370000002</v>
          </cell>
          <cell r="W12">
            <v>0.34692317843437204</v>
          </cell>
          <cell r="X12"/>
          <cell r="Y12">
            <v>1.3120048808133864</v>
          </cell>
          <cell r="Z12">
            <v>1.3096000763931561</v>
          </cell>
        </row>
        <row r="13">
          <cell r="C13">
            <v>42125</v>
          </cell>
          <cell r="D13">
            <v>0</v>
          </cell>
          <cell r="E13">
            <v>47.76869635873242</v>
          </cell>
          <cell r="F13">
            <v>1.13307958</v>
          </cell>
          <cell r="G13">
            <v>38.99756</v>
          </cell>
          <cell r="H13">
            <v>1.2539701442534461</v>
          </cell>
          <cell r="I13"/>
          <cell r="J13"/>
          <cell r="K13"/>
          <cell r="L13">
            <v>0.23989284985686002</v>
          </cell>
          <cell r="M13">
            <v>0.19361953944376067</v>
          </cell>
          <cell r="N13"/>
          <cell r="O13"/>
          <cell r="P13"/>
          <cell r="R13" t="str">
            <v>May-15</v>
          </cell>
          <cell r="S13">
            <v>7.7370999999999995E-2</v>
          </cell>
          <cell r="T13">
            <v>47.76869635873242</v>
          </cell>
          <cell r="U13">
            <v>-0.47409187033211397</v>
          </cell>
          <cell r="V13">
            <v>33.394287179745902</v>
          </cell>
          <cell r="W13">
            <v>0.46088792681694035</v>
          </cell>
          <cell r="X13"/>
          <cell r="Y13">
            <v>1.4469588456546358</v>
          </cell>
          <cell r="Z13">
            <v>1.4327620500236855</v>
          </cell>
        </row>
        <row r="14">
          <cell r="C14" t="str">
            <v>Q2 2015</v>
          </cell>
          <cell r="D14">
            <v>0</v>
          </cell>
          <cell r="E14">
            <v>53.101031014219096</v>
          </cell>
          <cell r="F14">
            <v>1.819172800000004</v>
          </cell>
          <cell r="G14">
            <v>42.015059999999998</v>
          </cell>
          <cell r="H14">
            <v>1.3071551918340496</v>
          </cell>
          <cell r="I14"/>
          <cell r="J14"/>
          <cell r="K14"/>
          <cell r="L14">
            <v>0.28363086021109807</v>
          </cell>
          <cell r="M14">
            <v>0.22931169483759636</v>
          </cell>
          <cell r="N14"/>
          <cell r="O14"/>
          <cell r="P14"/>
          <cell r="R14" t="str">
            <v>Q2 2015</v>
          </cell>
          <cell r="S14">
            <v>7.7370999999999995E-2</v>
          </cell>
          <cell r="T14">
            <v>53.101031014219096</v>
          </cell>
          <cell r="U14">
            <v>-0.47285186638531101</v>
          </cell>
          <cell r="V14">
            <v>35.666369999745896</v>
          </cell>
          <cell r="W14">
            <v>0.4996396005153656</v>
          </cell>
          <cell r="X14"/>
          <cell r="Y14">
            <v>1.5042532750315394</v>
          </cell>
          <cell r="Z14">
            <v>1.490995635793549</v>
          </cell>
        </row>
        <row r="15">
          <cell r="C15" t="str">
            <v>Q3 2015</v>
          </cell>
          <cell r="D15">
            <v>0</v>
          </cell>
          <cell r="E15">
            <v>57.837950064873006</v>
          </cell>
          <cell r="F15">
            <v>1.3352157699999998</v>
          </cell>
          <cell r="G15">
            <v>44.964505000000003</v>
          </cell>
          <cell r="H15">
            <v>1.3159972701772875</v>
          </cell>
          <cell r="I15"/>
          <cell r="J15"/>
          <cell r="K15"/>
          <cell r="L15">
            <v>0.2462111674269585</v>
          </cell>
          <cell r="M15">
            <v>0.19952281795135915</v>
          </cell>
          <cell r="N15"/>
          <cell r="O15"/>
          <cell r="P15"/>
          <cell r="R15" t="str">
            <v>Q3 2015</v>
          </cell>
          <cell r="S15">
            <v>7.7370999999999995E-2</v>
          </cell>
          <cell r="T15">
            <v>57.837950064873006</v>
          </cell>
          <cell r="U15">
            <v>-1.1884192808601801</v>
          </cell>
          <cell r="V15">
            <v>38.7675534360068</v>
          </cell>
          <cell r="W15">
            <v>0.43239305615425117</v>
          </cell>
          <cell r="X15"/>
          <cell r="Y15">
            <v>1.5245671987863543</v>
          </cell>
          <cell r="Z15">
            <v>1.4939122005847809</v>
          </cell>
        </row>
        <row r="16">
          <cell r="C16" t="str">
            <v>Q4 2015</v>
          </cell>
          <cell r="D16">
            <v>7.1045200000000003E-2</v>
          </cell>
          <cell r="E16">
            <v>63.061025043013501</v>
          </cell>
          <cell r="F16">
            <v>1.07753911</v>
          </cell>
          <cell r="G16">
            <v>48.147005</v>
          </cell>
          <cell r="H16">
            <v>1.3336158573729249</v>
          </cell>
          <cell r="I16"/>
          <cell r="J16"/>
          <cell r="K16"/>
          <cell r="L16">
            <v>0.22390022591368794</v>
          </cell>
          <cell r="M16">
            <v>0.18184953663447131</v>
          </cell>
          <cell r="N16"/>
          <cell r="O16"/>
          <cell r="P16"/>
          <cell r="R16" t="str">
            <v>Q4 2015</v>
          </cell>
          <cell r="S16">
            <v>0.1484162</v>
          </cell>
          <cell r="T16">
            <v>63.061025043013501</v>
          </cell>
          <cell r="U16">
            <v>-1.4541873296644101</v>
          </cell>
          <cell r="V16">
            <v>41.783989863646902</v>
          </cell>
          <cell r="W16">
            <v>0.36018298268318183</v>
          </cell>
          <cell r="X16"/>
          <cell r="Y16">
            <v>1.5475695064950428</v>
          </cell>
          <cell r="Z16">
            <v>1.5127670059581186</v>
          </cell>
        </row>
        <row r="17">
          <cell r="C17" t="str">
            <v>Q1 2016</v>
          </cell>
          <cell r="D17">
            <v>0.13519720000000002</v>
          </cell>
          <cell r="E17">
            <v>73.322173720532106</v>
          </cell>
          <cell r="F17">
            <v>0.95420558999999994</v>
          </cell>
          <cell r="G17">
            <v>54.295614999999998</v>
          </cell>
          <cell r="H17">
            <v>1.3704896152393173</v>
          </cell>
          <cell r="I17"/>
          <cell r="J17"/>
          <cell r="K17"/>
          <cell r="L17">
            <v>0.22942230224609381</v>
          </cell>
          <cell r="M17">
            <v>0.18700821131876069</v>
          </cell>
          <cell r="N17"/>
          <cell r="O17"/>
          <cell r="P17"/>
          <cell r="R17" t="str">
            <v>Q1 2016</v>
          </cell>
          <cell r="S17">
            <v>0.21256820000000001</v>
          </cell>
          <cell r="T17">
            <v>73.322173720532106</v>
          </cell>
          <cell r="U17">
            <v>-1.40284986968061</v>
          </cell>
          <cell r="V17">
            <v>47.596759775008699</v>
          </cell>
          <cell r="W17">
            <v>0.34957949519157405</v>
          </cell>
          <cell r="X17"/>
          <cell r="Y17">
            <v>1.5744263295326184</v>
          </cell>
          <cell r="Z17">
            <v>1.5449526872865511</v>
          </cell>
        </row>
        <row r="18">
          <cell r="C18" t="str">
            <v>Q2 2016</v>
          </cell>
          <cell r="D18">
            <v>0.13519720000000002</v>
          </cell>
          <cell r="E18">
            <v>75.649627112812809</v>
          </cell>
          <cell r="F18">
            <v>2.0861901199999999</v>
          </cell>
          <cell r="G18">
            <v>58.779069999999997</v>
          </cell>
          <cell r="H18">
            <v>1.3248085489071673</v>
          </cell>
          <cell r="I18"/>
          <cell r="J18"/>
          <cell r="K18"/>
          <cell r="L18">
            <v>0.18578681423239513</v>
          </cell>
          <cell r="M18">
            <v>0.15137114642417598</v>
          </cell>
          <cell r="N18"/>
          <cell r="O18"/>
          <cell r="P18"/>
          <cell r="R18" t="str">
            <v>Q2 2016</v>
          </cell>
          <cell r="S18">
            <v>0.21256820000000001</v>
          </cell>
          <cell r="T18">
            <v>75.649627112812809</v>
          </cell>
          <cell r="U18">
            <v>-1.7028231811603101</v>
          </cell>
          <cell r="V18">
            <v>50.543182355008604</v>
          </cell>
          <cell r="W18">
            <v>0.29212424159049988</v>
          </cell>
          <cell r="X18"/>
          <cell r="Y18">
            <v>1.5346287051964147</v>
          </cell>
          <cell r="Z18">
            <v>1.5009382428666012</v>
          </cell>
        </row>
        <row r="19">
          <cell r="C19" t="str">
            <v>Q3 2016</v>
          </cell>
          <cell r="D19">
            <v>0.13519720000000002</v>
          </cell>
          <cell r="E19">
            <v>77.690285813950808</v>
          </cell>
          <cell r="F19">
            <v>0.13724018449721276</v>
          </cell>
          <cell r="G19">
            <v>58.793534999999999</v>
          </cell>
          <cell r="H19">
            <v>1.3260424500491086</v>
          </cell>
          <cell r="I19"/>
          <cell r="J19"/>
          <cell r="K19"/>
          <cell r="L19">
            <v>0.16078601157828551</v>
          </cell>
          <cell r="M19">
            <v>0.13103980077456126</v>
          </cell>
          <cell r="N19"/>
          <cell r="O19"/>
          <cell r="P19"/>
          <cell r="R19" t="str">
            <v>Q3 2016</v>
          </cell>
          <cell r="S19">
            <v>0.21256820000000001</v>
          </cell>
          <cell r="T19">
            <v>77.690285813950808</v>
          </cell>
          <cell r="U19">
            <v>-1.29911599823498</v>
          </cell>
          <cell r="V19">
            <v>52.158798759453603</v>
          </cell>
          <cell r="W19">
            <v>0.25078776478767395</v>
          </cell>
          <cell r="X19"/>
          <cell r="Y19">
            <v>1.518477647030372</v>
          </cell>
          <cell r="Z19">
            <v>1.4935707084287708</v>
          </cell>
        </row>
        <row r="20">
          <cell r="C20" t="str">
            <v>Q4 2016</v>
          </cell>
          <cell r="D20">
            <v>0.17964620000000001</v>
          </cell>
          <cell r="E20">
            <v>76.842657159590303</v>
          </cell>
          <cell r="F20">
            <v>0.4415134</v>
          </cell>
          <cell r="G20">
            <v>61.259675000000001</v>
          </cell>
          <cell r="H20">
            <v>1.2645156338095216</v>
          </cell>
          <cell r="I20"/>
          <cell r="J20"/>
          <cell r="K20"/>
          <cell r="L20">
            <v>0.12074152280206552</v>
          </cell>
          <cell r="M20">
            <v>9.8183062827750411E-2</v>
          </cell>
          <cell r="N20"/>
          <cell r="O20"/>
          <cell r="P20"/>
          <cell r="R20" t="str">
            <v>Q4 2016</v>
          </cell>
          <cell r="S20">
            <v>0.2570172</v>
          </cell>
          <cell r="T20">
            <v>76.842657159590303</v>
          </cell>
          <cell r="U20">
            <v>-1.9069994943192201</v>
          </cell>
          <cell r="V20">
            <v>53.851425573875247</v>
          </cell>
          <cell r="W20">
            <v>0.20480063557624822</v>
          </cell>
          <cell r="X20">
            <v>0.19097223877906799</v>
          </cell>
          <cell r="Y20">
            <v>1.4671231636296322</v>
          </cell>
          <cell r="Z20">
            <v>1.4317109257176917</v>
          </cell>
        </row>
        <row r="21">
          <cell r="C21" t="str">
            <v>Q1 2017</v>
          </cell>
          <cell r="D21">
            <v>0.17964620000000001</v>
          </cell>
          <cell r="E21">
            <v>90.642455545754302</v>
          </cell>
          <cell r="F21">
            <v>2.8119395200000001</v>
          </cell>
          <cell r="G21">
            <v>68.846154999999996</v>
          </cell>
          <cell r="H21">
            <v>1.360047503971054</v>
          </cell>
          <cell r="I21"/>
          <cell r="J21"/>
          <cell r="K21"/>
          <cell r="L21">
            <v>0.15720108241251071</v>
          </cell>
          <cell r="M21">
            <v>0.12870963736756211</v>
          </cell>
          <cell r="N21"/>
          <cell r="O21"/>
          <cell r="P21"/>
          <cell r="R21" t="str">
            <v>Q1 2017</v>
          </cell>
          <cell r="S21">
            <v>0.25815642999999999</v>
          </cell>
          <cell r="T21">
            <v>90.642455545754302</v>
          </cell>
          <cell r="U21">
            <v>-0.18839039121821602</v>
          </cell>
          <cell r="V21">
            <v>58.679405510976622</v>
          </cell>
          <cell r="W21">
            <v>0.22541876435279845</v>
          </cell>
          <cell r="X21">
            <v>0.22429662346839904</v>
          </cell>
          <cell r="Y21">
            <v>1.5523163804025475</v>
          </cell>
          <cell r="Z21">
            <v>1.5491058776788451</v>
          </cell>
        </row>
        <row r="22">
          <cell r="C22" t="str">
            <v>Q2 2017</v>
          </cell>
          <cell r="D22">
            <v>0.17964620000000001</v>
          </cell>
          <cell r="E22">
            <v>103.646818480327</v>
          </cell>
          <cell r="F22">
            <v>0.25557849999999999</v>
          </cell>
          <cell r="G22">
            <v>69.197154999999995</v>
          </cell>
          <cell r="H22">
            <v>1.5041376076852726</v>
          </cell>
          <cell r="I22"/>
          <cell r="J22"/>
          <cell r="K22"/>
          <cell r="L22">
            <v>0.18861331887441138</v>
          </cell>
          <cell r="M22">
            <v>0.15547362027102954</v>
          </cell>
          <cell r="N22"/>
          <cell r="O22"/>
          <cell r="P22"/>
          <cell r="R22" t="str">
            <v>Q2 2017</v>
          </cell>
          <cell r="S22">
            <v>0.25815642999999999</v>
          </cell>
          <cell r="T22">
            <v>103.646818480327</v>
          </cell>
          <cell r="U22">
            <v>-0.155327049486118</v>
          </cell>
          <cell r="V22">
            <v>61.188667585585883</v>
          </cell>
          <cell r="W22">
            <v>0.25363357663154595</v>
          </cell>
          <cell r="X22">
            <v>0.25287676453590391</v>
          </cell>
          <cell r="Y22">
            <v>1.7006466403972889</v>
          </cell>
          <cell r="Z22">
            <v>1.6981081466595578</v>
          </cell>
        </row>
        <row r="23">
          <cell r="C23" t="str">
            <v>Q3 2017</v>
          </cell>
          <cell r="D23">
            <v>0.18551200000000001</v>
          </cell>
          <cell r="E23">
            <v>100.62048808761401</v>
          </cell>
          <cell r="F23">
            <v>-0.14584115</v>
          </cell>
          <cell r="G23">
            <v>69.299166</v>
          </cell>
          <cell r="H23">
            <v>1.452545026842228</v>
          </cell>
          <cell r="I23"/>
          <cell r="J23"/>
          <cell r="K23"/>
          <cell r="L23">
            <v>0.15487539212997647</v>
          </cell>
          <cell r="M23">
            <v>0.12737429684155607</v>
          </cell>
          <cell r="N23"/>
          <cell r="O23"/>
          <cell r="P23"/>
          <cell r="R23" t="str">
            <v>Q3 2017</v>
          </cell>
          <cell r="S23">
            <v>0.32687820000000001</v>
          </cell>
          <cell r="T23">
            <v>100.62048808761401</v>
          </cell>
          <cell r="U23">
            <v>-0.55652297793800898</v>
          </cell>
          <cell r="V23">
            <v>61.369073813933198</v>
          </cell>
          <cell r="W23">
            <v>0.21524699330329897</v>
          </cell>
          <cell r="X23">
            <v>0.21275759339332584</v>
          </cell>
          <cell r="Y23">
            <v>1.653990894066689</v>
          </cell>
          <cell r="Z23">
            <v>1.6449224342814666</v>
          </cell>
        </row>
        <row r="24">
          <cell r="C24" t="str">
            <v>Q4 2017</v>
          </cell>
          <cell r="D24">
            <v>2.6010921799999998</v>
          </cell>
          <cell r="E24">
            <v>100.27250154823301</v>
          </cell>
          <cell r="F24">
            <v>0.13337246999999999</v>
          </cell>
          <cell r="G24">
            <v>70.372936559999999</v>
          </cell>
          <cell r="H24">
            <v>1.463729826172725</v>
          </cell>
          <cell r="I24"/>
          <cell r="J24"/>
          <cell r="K24"/>
          <cell r="L24">
            <v>0.14550895377381212</v>
          </cell>
          <cell r="M24">
            <v>0.1197792826613335</v>
          </cell>
          <cell r="N24"/>
          <cell r="O24"/>
          <cell r="P24"/>
          <cell r="R24" t="str">
            <v>Q4 2017</v>
          </cell>
          <cell r="S24">
            <v>2.6984179615529928</v>
          </cell>
          <cell r="T24">
            <v>100.27250154823301</v>
          </cell>
          <cell r="U24">
            <v>0.27536292747762298</v>
          </cell>
          <cell r="V24">
            <v>61.687872463933196</v>
          </cell>
          <cell r="W24">
            <v>0.19865186810493474</v>
          </cell>
          <cell r="X24">
            <v>0.19975602030754092</v>
          </cell>
          <cell r="Y24">
            <v>1.664760875686724</v>
          </cell>
          <cell r="Z24">
            <v>1.6692246854515789</v>
          </cell>
        </row>
        <row r="25">
          <cell r="C25" t="str">
            <v>Q1 2018</v>
          </cell>
          <cell r="D25">
            <v>17.966792179999999</v>
          </cell>
          <cell r="E25">
            <v>87.477429240252903</v>
          </cell>
          <cell r="F25">
            <v>0.14919578999999999</v>
          </cell>
          <cell r="G25">
            <v>71.351686560000005</v>
          </cell>
          <cell r="H25">
            <v>1.4799007886303968</v>
          </cell>
          <cell r="I25"/>
          <cell r="J25"/>
          <cell r="K25"/>
          <cell r="L25">
            <v>0.14019912928751072</v>
          </cell>
          <cell r="M25">
            <v>0.11560870862986944</v>
          </cell>
          <cell r="N25"/>
          <cell r="O25"/>
          <cell r="P25"/>
          <cell r="R25" t="str">
            <v>Q1 2018</v>
          </cell>
          <cell r="S25">
            <v>18.427062921552992</v>
          </cell>
          <cell r="T25">
            <v>87.477429240252903</v>
          </cell>
          <cell r="U25">
            <v>-0.1753070263</v>
          </cell>
          <cell r="V25">
            <v>62.452045147812299</v>
          </cell>
          <cell r="W25">
            <v>0.19362747073173522</v>
          </cell>
          <cell r="X25">
            <v>0.19299278855323795</v>
          </cell>
          <cell r="Y25">
            <v>1.6985800695082902</v>
          </cell>
          <cell r="Z25">
            <v>1.6957730032883596</v>
          </cell>
        </row>
        <row r="26">
          <cell r="C26" t="str">
            <v>Q2 2018</v>
          </cell>
          <cell r="D26">
            <v>29.327410180000001</v>
          </cell>
          <cell r="E26">
            <v>76.194867000000002</v>
          </cell>
          <cell r="F26">
            <v>0.85020823000000001</v>
          </cell>
          <cell r="G26">
            <v>72.642790200000007</v>
          </cell>
          <cell r="H26">
            <v>1.4643226825007061</v>
          </cell>
          <cell r="I26"/>
          <cell r="J26"/>
          <cell r="K26"/>
          <cell r="L26">
            <v>0.12985754143701844</v>
          </cell>
          <cell r="M26">
            <v>0.10718114147447563</v>
          </cell>
          <cell r="N26">
            <v>0.38649723484449133</v>
          </cell>
          <cell r="P26"/>
          <cell r="R26" t="str">
            <v>Q2 2018</v>
          </cell>
          <cell r="S26">
            <v>29.554076921552991</v>
          </cell>
          <cell r="T26">
            <v>76.194867000000002</v>
          </cell>
          <cell r="U26">
            <v>-1.8652468920398799</v>
          </cell>
          <cell r="V26">
            <v>62.452937960130605</v>
          </cell>
          <cell r="W26">
            <v>0.18674185872077942</v>
          </cell>
          <cell r="X26">
            <v>0.1805064141750336</v>
          </cell>
          <cell r="Y26">
            <v>1.723124553120188</v>
          </cell>
          <cell r="Z26">
            <v>1.6932581136384997</v>
          </cell>
        </row>
        <row r="27">
          <cell r="C27" t="str">
            <v>Q3 2018</v>
          </cell>
          <cell r="D27">
            <v>29.327410180000001</v>
          </cell>
          <cell r="E27">
            <v>75.001342981420208</v>
          </cell>
          <cell r="F27">
            <v>-0.29618457715737401</v>
          </cell>
          <cell r="G27">
            <v>72.651726940000003</v>
          </cell>
          <cell r="H27">
            <v>1.4319352473228744</v>
          </cell>
          <cell r="I27">
            <v>-6.2760302288525702</v>
          </cell>
          <cell r="J27">
            <v>1.3455500987078155</v>
          </cell>
          <cell r="K27"/>
          <cell r="L27">
            <v>0.11530178540373504</v>
          </cell>
          <cell r="M27">
            <v>9.5132308332887411E-2</v>
          </cell>
          <cell r="N27">
            <v>0.38649723484449133</v>
          </cell>
          <cell r="P27"/>
          <cell r="R27" t="str">
            <v>Q3 2018</v>
          </cell>
          <cell r="S27">
            <v>29.778760161552988</v>
          </cell>
          <cell r="T27">
            <v>75.001342981420208</v>
          </cell>
          <cell r="U27">
            <v>-3.5788614005672499</v>
          </cell>
          <cell r="V27">
            <v>63.243836980130595</v>
          </cell>
          <cell r="W27">
            <v>0.17529885172843934</v>
          </cell>
          <cell r="X27">
            <v>0.16402134299278262</v>
          </cell>
          <cell r="Y27">
            <v>1.7133521575799351</v>
          </cell>
          <cell r="Z27">
            <v>1.6567638547277279</v>
          </cell>
        </row>
        <row r="28">
          <cell r="C28" t="str">
            <v>Q4 2018</v>
          </cell>
          <cell r="D28">
            <v>36.629721980000006</v>
          </cell>
          <cell r="E28">
            <v>74.813972661407206</v>
          </cell>
          <cell r="F28">
            <v>0.52755903826052697</v>
          </cell>
          <cell r="G28">
            <v>75.515477040000007</v>
          </cell>
          <cell r="H28">
            <v>1.482759006082387</v>
          </cell>
          <cell r="I28">
            <v>-7.2910172479335502</v>
          </cell>
          <cell r="J28">
            <v>1.3862090333652504</v>
          </cell>
          <cell r="K28"/>
          <cell r="L28">
            <v>0.12378185115448417</v>
          </cell>
          <cell r="M28">
            <v>0.10260783574352528</v>
          </cell>
          <cell r="N28">
            <v>0.4827322348444914</v>
          </cell>
          <cell r="P28"/>
          <cell r="R28" t="str">
            <v>Q4 2018</v>
          </cell>
          <cell r="S28">
            <v>37.37279160155299</v>
          </cell>
          <cell r="T28">
            <v>74.813972661407206</v>
          </cell>
          <cell r="U28">
            <v>-2.0974156356194698</v>
          </cell>
          <cell r="V28">
            <v>65.176581984699695</v>
          </cell>
          <cell r="W28">
            <v>0.17758687138557436</v>
          </cell>
          <cell r="X28">
            <v>0.17180359959602357</v>
          </cell>
          <cell r="Y28">
            <v>1.7534546369032984</v>
          </cell>
          <cell r="Z28">
            <v>1.7212741270982301</v>
          </cell>
        </row>
        <row r="29">
          <cell r="C29" t="str">
            <v>Q1 2019</v>
          </cell>
          <cell r="D29">
            <v>36.629721980000006</v>
          </cell>
          <cell r="E29">
            <v>85.427800287820503</v>
          </cell>
          <cell r="F29">
            <v>3.29331073</v>
          </cell>
          <cell r="G29">
            <v>81.623301999999995</v>
          </cell>
          <cell r="H29">
            <v>1.5357236221320782</v>
          </cell>
          <cell r="I29">
            <v>-8.74536811156411</v>
          </cell>
          <cell r="J29">
            <v>1.4285805894774559</v>
          </cell>
          <cell r="K29"/>
          <cell r="L29">
            <v>0.13664989314667167</v>
          </cell>
          <cell r="M29">
            <v>0.11395080984455266</v>
          </cell>
          <cell r="N29">
            <v>0.4827322348444914</v>
          </cell>
          <cell r="O29">
            <v>0.44389171020183121</v>
          </cell>
          <cell r="P29"/>
          <cell r="Q29"/>
          <cell r="R29" t="str">
            <v>Q1 2019</v>
          </cell>
          <cell r="S29">
            <v>37.37279160155299</v>
          </cell>
          <cell r="T29">
            <v>85.427800287820503</v>
          </cell>
          <cell r="U29">
            <v>-1.8264364701621811</v>
          </cell>
          <cell r="V29">
            <v>67.829294844699689</v>
          </cell>
          <cell r="W29">
            <v>0.18899565339088439</v>
          </cell>
          <cell r="X29">
            <v>0.18457830548286439</v>
          </cell>
          <cell r="Y29">
            <v>1.8373628775719797</v>
          </cell>
          <cell r="Z29">
            <v>1.8104359210947829</v>
          </cell>
        </row>
        <row r="30">
          <cell r="C30" t="str">
            <v>Q2 2019</v>
          </cell>
          <cell r="D30">
            <v>36.629721980000006</v>
          </cell>
          <cell r="E30">
            <v>104.31334855949333</v>
          </cell>
          <cell r="F30">
            <v>3.1417445363396489E-2</v>
          </cell>
          <cell r="G30">
            <v>82.255311640000002</v>
          </cell>
          <cell r="H30">
            <v>1.7138648577717153</v>
          </cell>
          <cell r="I30">
            <v>-11.743694852710501</v>
          </cell>
          <cell r="J30">
            <v>1.5710935932957122</v>
          </cell>
          <cell r="K30"/>
          <cell r="L30">
            <v>0.1633</v>
          </cell>
          <cell r="M30">
            <v>0.13746982104157748</v>
          </cell>
          <cell r="N30">
            <v>0.4827322348444914</v>
          </cell>
          <cell r="O30">
            <v>0.44389171020183121</v>
          </cell>
          <cell r="P30"/>
          <cell r="Q30"/>
          <cell r="R30" t="str">
            <v>Q2 2019</v>
          </cell>
          <cell r="S30">
            <v>37.372875491552989</v>
          </cell>
          <cell r="T30">
            <v>104.31334855949333</v>
          </cell>
          <cell r="U30">
            <v>-1.5656834588339974</v>
          </cell>
          <cell r="V30">
            <v>71.332674244699703</v>
          </cell>
          <cell r="W30">
            <v>0.21354160904884342</v>
          </cell>
          <cell r="X30">
            <v>0.21040216088294986</v>
          </cell>
          <cell r="Y30">
            <v>2.008222865982408</v>
          </cell>
          <cell r="Z30">
            <v>1.9862738296479074</v>
          </cell>
        </row>
        <row r="31">
          <cell r="C31" t="str">
            <v>Q3 2019</v>
          </cell>
          <cell r="D31">
            <v>36.795969790000001</v>
          </cell>
          <cell r="E31">
            <v>105.592454</v>
          </cell>
          <cell r="F31">
            <v>4.7545799999999985E-2</v>
          </cell>
          <cell r="G31">
            <v>82.255311640000002</v>
          </cell>
          <cell r="H31">
            <v>1.7316324836672881</v>
          </cell>
          <cell r="I31">
            <v>-12.036131118152799</v>
          </cell>
          <cell r="J31">
            <v>1.5853059926702038</v>
          </cell>
          <cell r="K31"/>
          <cell r="L31">
            <v>0.1583</v>
          </cell>
          <cell r="M31">
            <v>0.13343086556212541</v>
          </cell>
          <cell r="N31">
            <v>0.4849231653927254</v>
          </cell>
          <cell r="O31">
            <v>0.44590635898181646</v>
          </cell>
          <cell r="P31"/>
          <cell r="Q31"/>
          <cell r="R31" t="str">
            <v>Q3 2019</v>
          </cell>
          <cell r="S31">
            <v>37.864939381552986</v>
          </cell>
          <cell r="T31">
            <v>105.592454</v>
          </cell>
          <cell r="U31">
            <v>-2.4121239999999999</v>
          </cell>
          <cell r="V31">
            <v>71.332674244699703</v>
          </cell>
          <cell r="W31">
            <v>0.20841545462608338</v>
          </cell>
          <cell r="X31">
            <v>0.20383393168449404</v>
          </cell>
          <cell r="Y31">
            <v>2.0449186705262448</v>
          </cell>
          <cell r="Z31">
            <v>2.0111035356593607</v>
          </cell>
        </row>
        <row r="32">
          <cell r="C32" t="str">
            <v>Q4 2019</v>
          </cell>
          <cell r="D32">
            <v>41.007307179999998</v>
          </cell>
          <cell r="E32">
            <v>103.061442</v>
          </cell>
          <cell r="F32">
            <v>1.4853088410647293</v>
          </cell>
          <cell r="G32">
            <v>83.484984040000001</v>
          </cell>
          <cell r="H32">
            <v>1.743475904017969</v>
          </cell>
          <cell r="I32">
            <v>-12.770731939238699</v>
          </cell>
          <cell r="J32">
            <v>1.5905054975899116</v>
          </cell>
          <cell r="K32"/>
          <cell r="L32">
            <v>0.1578</v>
          </cell>
          <cell r="M32">
            <v>0.13339999999999999</v>
          </cell>
          <cell r="N32">
            <v>0.54042313099631001</v>
          </cell>
          <cell r="O32">
            <v>0.49119380750378111</v>
          </cell>
          <cell r="P32"/>
          <cell r="Q32"/>
          <cell r="R32" t="str">
            <v>Q4 2019</v>
          </cell>
          <cell r="S32">
            <v>43.984143151552985</v>
          </cell>
          <cell r="T32">
            <v>103.061442</v>
          </cell>
          <cell r="U32">
            <v>-2.6829079999999998</v>
          </cell>
          <cell r="V32">
            <v>72.281626244699709</v>
          </cell>
          <cell r="W32">
            <v>0.20679346919059752</v>
          </cell>
          <cell r="X32">
            <v>0.20209028124809264</v>
          </cell>
          <cell r="Y32">
            <v>2.0714599398285167</v>
          </cell>
          <cell r="Z32">
            <v>2.0343425126290042</v>
          </cell>
        </row>
        <row r="33">
          <cell r="C33" t="str">
            <v>Q1 2020</v>
          </cell>
          <cell r="D33">
            <v>41.007307179999998</v>
          </cell>
          <cell r="E33">
            <v>93.024617000000006</v>
          </cell>
          <cell r="F33">
            <v>1.9152161726611308</v>
          </cell>
          <cell r="G33">
            <v>83.541234040000006</v>
          </cell>
          <cell r="H33">
            <v>1.6273058677535084</v>
          </cell>
          <cell r="I33">
            <v>-10.480354742532224</v>
          </cell>
          <cell r="J33">
            <v>1.5018545877602756</v>
          </cell>
          <cell r="K33"/>
          <cell r="L33">
            <v>0.13039999999999999</v>
          </cell>
          <cell r="M33">
            <v>0.11</v>
          </cell>
          <cell r="N33">
            <v>0.54042313099631001</v>
          </cell>
          <cell r="O33">
            <v>0.49086307679349661</v>
          </cell>
          <cell r="P33"/>
          <cell r="Q33"/>
          <cell r="R33" t="str">
            <v>Q1 2020</v>
          </cell>
          <cell r="S33">
            <v>44.713360151552983</v>
          </cell>
          <cell r="T33">
            <v>93.024617000000006</v>
          </cell>
          <cell r="U33">
            <v>-4.4945130000000004</v>
          </cell>
          <cell r="V33">
            <v>72.387044244699695</v>
          </cell>
          <cell r="W33">
            <v>0.18159521222114569</v>
          </cell>
          <cell r="X33">
            <v>0.1733980119228363</v>
          </cell>
          <cell r="Y33">
            <v>1.9648887675361537</v>
          </cell>
          <cell r="Z33">
            <v>1.9027987478800588</v>
          </cell>
        </row>
        <row r="34">
          <cell r="C34" t="str">
            <v>Q2 2020</v>
          </cell>
          <cell r="D34">
            <v>41.007307179999998</v>
          </cell>
          <cell r="E34">
            <v>94.508364</v>
          </cell>
          <cell r="F34">
            <v>0.93784238241013118</v>
          </cell>
          <cell r="G34">
            <v>84.042042240000001</v>
          </cell>
          <cell r="H34">
            <v>1.6236339565944624</v>
          </cell>
          <cell r="I34">
            <v>-10.483517785482027</v>
          </cell>
          <cell r="J34">
            <v>1.4988926068359201</v>
          </cell>
          <cell r="K34"/>
          <cell r="L34">
            <v>0.12509999999999999</v>
          </cell>
          <cell r="M34">
            <v>0.10528163313865663</v>
          </cell>
          <cell r="N34">
            <v>0.54042313099631001</v>
          </cell>
          <cell r="O34">
            <v>0.48793801396323611</v>
          </cell>
          <cell r="P34"/>
          <cell r="Q34"/>
          <cell r="R34" t="str">
            <v>Q2 2020</v>
          </cell>
          <cell r="S34">
            <v>44.713360151552983</v>
          </cell>
          <cell r="T34">
            <v>94.508364</v>
          </cell>
          <cell r="U34">
            <v>-4.5518219999999996</v>
          </cell>
          <cell r="V34">
            <v>73.490892244699708</v>
          </cell>
          <cell r="W34">
            <v>0.17455295920372008</v>
          </cell>
          <cell r="X34">
            <v>0.16663901209831242</v>
          </cell>
          <cell r="Y34">
            <v>1.9563450893048884</v>
          </cell>
          <cell r="Z34">
            <v>1.8944078633307639</v>
          </cell>
        </row>
        <row r="35">
          <cell r="C35" t="str">
            <v>Q3 2020</v>
          </cell>
          <cell r="D35">
            <v>41.007307179999998</v>
          </cell>
          <cell r="E35">
            <v>125.742362</v>
          </cell>
          <cell r="F35">
            <v>0.34031818334781788</v>
          </cell>
          <cell r="G35">
            <v>84.592520879999995</v>
          </cell>
          <cell r="H35">
            <v>1.9752335741403886</v>
          </cell>
          <cell r="I35">
            <v>-16.500909439669563</v>
          </cell>
          <cell r="J35">
            <v>1.7801701185533729</v>
          </cell>
          <cell r="K35"/>
          <cell r="L35">
            <v>0.16750000000000001</v>
          </cell>
          <cell r="M35">
            <v>0.14242020249366763</v>
          </cell>
          <cell r="N35">
            <v>0.54042313099631001</v>
          </cell>
          <cell r="O35">
            <v>0.48476279880784656</v>
          </cell>
          <cell r="P35"/>
          <cell r="Q35"/>
          <cell r="R35" t="str">
            <v>Q3 2020</v>
          </cell>
          <cell r="S35">
            <v>45.038900421552981</v>
          </cell>
          <cell r="T35">
            <v>125.742362</v>
          </cell>
          <cell r="U35">
            <v>-3.4781849999999999</v>
          </cell>
          <cell r="V35">
            <v>73.825545244699697</v>
          </cell>
          <cell r="W35">
            <v>0.21235581040382392</v>
          </cell>
          <cell r="X35">
            <v>0.20772091746330262</v>
          </cell>
          <cell r="Y35">
            <v>2.3604220848482513</v>
          </cell>
          <cell r="Z35">
            <v>2.3133085147625674</v>
          </cell>
        </row>
        <row r="36">
          <cell r="C36" t="str">
            <v>Q4 2020</v>
          </cell>
          <cell r="D36">
            <v>41.007307179999998</v>
          </cell>
          <cell r="E36">
            <v>127.75761300000001</v>
          </cell>
          <cell r="F36">
            <v>0.37677080556886156</v>
          </cell>
          <cell r="G36">
            <v>84.741617140000002</v>
          </cell>
          <cell r="H36">
            <v>1.995969591967228</v>
          </cell>
          <cell r="I36">
            <v>-16.881493920113769</v>
          </cell>
          <cell r="J36">
            <v>1.7967582187381312</v>
          </cell>
          <cell r="K36"/>
          <cell r="L36">
            <v>0.16389999999999999</v>
          </cell>
          <cell r="M36">
            <v>0.139817076921463</v>
          </cell>
          <cell r="N36">
            <v>0.54042313099631001</v>
          </cell>
          <cell r="O36">
            <v>0.48390989650637195</v>
          </cell>
          <cell r="P36"/>
          <cell r="Q36"/>
          <cell r="R36" t="str">
            <v>Q4 2020</v>
          </cell>
          <cell r="S36">
            <v>45.349123031552978</v>
          </cell>
          <cell r="T36">
            <v>127.75761300000001</v>
          </cell>
          <cell r="U36">
            <v>-3.1449560000000001</v>
          </cell>
          <cell r="V36">
            <v>73.825545244699697</v>
          </cell>
          <cell r="W36">
            <v>0.20794128775596618</v>
          </cell>
          <cell r="X36">
            <v>0.20402855277061463</v>
          </cell>
          <cell r="Y36">
            <v>2.3874079283445182</v>
          </cell>
          <cell r="Z36">
            <v>2.344808093970443</v>
          </cell>
        </row>
        <row r="37">
          <cell r="C37" t="str">
            <v>Q1 2021</v>
          </cell>
          <cell r="D37">
            <v>41.007307179999998</v>
          </cell>
          <cell r="E37">
            <v>155.96171799999999</v>
          </cell>
          <cell r="F37">
            <v>-1.0431333752525833</v>
          </cell>
          <cell r="G37">
            <v>84.741617140000002</v>
          </cell>
          <cell r="H37">
            <v>2.3120386230187466</v>
          </cell>
          <cell r="I37">
            <v>-22.238334083949489</v>
          </cell>
          <cell r="J37">
            <v>2.0496134435793456</v>
          </cell>
          <cell r="K37"/>
          <cell r="L37">
            <v>0.18783743977546696</v>
          </cell>
          <cell r="M37">
            <v>0.16228005290031439</v>
          </cell>
          <cell r="N37">
            <v>0.54042313099631001</v>
          </cell>
          <cell r="O37">
            <v>0.48390989650637195</v>
          </cell>
          <cell r="P37"/>
          <cell r="Q37"/>
          <cell r="R37" t="str">
            <v>Q1 2020</v>
          </cell>
          <cell r="S37">
            <v>45.515533031552977</v>
          </cell>
          <cell r="T37">
            <v>155.96171799999999</v>
          </cell>
          <cell r="U37">
            <v>-3.334098</v>
          </cell>
          <cell r="V37">
            <v>73.825545244699697</v>
          </cell>
          <cell r="W37">
            <v>0.2314319670200348</v>
          </cell>
          <cell r="X37">
            <v>0.22803500294685367</v>
          </cell>
          <cell r="Y37">
            <v>2.7742612445690997</v>
          </cell>
          <cell r="Z37">
            <v>2.7290993972850881</v>
          </cell>
        </row>
        <row r="38">
          <cell r="C38" t="str">
            <v>Q2 2021</v>
          </cell>
          <cell r="D38">
            <v>41.007307179999998</v>
          </cell>
          <cell r="E38">
            <v>153.94696999999999</v>
          </cell>
          <cell r="F38">
            <v>0.90028237901686292</v>
          </cell>
          <cell r="G38">
            <v>84.741617140000002</v>
          </cell>
          <cell r="H38">
            <v>2.3111968613420402</v>
          </cell>
          <cell r="I38">
            <v>-22.224067634803376</v>
          </cell>
          <cell r="J38">
            <v>2.0489400342379809</v>
          </cell>
          <cell r="K38"/>
          <cell r="L38">
            <v>0.18085486292839054</v>
          </cell>
          <cell r="M38">
            <v>0.15634089112281802</v>
          </cell>
          <cell r="N38">
            <v>0.54042313099631001</v>
          </cell>
          <cell r="O38">
            <v>0.48390989650637195</v>
          </cell>
          <cell r="P38"/>
          <cell r="Q38"/>
          <cell r="R38" t="str">
            <v>Q2 2021</v>
          </cell>
          <cell r="S38">
            <v>45.871032201552978</v>
          </cell>
          <cell r="T38">
            <v>153.94696999999999</v>
          </cell>
          <cell r="U38">
            <v>-9.3516779999999997</v>
          </cell>
          <cell r="V38">
            <v>73.825545244699697</v>
          </cell>
          <cell r="W38">
            <v>0.22759476304054263</v>
          </cell>
          <cell r="X38">
            <v>0.21832146048545834</v>
          </cell>
          <cell r="Y38">
            <v>2.8332967878292821</v>
          </cell>
          <cell r="Z38">
            <v>2.7066241304313143</v>
          </cell>
        </row>
        <row r="39">
          <cell r="C39" t="str">
            <v>Q3 2021</v>
          </cell>
          <cell r="D39">
            <v>82.817189890000037</v>
          </cell>
          <cell r="E39">
            <v>113.304288</v>
          </cell>
          <cell r="F39">
            <v>3.4336238473467091</v>
          </cell>
          <cell r="G39">
            <v>84.741617140000002</v>
          </cell>
          <cell r="H39">
            <v>2.354865395212669</v>
          </cell>
          <cell r="I39">
            <v>-22.964175528469347</v>
          </cell>
          <cell r="J39">
            <v>2.0838748677303967</v>
          </cell>
          <cell r="K39"/>
          <cell r="L39">
            <v>0.17906438708305361</v>
          </cell>
          <cell r="M39">
            <v>0.1551854431629181</v>
          </cell>
          <cell r="N39">
            <v>1.0914231667105962</v>
          </cell>
          <cell r="O39">
            <v>0.97729064755962047</v>
          </cell>
          <cell r="P39"/>
          <cell r="Q39"/>
          <cell r="R39" t="str">
            <v>Q3 2021</v>
          </cell>
          <cell r="S39">
            <v>100.51523141769903</v>
          </cell>
          <cell r="T39">
            <v>113.304288</v>
          </cell>
          <cell r="U39">
            <v>-9.1806280000000005</v>
          </cell>
          <cell r="V39">
            <v>73.825545244699697</v>
          </cell>
          <cell r="W39">
            <v>0.22406540513038639</v>
          </cell>
          <cell r="X39">
            <v>0.21550227999687196</v>
          </cell>
          <cell r="Y39">
            <v>3.0206366465503258</v>
          </cell>
          <cell r="Z39">
            <v>2.8962809378377088</v>
          </cell>
        </row>
        <row r="40">
          <cell r="C40" t="str">
            <v>Q4 2021</v>
          </cell>
          <cell r="D40">
            <v>84.607957880000015</v>
          </cell>
          <cell r="E40">
            <v>106.273556</v>
          </cell>
          <cell r="F40">
            <v>2.8612027127095447</v>
          </cell>
          <cell r="G40">
            <v>84.741617140000002</v>
          </cell>
          <cell r="H40">
            <v>2.2862758952620754</v>
          </cell>
          <cell r="I40">
            <v>-21.782670625541911</v>
          </cell>
          <cell r="J40">
            <v>2.029227807667108</v>
          </cell>
          <cell r="K40"/>
          <cell r="L40">
            <v>0.16980000000000001</v>
          </cell>
          <cell r="M40">
            <v>0.14720618128776558</v>
          </cell>
          <cell r="N40">
            <v>1.1150231665788088</v>
          </cell>
          <cell r="O40">
            <v>0.99842274357616789</v>
          </cell>
          <cell r="P40"/>
          <cell r="Q40"/>
          <cell r="R40" t="str">
            <v>Q4 2021</v>
          </cell>
          <cell r="S40">
            <v>91.31619555155298</v>
          </cell>
          <cell r="T40">
            <v>106.273556</v>
          </cell>
          <cell r="U40">
            <v>-9.1068359999999995</v>
          </cell>
          <cell r="V40">
            <v>73.825545244699697</v>
          </cell>
          <cell r="W40">
            <v>0.21450356841087345</v>
          </cell>
          <cell r="X40">
            <v>0.20617483258247379</v>
          </cell>
          <cell r="Y40">
            <v>2.7997976427596076</v>
          </cell>
          <cell r="Z40">
            <v>2.6764414796616611</v>
          </cell>
        </row>
        <row r="41">
          <cell r="C41" t="str">
            <v>Q1 2022</v>
          </cell>
          <cell r="D41">
            <v>84.607957880000015</v>
          </cell>
          <cell r="E41">
            <v>179.29614599999999</v>
          </cell>
          <cell r="F41">
            <v>2.4824921577919441</v>
          </cell>
          <cell r="G41">
            <v>84.741617140000002</v>
          </cell>
          <cell r="H41">
            <v>3.1435156069502397</v>
          </cell>
          <cell r="I41">
            <v>-36.349502266558389</v>
          </cell>
          <cell r="J41">
            <v>2.7145704971760654</v>
          </cell>
          <cell r="K41"/>
          <cell r="L41">
            <v>0.222</v>
          </cell>
          <cell r="M41">
            <v>0.19590228199958803</v>
          </cell>
          <cell r="N41">
            <v>1.1150231665788088</v>
          </cell>
          <cell r="O41">
            <v>0.99842274357616789</v>
          </cell>
          <cell r="P41"/>
          <cell r="Q41"/>
          <cell r="R41" t="str">
            <v>Q1 2022</v>
          </cell>
          <cell r="S41">
            <v>91.31619555155298</v>
          </cell>
          <cell r="T41">
            <v>179.29614599999999</v>
          </cell>
          <cell r="U41">
            <v>-9.6804710000000007</v>
          </cell>
          <cell r="V41">
            <v>73.825545244699697</v>
          </cell>
          <cell r="W41">
            <v>0.26346673369407658</v>
          </cell>
          <cell r="X41">
            <v>0.25729640126228337</v>
          </cell>
          <cell r="Y41">
            <v>3.796691397571176</v>
          </cell>
          <cell r="Z41">
            <v>3.6655650920638689</v>
          </cell>
        </row>
        <row r="42">
          <cell r="C42" t="str">
            <v>Q2 2022</v>
          </cell>
          <cell r="D42">
            <v>87.756977880000008</v>
          </cell>
          <cell r="E42">
            <v>142.56043199999999</v>
          </cell>
          <cell r="F42">
            <v>3.2276081586853143</v>
          </cell>
          <cell r="G42">
            <v>84.741617140000002</v>
          </cell>
          <cell r="H42">
            <v>2.755966028508166</v>
          </cell>
          <cell r="I42">
            <v>-29.915012338737061</v>
          </cell>
          <cell r="J42">
            <v>2.4029516142409113</v>
          </cell>
          <cell r="K42"/>
          <cell r="L42">
            <v>0.19420000000000001</v>
          </cell>
          <cell r="M42">
            <v>0.17064308524131774</v>
          </cell>
          <cell r="N42">
            <v>1.1565231665788087</v>
          </cell>
          <cell r="O42">
            <v>1.0355829973720987</v>
          </cell>
          <cell r="P42"/>
          <cell r="Q42"/>
          <cell r="R42" t="str">
            <v>Q2 2022</v>
          </cell>
          <cell r="S42">
            <v>96.176115997984326</v>
          </cell>
          <cell r="T42">
            <v>142.56043199999999</v>
          </cell>
          <cell r="U42">
            <v>-10.573402</v>
          </cell>
          <cell r="V42">
            <v>73.825545244699697</v>
          </cell>
          <cell r="W42">
            <v>0.23955970406532287</v>
          </cell>
          <cell r="X42">
            <v>0.23218449950218201</v>
          </cell>
          <cell r="Y42">
            <v>3.3770146792906144</v>
          </cell>
          <cell r="Z42">
            <v>3.2337932243734344</v>
          </cell>
        </row>
        <row r="43">
          <cell r="C43" t="str">
            <v>Q3 2022</v>
          </cell>
          <cell r="D43">
            <v>88.288137880000008</v>
          </cell>
          <cell r="E43">
            <v>147.76621599999999</v>
          </cell>
          <cell r="F43">
            <v>3.1744672839157997</v>
          </cell>
          <cell r="G43">
            <v>84.741617140000002</v>
          </cell>
          <cell r="H43">
            <v>2.8230381864048031</v>
          </cell>
          <cell r="I43">
            <v>-30.91715554178317</v>
          </cell>
          <cell r="J43">
            <v>2.4581979038467594</v>
          </cell>
          <cell r="K43"/>
          <cell r="L43">
            <v>0.19304513335227969</v>
          </cell>
          <cell r="M43">
            <v>0.17007628083229062</v>
          </cell>
          <cell r="N43">
            <v>1.1635231665788088</v>
          </cell>
          <cell r="O43">
            <v>1.0418509919882797</v>
          </cell>
          <cell r="P43"/>
          <cell r="Q43"/>
          <cell r="R43" t="str">
            <v>Q3 2022</v>
          </cell>
          <cell r="S43">
            <v>96.25797662798432</v>
          </cell>
          <cell r="T43">
            <v>147.76621599999999</v>
          </cell>
          <cell r="U43">
            <v>-4.8283209999999999</v>
          </cell>
          <cell r="V43">
            <v>73.825545244699697</v>
          </cell>
          <cell r="W43">
            <v>0.2309124767780304</v>
          </cell>
          <cell r="X43">
            <v>0.22778896689414976</v>
          </cell>
          <cell r="Y43">
            <v>3.3708184992490882</v>
          </cell>
          <cell r="Z43">
            <v>3.3054167337220446</v>
          </cell>
        </row>
        <row r="44">
          <cell r="C44" t="str">
            <v>Q4 2022</v>
          </cell>
          <cell r="D44">
            <v>99.138978079999987</v>
          </cell>
          <cell r="E44">
            <v>117.574073</v>
          </cell>
          <cell r="F44">
            <v>3.6388504439386491</v>
          </cell>
          <cell r="G44">
            <v>84.741617140000002</v>
          </cell>
          <cell r="H44">
            <v>2.6002796378065276</v>
          </cell>
          <cell r="I44">
            <v>-27.123510447787726</v>
          </cell>
          <cell r="J44">
            <v>2.280206557268337</v>
          </cell>
          <cell r="K44"/>
          <cell r="L44">
            <v>0.17552502751350404</v>
          </cell>
          <cell r="M44">
            <v>0.15431224703788762</v>
          </cell>
          <cell r="N44">
            <v>1.3065231692145491</v>
          </cell>
          <cell r="O44">
            <v>1.1698971700789516</v>
          </cell>
          <cell r="P44"/>
          <cell r="Q44"/>
          <cell r="R44" t="str">
            <v>Q4 2022</v>
          </cell>
          <cell r="S44">
            <v>101.22544362798432</v>
          </cell>
          <cell r="T44">
            <v>117.574073</v>
          </cell>
          <cell r="U44">
            <v>-5.3442629999999998</v>
          </cell>
          <cell r="V44">
            <v>73.825545244699697</v>
          </cell>
          <cell r="W44">
            <v>0.21377394795417787</v>
          </cell>
          <cell r="X44">
            <v>0.21013846993446353</v>
          </cell>
          <cell r="Y44">
            <v>3.0361276558817791</v>
          </cell>
          <cell r="Z44">
            <v>2.9637372254110512</v>
          </cell>
        </row>
      </sheetData>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refreshError="1"/>
      <sheetData sheetId="94" refreshError="1"/>
      <sheetData sheetId="95" refreshError="1"/>
      <sheetData sheetId="96"/>
      <sheetData sheetId="97"/>
      <sheetData sheetId="98"/>
      <sheetData sheetId="99"/>
      <sheetData sheetId="100"/>
      <sheetData sheetId="101"/>
      <sheetData sheetId="102"/>
      <sheetData sheetId="103" refreshError="1"/>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Set>
  </externalBook>
</externalLink>
</file>

<file path=xl/externalLinks/externalLink2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
      <sheetName val="A PL"/>
      <sheetName val="A Equity"/>
      <sheetName val="A CF"/>
      <sheetName val="A Recon"/>
      <sheetName val="RPT"/>
      <sheetName val="BS Summary"/>
      <sheetName val="Consolidated BS"/>
      <sheetName val="Consolidated Inc State"/>
      <sheetName val="Balance Sheet presentation"/>
      <sheetName val="Capital_Incep Dec 20"/>
      <sheetName val="Cap incep Sep 20"/>
      <sheetName val="Balance Sheet"/>
      <sheetName val="PL-Q"/>
      <sheetName val="PL-YTD"/>
      <sheetName val="Fund IV Utilisation .CDC"/>
      <sheetName val="IRR"/>
      <sheetName val="Capital_Qtr-presentation"/>
      <sheetName val="Cap Qtr-Working "/>
      <sheetName val="Capital_Qtr-workings.2"/>
      <sheetName val="Capital_Inception-presentation"/>
      <sheetName val="Capital_Inception-working"/>
      <sheetName val="Capital_Qtr-workings.Jun"/>
      <sheetName val="Capital_Inception-Jun'20"/>
      <sheetName val="Capital_Inception-Sep 30"/>
      <sheetName val="Capital_Inception-Dec 19"/>
      <sheetName val="Sheet1"/>
      <sheetName val="Restate Adj"/>
      <sheetName val="Capital_Inception-Mar 21"/>
      <sheetName val="Apr-Jun"/>
      <sheetName val="CAp Incep Jun 21"/>
      <sheetName val="Cap Incp Jun 22"/>
      <sheetName val="BS-TS"/>
      <sheetName val="PL-TS"/>
      <sheetName val="Statment"/>
      <sheetName val="TB"/>
      <sheetName val="Statement Dec 22"/>
      <sheetName val="Statement Sep 22"/>
      <sheetName val="Control sheet"/>
      <sheetName val="Inv Sum"/>
      <sheetName val="Div Summary"/>
      <sheetName val="Performance"/>
      <sheetName val="Chart1"/>
      <sheetName val="Chart2"/>
      <sheetName val="Chart3"/>
      <sheetName val="Chart4"/>
      <sheetName val="TB Q4 19"/>
      <sheetName val="TB Q1 20"/>
      <sheetName val="TVPI_MIOC"/>
      <sheetName val="Inv Summary"/>
      <sheetName val="% holding change"/>
      <sheetName val="Inv"/>
      <sheetName val="Inv-TS"/>
      <sheetName val="Inv-TS-XIRR-Excl-Forex"/>
      <sheetName val="Inv-TS-XIRR-incl-Forex"/>
      <sheetName val="Squadrun"/>
      <sheetName val="Pyxis"/>
      <sheetName val="Aether"/>
      <sheetName val="Uable"/>
      <sheetName val="Data"/>
      <sheetName val="Forex"/>
      <sheetName val="Chart9"/>
      <sheetName val="Chart10"/>
      <sheetName val="Chart11"/>
      <sheetName val="Chart1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10">
          <cell r="G10">
            <v>25000</v>
          </cell>
        </row>
      </sheetData>
      <sheetData sheetId="41"/>
      <sheetData sheetId="42" refreshError="1"/>
      <sheetData sheetId="43" refreshError="1"/>
      <sheetData sheetId="44" refreshError="1"/>
      <sheetData sheetId="45" refreshError="1"/>
      <sheetData sheetId="46"/>
      <sheetData sheetId="47"/>
      <sheetData sheetId="48">
        <row r="5">
          <cell r="D5" t="str">
            <v>Distn.</v>
          </cell>
          <cell r="E5" t="str">
            <v>Value</v>
          </cell>
          <cell r="F5" t="str">
            <v>Net current assets</v>
          </cell>
          <cell r="G5" t="str">
            <v>Capital Paid</v>
          </cell>
          <cell r="H5" t="str">
            <v>TVPI pre carry</v>
          </cell>
          <cell r="I5" t="str">
            <v>Carry</v>
          </cell>
          <cell r="J5" t="str">
            <v>TVPI post carry</v>
          </cell>
          <cell r="K5"/>
          <cell r="L5" t="str">
            <v>Net IRR before carry</v>
          </cell>
          <cell r="M5" t="str">
            <v>Net IRR after carry</v>
          </cell>
          <cell r="N5"/>
          <cell r="O5" t="str">
            <v>DPI</v>
          </cell>
          <cell r="P5"/>
          <cell r="R5"/>
          <cell r="S5" t="str">
            <v>Realised</v>
          </cell>
          <cell r="T5" t="str">
            <v>Unrealised</v>
          </cell>
          <cell r="U5" t="str">
            <v>Forex</v>
          </cell>
          <cell r="V5" t="str">
            <v>Amt inv.</v>
          </cell>
          <cell r="W5" t="str">
            <v>Gross IRR before FOREX</v>
          </cell>
          <cell r="X5" t="str">
            <v>Gross IRR after FOREX</v>
          </cell>
          <cell r="Y5" t="str">
            <v>MOIC excl FOREX</v>
          </cell>
          <cell r="Z5" t="str">
            <v>MOIC incl FOREX</v>
          </cell>
        </row>
        <row r="6">
          <cell r="C6" t="str">
            <v>Q4 2019</v>
          </cell>
          <cell r="D6">
            <v>0</v>
          </cell>
          <cell r="E6">
            <v>10.500598</v>
          </cell>
          <cell r="F6">
            <v>1.37315399</v>
          </cell>
          <cell r="G6">
            <v>10.712624999999999</v>
          </cell>
          <cell r="H6">
            <v>1.1083886526411595</v>
          </cell>
          <cell r="I6">
            <v>0</v>
          </cell>
          <cell r="J6">
            <v>1.1083886526411595</v>
          </cell>
          <cell r="K6"/>
          <cell r="L6" t="str">
            <v>NM</v>
          </cell>
          <cell r="M6" t="str">
            <v>NM</v>
          </cell>
          <cell r="N6"/>
          <cell r="O6"/>
          <cell r="P6"/>
          <cell r="R6" t="str">
            <v>Q4 2019</v>
          </cell>
          <cell r="S6">
            <v>2.3105812700000001</v>
          </cell>
          <cell r="T6">
            <v>10.500598</v>
          </cell>
          <cell r="U6">
            <v>-8.0221000000000001E-2</v>
          </cell>
          <cell r="V6">
            <v>10.58</v>
          </cell>
          <cell r="W6">
            <v>0</v>
          </cell>
          <cell r="X6">
            <v>0</v>
          </cell>
          <cell r="Y6">
            <v>1.2184688345935728</v>
          </cell>
          <cell r="Z6">
            <v>1.2108865094517958</v>
          </cell>
        </row>
        <row r="7">
          <cell r="C7" t="str">
            <v>Q1 2020</v>
          </cell>
          <cell r="D7">
            <v>0</v>
          </cell>
          <cell r="E7">
            <v>14.903687</v>
          </cell>
          <cell r="F7">
            <v>0.65704098999999994</v>
          </cell>
          <cell r="G7">
            <v>16.214396000000001</v>
          </cell>
          <cell r="H7">
            <v>0.95968594759866477</v>
          </cell>
          <cell r="I7"/>
          <cell r="J7">
            <v>0.95968594759866477</v>
          </cell>
          <cell r="K7"/>
          <cell r="L7" t="str">
            <v>NM</v>
          </cell>
          <cell r="M7" t="str">
            <v>NM</v>
          </cell>
          <cell r="N7"/>
          <cell r="O7"/>
          <cell r="P7"/>
          <cell r="R7" t="str">
            <v>Q1 2020</v>
          </cell>
          <cell r="S7"/>
          <cell r="T7">
            <v>14.903687</v>
          </cell>
          <cell r="U7">
            <v>-0.73527399999999998</v>
          </cell>
          <cell r="V7">
            <v>15.397195999999999</v>
          </cell>
          <cell r="W7">
            <v>5.411807596683503E-2</v>
          </cell>
          <cell r="X7" t="str">
            <v>NM</v>
          </cell>
          <cell r="Y7">
            <v>1.0157018849406088</v>
          </cell>
          <cell r="Z7">
            <v>0.96794812510018058</v>
          </cell>
        </row>
        <row r="8">
          <cell r="C8" t="str">
            <v>Q2 2020</v>
          </cell>
          <cell r="D8">
            <v>0</v>
          </cell>
          <cell r="E8">
            <v>15.017996</v>
          </cell>
          <cell r="F8">
            <v>5.0765699900000003</v>
          </cell>
          <cell r="G8">
            <v>18.210615000000001</v>
          </cell>
          <cell r="H8">
            <v>1.1034534522859332</v>
          </cell>
          <cell r="I8"/>
          <cell r="J8">
            <v>1.1034534522859332</v>
          </cell>
          <cell r="K8"/>
          <cell r="L8" t="str">
            <v>NM</v>
          </cell>
          <cell r="M8" t="str">
            <v>NM</v>
          </cell>
          <cell r="N8"/>
          <cell r="O8"/>
          <cell r="P8"/>
          <cell r="R8" t="str">
            <v>Q2 2020</v>
          </cell>
          <cell r="S8"/>
          <cell r="T8">
            <v>15.017996</v>
          </cell>
          <cell r="U8">
            <v>-0.74905600000000006</v>
          </cell>
          <cell r="V8">
            <v>15.524467749999999</v>
          </cell>
          <cell r="W8">
            <v>2.9000744223594666E-2</v>
          </cell>
          <cell r="X8" t="str">
            <v>NM</v>
          </cell>
          <cell r="Y8">
            <v>1.0156259302351929</v>
          </cell>
          <cell r="Z8">
            <v>0.96737590246854044</v>
          </cell>
        </row>
        <row r="9">
          <cell r="C9" t="str">
            <v>Q3 2020</v>
          </cell>
          <cell r="D9"/>
          <cell r="E9">
            <v>21.094204000000001</v>
          </cell>
          <cell r="F9">
            <v>1.4280623900000002</v>
          </cell>
          <cell r="G9">
            <v>23.990385</v>
          </cell>
          <cell r="H9">
            <v>0.93880387455224257</v>
          </cell>
          <cell r="I9"/>
          <cell r="J9">
            <v>0.93880387455224257</v>
          </cell>
          <cell r="K9"/>
          <cell r="L9" t="str">
            <v>NM</v>
          </cell>
          <cell r="M9" t="str">
            <v>NM</v>
          </cell>
          <cell r="N9"/>
          <cell r="O9"/>
          <cell r="P9"/>
          <cell r="R9" t="str">
            <v>Q3 2020</v>
          </cell>
          <cell r="S9"/>
          <cell r="T9">
            <v>21.094204000000001</v>
          </cell>
          <cell r="U9">
            <v>-0.48200500000000002</v>
          </cell>
          <cell r="V9">
            <v>20.304468750000002</v>
          </cell>
          <cell r="W9">
            <v>0.10110074877738953</v>
          </cell>
          <cell r="X9">
            <v>6.2540116906166079E-2</v>
          </cell>
          <cell r="Y9">
            <v>1.0626335150975077</v>
          </cell>
          <cell r="Z9">
            <v>1.0388946521932518</v>
          </cell>
        </row>
        <row r="10">
          <cell r="C10" t="str">
            <v>Q4 2020</v>
          </cell>
          <cell r="D10"/>
          <cell r="E10">
            <v>22.994416000000001</v>
          </cell>
          <cell r="F10">
            <v>2.7817779799999993</v>
          </cell>
          <cell r="G10">
            <v>27.576734999999999</v>
          </cell>
          <cell r="H10">
            <v>0.9347079695982865</v>
          </cell>
          <cell r="I10"/>
          <cell r="J10">
            <v>0.9347079695982865</v>
          </cell>
          <cell r="K10"/>
          <cell r="L10" t="str">
            <v>NM</v>
          </cell>
          <cell r="M10" t="str">
            <v>NM</v>
          </cell>
          <cell r="N10"/>
          <cell r="O10"/>
          <cell r="P10"/>
          <cell r="Q10"/>
          <cell r="R10" t="str">
            <v>Q4 2020</v>
          </cell>
          <cell r="S10"/>
          <cell r="T10">
            <v>22.994416000000001</v>
          </cell>
          <cell r="U10">
            <v>-0.30537399999999998</v>
          </cell>
          <cell r="V10">
            <v>21.695724980000001</v>
          </cell>
          <cell r="W10">
            <v>9.6850138902664196E-2</v>
          </cell>
          <cell r="X10">
            <v>7.1917787194252028E-2</v>
          </cell>
          <cell r="Y10">
            <v>1.0739346125321321</v>
          </cell>
          <cell r="Z10">
            <v>1.0598593050565117</v>
          </cell>
        </row>
        <row r="11">
          <cell r="C11" t="str">
            <v>Q1 2021</v>
          </cell>
          <cell r="D11"/>
          <cell r="E11">
            <v>31.155971000000001</v>
          </cell>
          <cell r="F11">
            <v>0.94534043000000001</v>
          </cell>
          <cell r="G11">
            <v>32.590409999999999</v>
          </cell>
          <cell r="H11">
            <v>0.98499256161551829</v>
          </cell>
          <cell r="I11">
            <v>0</v>
          </cell>
          <cell r="J11">
            <v>0.98499256161551829</v>
          </cell>
          <cell r="K11"/>
          <cell r="L11" t="str">
            <v>NM</v>
          </cell>
          <cell r="M11" t="str">
            <v>NM</v>
          </cell>
          <cell r="N11"/>
          <cell r="O11"/>
          <cell r="P11"/>
          <cell r="R11" t="str">
            <v>Q1 2021</v>
          </cell>
          <cell r="S11"/>
          <cell r="T11">
            <v>31.155971000000001</v>
          </cell>
          <cell r="U11">
            <v>-0.52040799999999998</v>
          </cell>
          <cell r="V11">
            <v>28.395725859999999</v>
          </cell>
          <cell r="W11">
            <v>0.14086192250251769</v>
          </cell>
          <cell r="X11">
            <v>0.11355671286582947</v>
          </cell>
          <cell r="Y11">
            <v>1.1155333431578636</v>
          </cell>
          <cell r="Z11">
            <v>1.0972063596334496</v>
          </cell>
        </row>
        <row r="12">
          <cell r="C12" t="str">
            <v>Q2 2021</v>
          </cell>
          <cell r="D12"/>
          <cell r="E12">
            <v>47.567475000000002</v>
          </cell>
          <cell r="F12">
            <v>3.9006532999999997</v>
          </cell>
          <cell r="G12">
            <v>42.536409999999997</v>
          </cell>
          <cell r="H12">
            <v>1.2099781880981495</v>
          </cell>
          <cell r="I12">
            <v>-1.7863036599999995</v>
          </cell>
          <cell r="J12">
            <v>1.1679834908493689</v>
          </cell>
          <cell r="K12"/>
          <cell r="L12">
            <v>0.23230000000000001</v>
          </cell>
          <cell r="M12">
            <v>0.18702676296234133</v>
          </cell>
          <cell r="N12"/>
          <cell r="O12"/>
          <cell r="P12"/>
          <cell r="R12" t="str">
            <v>Q2 2021</v>
          </cell>
          <cell r="S12"/>
          <cell r="T12">
            <v>47.567475000000002</v>
          </cell>
          <cell r="U12">
            <v>-0.789246</v>
          </cell>
          <cell r="V12">
            <v>35.495716969999997</v>
          </cell>
          <cell r="W12">
            <v>0.38028472065925589</v>
          </cell>
          <cell r="X12">
            <v>0.35808867812156686</v>
          </cell>
          <cell r="Y12">
            <v>1.3623255177764058</v>
          </cell>
          <cell r="Z12">
            <v>1.3400905534660061</v>
          </cell>
        </row>
        <row r="13">
          <cell r="C13" t="str">
            <v>Q3 2021</v>
          </cell>
          <cell r="D13"/>
          <cell r="E13">
            <v>73.121252999999996</v>
          </cell>
          <cell r="F13">
            <v>1.7335987399999999</v>
          </cell>
          <cell r="G13">
            <v>59.078865</v>
          </cell>
          <cell r="H13">
            <v>1.2670326645577907</v>
          </cell>
          <cell r="I13">
            <v>-3.1551573479999995</v>
          </cell>
          <cell r="J13">
            <v>1.2136268087073101</v>
          </cell>
          <cell r="K13"/>
          <cell r="L13">
            <v>0.29249999999999998</v>
          </cell>
          <cell r="M13">
            <v>0.24003400325775143</v>
          </cell>
          <cell r="N13"/>
          <cell r="O13"/>
          <cell r="P13"/>
          <cell r="R13" t="str">
            <v>Q3 2021</v>
          </cell>
          <cell r="S13"/>
          <cell r="T13">
            <v>73.121252999999996</v>
          </cell>
          <cell r="U13">
            <v>-0.88476200000000005</v>
          </cell>
          <cell r="V13">
            <v>52.555074140000002</v>
          </cell>
          <cell r="W13">
            <v>0.45185384154319763</v>
          </cell>
          <cell r="X13">
            <v>0.43463484644889827</v>
          </cell>
          <cell r="Y13">
            <v>1.4081611758905985</v>
          </cell>
          <cell r="Z13">
            <v>1.3913262267543249</v>
          </cell>
        </row>
        <row r="14">
          <cell r="C14" t="str">
            <v>Q4 2021</v>
          </cell>
          <cell r="D14"/>
          <cell r="E14">
            <v>116.253517</v>
          </cell>
          <cell r="F14">
            <v>7.3143029300000002</v>
          </cell>
          <cell r="G14">
            <v>71.584804000000005</v>
          </cell>
          <cell r="H14">
            <v>1.7261738948115299</v>
          </cell>
          <cell r="I14">
            <v>-10.396563174000002</v>
          </cell>
          <cell r="J14">
            <v>1.5809396747946671</v>
          </cell>
          <cell r="K14"/>
          <cell r="L14">
            <v>0.66839999999999999</v>
          </cell>
          <cell r="M14">
            <v>0.54977536201477051</v>
          </cell>
          <cell r="N14"/>
          <cell r="O14"/>
          <cell r="P14"/>
          <cell r="R14" t="str">
            <v>Q4 2021</v>
          </cell>
          <cell r="S14"/>
          <cell r="T14">
            <v>116.253517</v>
          </cell>
          <cell r="U14">
            <v>-0.81703599999999998</v>
          </cell>
          <cell r="V14">
            <v>60.85623914</v>
          </cell>
          <cell r="W14">
            <v>0.80506271123886131</v>
          </cell>
          <cell r="X14">
            <v>0.79517751932144165</v>
          </cell>
          <cell r="Y14">
            <v>1.9237230997906192</v>
          </cell>
          <cell r="Z14">
            <v>1.9102974262434844</v>
          </cell>
        </row>
        <row r="15">
          <cell r="C15" t="str">
            <v>Q1 2022</v>
          </cell>
          <cell r="D15"/>
          <cell r="E15">
            <v>138.05261300000001</v>
          </cell>
          <cell r="F15">
            <v>2.3470067800000001</v>
          </cell>
          <cell r="G15">
            <v>83.226168000000001</v>
          </cell>
          <cell r="H15">
            <v>1.6869648471620127</v>
          </cell>
          <cell r="I15">
            <v>-11.434650356000001</v>
          </cell>
          <cell r="J15">
            <v>1.5495723583476775</v>
          </cell>
          <cell r="K15"/>
          <cell r="L15">
            <v>0.56793763160705568</v>
          </cell>
          <cell r="M15">
            <v>0.46790698051452639</v>
          </cell>
          <cell r="N15"/>
          <cell r="O15"/>
          <cell r="P15"/>
          <cell r="R15" t="str">
            <v>Q1 2022</v>
          </cell>
          <cell r="S15"/>
          <cell r="T15">
            <v>138.05261300000001</v>
          </cell>
          <cell r="U15">
            <v>-1.7651019999999999</v>
          </cell>
          <cell r="V15">
            <v>75.2508699029257</v>
          </cell>
          <cell r="W15">
            <v>0.7032611489295959</v>
          </cell>
          <cell r="X15">
            <v>0.68657643198966978</v>
          </cell>
          <cell r="Y15">
            <v>1.8580212452077449</v>
          </cell>
          <cell r="Z15">
            <v>1.8345650113824481</v>
          </cell>
        </row>
        <row r="16">
          <cell r="C16" t="str">
            <v>Q2 2022</v>
          </cell>
          <cell r="D16"/>
          <cell r="E16">
            <v>139.5993</v>
          </cell>
          <cell r="F16">
            <v>0.33882749143656249</v>
          </cell>
          <cell r="G16">
            <v>89.478824000000003</v>
          </cell>
          <cell r="H16">
            <v>1.5639245268962918</v>
          </cell>
          <cell r="I16">
            <v>-10.091820698287316</v>
          </cell>
          <cell r="J16">
            <v>1.4511400685501774</v>
          </cell>
          <cell r="K16"/>
          <cell r="L16">
            <v>0.40937469005584726</v>
          </cell>
          <cell r="M16">
            <v>0.33621030330657953</v>
          </cell>
          <cell r="N16"/>
          <cell r="O16"/>
          <cell r="P16"/>
          <cell r="R16" t="str">
            <v>Q2 2022</v>
          </cell>
          <cell r="S16"/>
          <cell r="T16">
            <v>139.5993</v>
          </cell>
          <cell r="U16">
            <v>-3.8282370000000001</v>
          </cell>
          <cell r="V16">
            <v>80.213064312925695</v>
          </cell>
          <cell r="W16">
            <v>0.55177221894264217</v>
          </cell>
          <cell r="X16">
            <v>0.52303885817527773</v>
          </cell>
          <cell r="Y16">
            <v>1.7880820066973528</v>
          </cell>
          <cell r="Z16">
            <v>1.7403561526511173</v>
          </cell>
        </row>
        <row r="17">
          <cell r="C17" t="str">
            <v>Q3 2022</v>
          </cell>
          <cell r="D17">
            <v>2.3095530000000002</v>
          </cell>
          <cell r="E17">
            <v>158.850572</v>
          </cell>
          <cell r="F17">
            <v>0.81627168840791142</v>
          </cell>
          <cell r="G17">
            <v>97.932046900000003</v>
          </cell>
          <cell r="H17">
            <v>1.6539672335635405</v>
          </cell>
          <cell r="I17">
            <v>-12.883308465881578</v>
          </cell>
          <cell r="J17">
            <v>1.5224136831814379</v>
          </cell>
          <cell r="K17"/>
          <cell r="L17">
            <v>0.41309740543365492</v>
          </cell>
          <cell r="M17">
            <v>0.34044568538665776</v>
          </cell>
          <cell r="N17"/>
          <cell r="O17">
            <v>2.3583219927572046E-2</v>
          </cell>
          <cell r="P17"/>
          <cell r="R17" t="str">
            <v>Q3 2022</v>
          </cell>
          <cell r="S17">
            <v>2.3105812700000001</v>
          </cell>
          <cell r="T17">
            <v>158.850572</v>
          </cell>
          <cell r="U17">
            <v>-5.5399390000000004</v>
          </cell>
          <cell r="V17">
            <v>87.811482312925691</v>
          </cell>
          <cell r="W17">
            <v>0.53637219071388242</v>
          </cell>
          <cell r="X17">
            <v>0.50413909554481495</v>
          </cell>
          <cell r="Y17">
            <v>1.8983974291191519</v>
          </cell>
          <cell r="Z17">
            <v>1.8353084246509455</v>
          </cell>
        </row>
        <row r="18">
          <cell r="C18" t="str">
            <v>Q4 2022</v>
          </cell>
          <cell r="D18">
            <v>2.3095530000000002</v>
          </cell>
          <cell r="E18">
            <v>151.58038099999999</v>
          </cell>
          <cell r="F18">
            <v>-0.84984723586815614</v>
          </cell>
          <cell r="G18">
            <v>100.82043315</v>
          </cell>
          <cell r="H18">
            <v>1.5179471262183504</v>
          </cell>
          <cell r="I18">
            <v>-10.453903481026366</v>
          </cell>
          <cell r="J18">
            <v>1.4142587849326795</v>
          </cell>
          <cell r="K18"/>
          <cell r="L18">
            <v>0.29238893032073987</v>
          </cell>
          <cell r="M18">
            <v>0.23983587741851803</v>
          </cell>
          <cell r="N18"/>
          <cell r="O18">
            <v>2.2907588549672883E-2</v>
          </cell>
          <cell r="P18"/>
          <cell r="R18" t="str">
            <v>Q4 2022</v>
          </cell>
          <cell r="S18">
            <v>2.3105812700000001</v>
          </cell>
          <cell r="T18">
            <v>151.58038099999999</v>
          </cell>
          <cell r="U18">
            <v>-6.3015920000000003</v>
          </cell>
          <cell r="V18">
            <v>93.379568542925696</v>
          </cell>
          <cell r="W18">
            <v>0.39055055975913999</v>
          </cell>
          <cell r="X18">
            <v>0.35832609534263615</v>
          </cell>
          <cell r="Y18">
            <v>1.7154989765920903</v>
          </cell>
          <cell r="Z18">
            <v>1.6480153493026453</v>
          </cell>
        </row>
      </sheetData>
      <sheetData sheetId="49">
        <row r="1">
          <cell r="A1" t="str">
            <v>CHIRATAE VENTURES INTERNATIONAL FUND IV LLC, MAURITIUS</v>
          </cell>
        </row>
      </sheetData>
      <sheetData sheetId="50"/>
      <sheetData sheetId="51"/>
      <sheetData sheetId="52"/>
      <sheetData sheetId="53">
        <row r="3">
          <cell r="B3" t="str">
            <v>TIME SERIES</v>
          </cell>
        </row>
      </sheetData>
      <sheetData sheetId="54">
        <row r="3">
          <cell r="B3" t="str">
            <v>TIME SERIES</v>
          </cell>
        </row>
      </sheetData>
      <sheetData sheetId="55"/>
      <sheetData sheetId="56"/>
      <sheetData sheetId="57"/>
      <sheetData sheetId="58"/>
      <sheetData sheetId="59"/>
      <sheetData sheetId="60"/>
      <sheetData sheetId="61" refreshError="1"/>
      <sheetData sheetId="62" refreshError="1"/>
      <sheetData sheetId="63" refreshError="1"/>
      <sheetData sheetId="64" refreshError="1"/>
    </sheetDataSet>
  </externalBook>
</externalLink>
</file>

<file path=xl/externalLinks/externalLink2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apital_Qtr (2)"/>
      <sheetName val="A-BS"/>
      <sheetName val="A PL"/>
      <sheetName val="A Equity"/>
      <sheetName val="A CF"/>
      <sheetName val="A Recon"/>
      <sheetName val="BS Summary"/>
      <sheetName val="Country"/>
      <sheetName val="RPT"/>
      <sheetName val="Balance Sheet presentation"/>
      <sheetName val="PL-Q"/>
      <sheetName val="PL-YTD"/>
      <sheetName val="BS-TS"/>
      <sheetName val="PL-TS"/>
      <sheetName val="TB Q4 19"/>
      <sheetName val="TB Q1 20"/>
      <sheetName val="TB "/>
      <sheetName val="Capital_Inception Mar 20"/>
      <sheetName val="Cap Incep Sep 20"/>
      <sheetName val="Cap Inception-June 20"/>
      <sheetName val="Statement Sep 22"/>
      <sheetName val="Statement"/>
      <sheetName val="Capital_Qtr"/>
      <sheetName val="Cap Incep-Dec 20"/>
      <sheetName val="Statement Dec 22"/>
      <sheetName val="Capital_Inception"/>
      <sheetName val="IDG Fund III - Tax comp"/>
      <sheetName val="Inv Summary"/>
      <sheetName val="Div Summary"/>
      <sheetName val="TVPI_MIOC"/>
      <sheetName val="Fund-3 IRR"/>
      <sheetName val="Historical rate till Dec 13"/>
      <sheetName val="Historical rate from Jan 14"/>
      <sheetName val="Average month rate"/>
      <sheetName val="Control sheet"/>
      <sheetName val="Data"/>
      <sheetName val="Inv"/>
      <sheetName val="% holding"/>
      <sheetName val="Inv Sum"/>
      <sheetName val="Inv-TS"/>
      <sheetName val="Inv-TS-XIRR-incl-Forex"/>
      <sheetName val="Inv-TS-XIRR-Excl-Forex"/>
      <sheetName val="Performance"/>
      <sheetName val="PR-Active AI"/>
      <sheetName val="Algiz"/>
      <sheetName val="PR BonusHub"/>
      <sheetName val="PR-Brainbees"/>
      <sheetName val="PR- Blowhorn"/>
      <sheetName val="PR-Cure Fit"/>
      <sheetName val="Cropin"/>
      <sheetName val="Deepfence"/>
      <sheetName val="PR-Edunetwork (Rentomojo)"/>
      <sheetName val="PR-EtechAces"/>
      <sheetName val="PR-Hansel"/>
      <sheetName val="PR-Healthifyme"/>
      <sheetName val="PR-Healthplix"/>
      <sheetName val="Hevo"/>
      <sheetName val="PR-Littleblackbook"/>
      <sheetName val="PR-Infisecure"/>
      <sheetName val="PR-Kristal.AI"/>
      <sheetName val="PR-Lenskart"/>
      <sheetName val="PR-mPaani"/>
      <sheetName val="PR Shifu"/>
      <sheetName val="PR-Nestaway"/>
      <sheetName val="Netdox"/>
      <sheetName val="PR-Omapal(Flyrobe)"/>
      <sheetName val="PR-Pipecandy"/>
      <sheetName val="PR-RN (Emotix)"/>
      <sheetName val="PR-redcliff"/>
      <sheetName val="PR-Sigtuple"/>
      <sheetName val="PR-Bizongo"/>
      <sheetName val="PR-EarlySalary"/>
      <sheetName val="Squadcast"/>
      <sheetName val="PR-Treemark (ELA)"/>
      <sheetName val="Ulink"/>
      <sheetName val="PR-Unbxd"/>
      <sheetName val="PR-Uniphore"/>
      <sheetName val="PR-Vayana Networks"/>
      <sheetName val="Wickedride"/>
      <sheetName val="PR-YourQuote"/>
      <sheetName val="Chart9"/>
      <sheetName val="Chart10"/>
      <sheetName val="Chart11"/>
      <sheetName val="Chart12"/>
      <sheetName val="TB Q4 18"/>
      <sheetName val="TB Q2 19"/>
      <sheetName val="TB Q1 19"/>
      <sheetName val="TB Q3"/>
      <sheetName val="TB Q3 18"/>
      <sheetName val="TB Q2 18"/>
      <sheetName val="TB Q1 18"/>
      <sheetName val="TB 17 Sep 17"/>
      <sheetName val="TB Q2 17"/>
      <sheetName val="TB_Q417"/>
      <sheetName val="TB Q1 17"/>
      <sheetName val="TB Q4 16"/>
      <sheetName val="TB Q3 16"/>
      <sheetName val="TB Q2 16"/>
      <sheetName val="TB Q1 16"/>
      <sheetName val="Forex"/>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5">
          <cell r="D5" t="str">
            <v>Distn.</v>
          </cell>
          <cell r="E5" t="str">
            <v>Value</v>
          </cell>
          <cell r="F5" t="str">
            <v>Net current assets</v>
          </cell>
          <cell r="G5" t="str">
            <v>Capital Paid</v>
          </cell>
          <cell r="H5" t="str">
            <v>TVPI pre carry</v>
          </cell>
          <cell r="I5" t="str">
            <v>Carry</v>
          </cell>
          <cell r="J5" t="str">
            <v>TVPI post carry</v>
          </cell>
          <cell r="K5"/>
          <cell r="L5" t="str">
            <v>Net IRR before carry</v>
          </cell>
          <cell r="M5" t="str">
            <v>Net IRR after carry</v>
          </cell>
          <cell r="N5" t="str">
            <v>DPI</v>
          </cell>
          <cell r="P5"/>
          <cell r="Q5" t="str">
            <v>Realised</v>
          </cell>
          <cell r="R5" t="str">
            <v>Unrealised</v>
          </cell>
          <cell r="S5" t="str">
            <v>Forex</v>
          </cell>
          <cell r="T5" t="str">
            <v>Amt inv.</v>
          </cell>
          <cell r="U5" t="str">
            <v>Gross IRR before FOREX</v>
          </cell>
          <cell r="V5" t="str">
            <v>Gross IRR after FOREX</v>
          </cell>
          <cell r="W5" t="str">
            <v>MOIC excl FOREX</v>
          </cell>
          <cell r="X5" t="str">
            <v>MOIC incl FOREX</v>
          </cell>
        </row>
        <row r="6">
          <cell r="C6" t="str">
            <v>Q3 2016</v>
          </cell>
          <cell r="D6">
            <v>0</v>
          </cell>
          <cell r="E6">
            <v>11.950617286991521</v>
          </cell>
          <cell r="F6">
            <v>1.11315012</v>
          </cell>
          <cell r="G6">
            <v>14.062950000000001</v>
          </cell>
          <cell r="H6">
            <v>0.92894928923103059</v>
          </cell>
          <cell r="I6"/>
          <cell r="J6"/>
          <cell r="K6"/>
          <cell r="L6" t="str">
            <v>NM</v>
          </cell>
          <cell r="M6" t="str">
            <v>NM</v>
          </cell>
          <cell r="N6"/>
          <cell r="P6" t="str">
            <v>Q3 2016</v>
          </cell>
          <cell r="Q6">
            <v>0</v>
          </cell>
          <cell r="R6">
            <v>11.950617286991521</v>
          </cell>
          <cell r="S6">
            <v>3.4388034099299303E-2</v>
          </cell>
          <cell r="T6">
            <v>11.8418482528922</v>
          </cell>
          <cell r="U6">
            <v>2.0748570561408997E-2</v>
          </cell>
          <cell r="V6"/>
          <cell r="W6">
            <v>1.0062811985436357</v>
          </cell>
          <cell r="X6">
            <v>1.0091851400031879</v>
          </cell>
        </row>
        <row r="7">
          <cell r="C7" t="str">
            <v>Q4 2016</v>
          </cell>
          <cell r="D7">
            <v>0</v>
          </cell>
          <cell r="E7">
            <v>15.591139999999999</v>
          </cell>
          <cell r="F7">
            <v>0.81495505000000001</v>
          </cell>
          <cell r="G7">
            <v>18.1342</v>
          </cell>
          <cell r="H7">
            <v>0.90470464922632365</v>
          </cell>
          <cell r="I7"/>
          <cell r="J7"/>
          <cell r="K7"/>
          <cell r="L7" t="str">
            <v>NM</v>
          </cell>
          <cell r="M7" t="str">
            <v>NM</v>
          </cell>
          <cell r="N7"/>
          <cell r="P7" t="str">
            <v>Q4 2016</v>
          </cell>
          <cell r="Q7">
            <v>0</v>
          </cell>
          <cell r="R7">
            <v>15.591139999999999</v>
          </cell>
          <cell r="S7">
            <v>-0.21609300000000001</v>
          </cell>
          <cell r="T7">
            <v>15.670180999999999</v>
          </cell>
          <cell r="U7">
            <v>1.9120284914970403E-2</v>
          </cell>
          <cell r="V7">
            <v>-1.0953345894813539E-2</v>
          </cell>
          <cell r="W7">
            <v>1.0087460380961777</v>
          </cell>
          <cell r="X7">
            <v>0.99495596126171104</v>
          </cell>
        </row>
        <row r="8">
          <cell r="C8" t="str">
            <v>Q1 2017</v>
          </cell>
          <cell r="D8">
            <v>0</v>
          </cell>
          <cell r="E8">
            <v>19.303844497384897</v>
          </cell>
          <cell r="F8">
            <v>1.6132339899999899</v>
          </cell>
          <cell r="G8">
            <v>21.2117</v>
          </cell>
          <cell r="H8">
            <v>0.98611042431228457</v>
          </cell>
          <cell r="I8"/>
          <cell r="J8"/>
          <cell r="K8"/>
          <cell r="L8" t="str">
            <v>NM</v>
          </cell>
          <cell r="M8" t="str">
            <v>NM</v>
          </cell>
          <cell r="N8"/>
          <cell r="P8" t="str">
            <v>Q1 2017</v>
          </cell>
          <cell r="Q8">
            <v>0</v>
          </cell>
          <cell r="R8">
            <v>19.303844497384897</v>
          </cell>
          <cell r="S8">
            <v>0.459818608355128</v>
          </cell>
          <cell r="T8">
            <v>17.344291609029799</v>
          </cell>
          <cell r="U8">
            <v>0.13521109223365788</v>
          </cell>
          <cell r="V8">
            <v>0.17748181223869325</v>
          </cell>
          <cell r="W8">
            <v>1.0864684654644055</v>
          </cell>
          <cell r="X8">
            <v>1.1129797014791261</v>
          </cell>
        </row>
        <row r="9">
          <cell r="C9" t="str">
            <v>Q2 2017</v>
          </cell>
          <cell r="D9">
            <v>0</v>
          </cell>
          <cell r="E9">
            <v>22.336095243770902</v>
          </cell>
          <cell r="F9">
            <v>1.6953759900000001</v>
          </cell>
          <cell r="G9">
            <v>24.8367</v>
          </cell>
          <cell r="H9">
            <v>0.96757907587444791</v>
          </cell>
          <cell r="I9"/>
          <cell r="J9"/>
          <cell r="K9"/>
          <cell r="L9" t="str">
            <v>NM</v>
          </cell>
          <cell r="M9" t="str">
            <v>NM</v>
          </cell>
          <cell r="N9"/>
          <cell r="P9" t="str">
            <v>Q2 2017</v>
          </cell>
          <cell r="Q9">
            <v>0</v>
          </cell>
          <cell r="R9">
            <v>22.336095243770902</v>
          </cell>
          <cell r="S9">
            <v>0.47262767474105805</v>
          </cell>
          <cell r="T9">
            <v>20.368991999999999</v>
          </cell>
          <cell r="U9">
            <v>9.4015774130821239E-2</v>
          </cell>
          <cell r="V9">
            <v>0.1238146960735321</v>
          </cell>
          <cell r="W9">
            <v>1.0733701289209523</v>
          </cell>
          <cell r="X9">
            <v>1.0965734211968321</v>
          </cell>
        </row>
        <row r="10">
          <cell r="C10" t="str">
            <v>Q3 2017</v>
          </cell>
          <cell r="D10">
            <v>0</v>
          </cell>
          <cell r="E10">
            <v>28.355166836440898</v>
          </cell>
          <cell r="F10">
            <v>4.0589189900000004</v>
          </cell>
          <cell r="G10">
            <v>33.740659999999998</v>
          </cell>
          <cell r="H10">
            <v>0.96068321800583922</v>
          </cell>
          <cell r="I10"/>
          <cell r="J10"/>
          <cell r="K10"/>
          <cell r="L10" t="str">
            <v>NM</v>
          </cell>
          <cell r="M10" t="str">
            <v>NM</v>
          </cell>
          <cell r="N10"/>
          <cell r="P10" t="str">
            <v>Q3 2017</v>
          </cell>
          <cell r="Q10">
            <v>0</v>
          </cell>
          <cell r="R10">
            <v>28.355166836440898</v>
          </cell>
          <cell r="S10">
            <v>0.202748876271754</v>
          </cell>
          <cell r="T10">
            <v>25.802888692862801</v>
          </cell>
          <cell r="U10">
            <v>0.10606227517127992</v>
          </cell>
          <cell r="V10">
            <v>0.11514988541603088</v>
          </cell>
          <cell r="W10">
            <v>1.091056830701139</v>
          </cell>
          <cell r="X10">
            <v>1.0989144345022139</v>
          </cell>
        </row>
        <row r="11">
          <cell r="C11" t="str">
            <v>Q4 2017</v>
          </cell>
          <cell r="D11">
            <v>0</v>
          </cell>
          <cell r="E11">
            <v>36.326009488167003</v>
          </cell>
          <cell r="F11">
            <v>0.776060250000003</v>
          </cell>
          <cell r="G11">
            <v>38.36546826</v>
          </cell>
          <cell r="H11">
            <v>0.96706938350729788</v>
          </cell>
          <cell r="I11"/>
          <cell r="J11"/>
          <cell r="K11"/>
          <cell r="L11" t="str">
            <v>NM</v>
          </cell>
          <cell r="M11" t="str">
            <v>NM</v>
          </cell>
          <cell r="N11"/>
          <cell r="P11" t="str">
            <v>Q4 2017</v>
          </cell>
          <cell r="Q11">
            <v>0</v>
          </cell>
          <cell r="R11">
            <v>36.326009488167003</v>
          </cell>
          <cell r="S11">
            <v>0.76788944963614802</v>
          </cell>
          <cell r="T11">
            <v>32.512370285882497</v>
          </cell>
          <cell r="U11">
            <v>0.10128640532493591</v>
          </cell>
          <cell r="V11">
            <v>0.12639815211296079</v>
          </cell>
          <cell r="W11">
            <v>1.093679720237773</v>
          </cell>
          <cell r="X11">
            <v>1.1172980981931195</v>
          </cell>
        </row>
        <row r="12">
          <cell r="C12" t="str">
            <v>Q1 2018</v>
          </cell>
          <cell r="D12">
            <v>0</v>
          </cell>
          <cell r="E12">
            <v>39.763782999999997</v>
          </cell>
          <cell r="F12">
            <v>3.52884004</v>
          </cell>
          <cell r="G12">
            <v>43.576117320000002</v>
          </cell>
          <cell r="H12">
            <v>0.99349427398686818</v>
          </cell>
          <cell r="I12"/>
          <cell r="J12"/>
          <cell r="K12"/>
          <cell r="L12" t="str">
            <v>NM</v>
          </cell>
          <cell r="M12" t="str">
            <v>NM</v>
          </cell>
          <cell r="N12"/>
          <cell r="P12" t="str">
            <v>Q1 2018</v>
          </cell>
          <cell r="Q12">
            <v>0</v>
          </cell>
          <cell r="R12">
            <v>39.763782999999997</v>
          </cell>
          <cell r="S12">
            <v>0.25708199999999998</v>
          </cell>
          <cell r="T12">
            <v>34.231166000000002</v>
          </cell>
          <cell r="U12">
            <v>0.13509070277214055</v>
          </cell>
          <cell r="V12">
            <v>0.14148342013359069</v>
          </cell>
          <cell r="W12">
            <v>1.1541149664606809</v>
          </cell>
          <cell r="X12">
            <v>1.1616251400843312</v>
          </cell>
        </row>
        <row r="13">
          <cell r="C13" t="str">
            <v>Q2 2018</v>
          </cell>
          <cell r="D13">
            <v>0</v>
          </cell>
          <cell r="E13">
            <v>49.207314672778899</v>
          </cell>
          <cell r="F13">
            <v>19.989577929999999</v>
          </cell>
          <cell r="G13">
            <v>63.380485110000002</v>
          </cell>
          <cell r="H13">
            <v>1.0917696903500222</v>
          </cell>
          <cell r="I13"/>
          <cell r="J13"/>
          <cell r="K13"/>
          <cell r="L13">
            <v>9.5696850084278667E-2</v>
          </cell>
          <cell r="M13">
            <v>7.6997826981217876E-2</v>
          </cell>
          <cell r="N13"/>
          <cell r="P13" t="str">
            <v>Q2 2018</v>
          </cell>
          <cell r="Q13">
            <v>0</v>
          </cell>
          <cell r="R13">
            <v>49.207314672778899</v>
          </cell>
          <cell r="S13">
            <v>-1.3201933274298001</v>
          </cell>
          <cell r="T13">
            <v>36.915801835882498</v>
          </cell>
          <cell r="U13">
            <v>0.26803738474845884</v>
          </cell>
          <cell r="V13">
            <v>0.24373521208763119</v>
          </cell>
          <cell r="W13">
            <v>1.3687230261133188</v>
          </cell>
          <cell r="X13">
            <v>1.3329607437904529</v>
          </cell>
        </row>
        <row r="14">
          <cell r="C14" t="str">
            <v>Q3 2018</v>
          </cell>
          <cell r="D14">
            <v>0</v>
          </cell>
          <cell r="E14">
            <v>57.623925422634699</v>
          </cell>
          <cell r="F14">
            <v>12.5385881</v>
          </cell>
          <cell r="G14">
            <v>66.968985110000006</v>
          </cell>
          <cell r="H14">
            <v>1.0476866777567131</v>
          </cell>
          <cell r="I14"/>
          <cell r="J14"/>
          <cell r="K14"/>
          <cell r="L14">
            <v>4.1428238207673398E-2</v>
          </cell>
          <cell r="M14">
            <v>3.340085800379923E-2</v>
          </cell>
          <cell r="N14"/>
          <cell r="P14" t="str">
            <v>Q3 2018</v>
          </cell>
          <cell r="Q14">
            <v>0</v>
          </cell>
          <cell r="R14">
            <v>57.623925422634699</v>
          </cell>
          <cell r="S14">
            <v>-3.5184726672101396</v>
          </cell>
          <cell r="T14">
            <v>47.312672495882502</v>
          </cell>
          <cell r="U14">
            <v>0.21949030756950377</v>
          </cell>
          <cell r="V14">
            <v>0.16681049466133119</v>
          </cell>
          <cell r="W14">
            <v>1.2923048913621589</v>
          </cell>
          <cell r="X14">
            <v>1.217938501099247</v>
          </cell>
        </row>
        <row r="15">
          <cell r="C15" t="str">
            <v>Q4 2018</v>
          </cell>
          <cell r="D15">
            <v>0</v>
          </cell>
          <cell r="E15">
            <v>79.778093963370395</v>
          </cell>
          <cell r="F15">
            <v>-8.9549999999999994E-3</v>
          </cell>
          <cell r="G15">
            <v>66.968985110000006</v>
          </cell>
          <cell r="H15">
            <v>1.1911355507679484</v>
          </cell>
          <cell r="I15"/>
          <cell r="J15"/>
          <cell r="K15"/>
          <cell r="L15">
            <v>0.13076467435653899</v>
          </cell>
          <cell r="M15">
            <v>0.10573222539196278</v>
          </cell>
          <cell r="N15"/>
          <cell r="O15">
            <v>0.80856872020096582</v>
          </cell>
          <cell r="P15" t="str">
            <v>Q4 2018</v>
          </cell>
          <cell r="Q15">
            <v>0</v>
          </cell>
          <cell r="R15">
            <v>79.778093963370395</v>
          </cell>
          <cell r="S15">
            <v>-1.76217283199317</v>
          </cell>
          <cell r="T15">
            <v>59.1876563258825</v>
          </cell>
          <cell r="U15">
            <v>0.27738669514656067</v>
          </cell>
          <cell r="V15">
            <v>0.2576668322086334</v>
          </cell>
          <cell r="W15">
            <v>1.3776566239826997</v>
          </cell>
          <cell r="X15">
            <v>1.3478839831757925</v>
          </cell>
        </row>
        <row r="16">
          <cell r="C16" t="str">
            <v>Q1 2019</v>
          </cell>
          <cell r="D16">
            <v>0</v>
          </cell>
          <cell r="E16">
            <v>96.745911363795912</v>
          </cell>
          <cell r="F16">
            <v>1.3903666699999999</v>
          </cell>
          <cell r="G16">
            <v>74.947157900000008</v>
          </cell>
          <cell r="H16">
            <v>1.3094062641406168</v>
          </cell>
          <cell r="I16">
            <v>-4.6377842147591997</v>
          </cell>
          <cell r="J16">
            <v>1.2475255425134235</v>
          </cell>
          <cell r="K16"/>
          <cell r="L16">
            <v>0.19194256090138054</v>
          </cell>
          <cell r="M16">
            <v>0.15633709215138061</v>
          </cell>
          <cell r="N16"/>
          <cell r="O16">
            <v>0.81449935552181207</v>
          </cell>
          <cell r="P16" t="str">
            <v>Q1 2019</v>
          </cell>
          <cell r="Q16"/>
          <cell r="R16">
            <v>96.745911363795912</v>
          </cell>
          <cell r="S16">
            <v>-1.26997139172991</v>
          </cell>
          <cell r="T16">
            <v>63.176353265882497</v>
          </cell>
          <cell r="U16">
            <v>0.34049715399742131</v>
          </cell>
          <cell r="V16">
            <v>0.32979610562324524</v>
          </cell>
          <cell r="W16">
            <v>1.5514647124853584</v>
          </cell>
          <cell r="X16">
            <v>1.5313627071292542</v>
          </cell>
        </row>
        <row r="17">
          <cell r="C17" t="str">
            <v>Q2 2019</v>
          </cell>
          <cell r="D17">
            <v>0</v>
          </cell>
          <cell r="E17">
            <v>124.66767044714953</v>
          </cell>
          <cell r="F17">
            <v>0.64540021893038046</v>
          </cell>
          <cell r="G17">
            <v>92.365235220000002</v>
          </cell>
          <cell r="H17">
            <v>1.3567125159980717</v>
          </cell>
          <cell r="I17">
            <v>-6.5895275494299099</v>
          </cell>
          <cell r="J17">
            <v>1.2853704408792821</v>
          </cell>
          <cell r="K17"/>
          <cell r="L17">
            <v>0.2218</v>
          </cell>
          <cell r="M17">
            <v>0.18190000000000001</v>
          </cell>
          <cell r="N17"/>
          <cell r="O17">
            <v>0.82010820559062225</v>
          </cell>
          <cell r="P17" t="str">
            <v>Q2 2019</v>
          </cell>
          <cell r="Q17"/>
          <cell r="R17">
            <v>124.66767044714953</v>
          </cell>
          <cell r="S17">
            <v>-0.98670762712857196</v>
          </cell>
          <cell r="T17">
            <v>79.644805235882501</v>
          </cell>
          <cell r="U17">
            <v>0.36097872853279123</v>
          </cell>
          <cell r="V17">
            <v>0.3544938743114473</v>
          </cell>
          <cell r="W17">
            <v>1.5776845420379888</v>
          </cell>
          <cell r="X17">
            <v>1.5652956910111546</v>
          </cell>
        </row>
        <row r="18">
          <cell r="C18" t="str">
            <v>Q3 2019</v>
          </cell>
          <cell r="D18">
            <v>0</v>
          </cell>
          <cell r="E18">
            <v>137.803584</v>
          </cell>
          <cell r="F18">
            <v>-0.207649</v>
          </cell>
          <cell r="G18">
            <v>99.548540000000003</v>
          </cell>
          <cell r="H18">
            <v>1.382199427535552</v>
          </cell>
          <cell r="I18">
            <v>-7.6069507958497899</v>
          </cell>
          <cell r="J18">
            <v>1.3057849387258738</v>
          </cell>
          <cell r="K18"/>
          <cell r="L18">
            <v>0.21437154273464257</v>
          </cell>
          <cell r="M18">
            <v>0.17579320202135057</v>
          </cell>
          <cell r="N18"/>
          <cell r="O18">
            <v>0.82003982328454028</v>
          </cell>
          <cell r="P18" t="str">
            <v>Q3 2019</v>
          </cell>
          <cell r="Q18"/>
          <cell r="R18">
            <v>137.803584</v>
          </cell>
          <cell r="S18">
            <v>-2.950561</v>
          </cell>
          <cell r="T18">
            <v>87.397386999999995</v>
          </cell>
          <cell r="U18">
            <v>0.34374009966850283</v>
          </cell>
          <cell r="V18">
            <v>0.32788016200065617</v>
          </cell>
          <cell r="W18">
            <v>1.6105074743252907</v>
          </cell>
          <cell r="X18">
            <v>1.5767471858168942</v>
          </cell>
        </row>
        <row r="19">
          <cell r="C19" t="str">
            <v>Q4 2019</v>
          </cell>
          <cell r="D19">
            <v>0</v>
          </cell>
          <cell r="E19">
            <v>171.17759000000001</v>
          </cell>
          <cell r="F19">
            <v>-2.3130872858040434</v>
          </cell>
          <cell r="G19">
            <v>115.40898036</v>
          </cell>
          <cell r="H19">
            <v>1.4631833864873423</v>
          </cell>
          <cell r="I19">
            <v>-10.819231972162001</v>
          </cell>
          <cell r="J19">
            <v>1.3694365052791975</v>
          </cell>
          <cell r="K19"/>
          <cell r="L19">
            <v>0.2501270325543129</v>
          </cell>
          <cell r="M19">
            <v>0.20642660480656033</v>
          </cell>
          <cell r="N19"/>
          <cell r="O19">
            <v>0.82528706593013534</v>
          </cell>
          <cell r="P19" t="str">
            <v>Q4 2019</v>
          </cell>
          <cell r="Q19">
            <v>3.6999999999999998E-2</v>
          </cell>
          <cell r="R19">
            <v>171.17759000000001</v>
          </cell>
          <cell r="S19">
            <v>-3.6166420000000001</v>
          </cell>
          <cell r="T19">
            <v>104.10315387523566</v>
          </cell>
          <cell r="U19">
            <v>0.36910939812660215</v>
          </cell>
          <cell r="V19">
            <v>0.35384904742240908</v>
          </cell>
          <cell r="W19">
            <v>1.6794037979822372</v>
          </cell>
          <cell r="X19">
            <v>1.6446628524357225</v>
          </cell>
        </row>
        <row r="20">
          <cell r="C20" t="str">
            <v>Q1 2020</v>
          </cell>
          <cell r="D20">
            <v>0</v>
          </cell>
          <cell r="E20">
            <v>166.54009400000001</v>
          </cell>
          <cell r="F20">
            <v>-0.8058987447344339</v>
          </cell>
          <cell r="G20">
            <v>118.56072288999995</v>
          </cell>
          <cell r="H20">
            <v>1.3978844866611764</v>
          </cell>
          <cell r="I20">
            <v>-9.4379024730531214</v>
          </cell>
          <cell r="J20">
            <v>1.3182805314642301</v>
          </cell>
          <cell r="K20"/>
          <cell r="L20">
            <v>0.19320000000000001</v>
          </cell>
          <cell r="M20">
            <v>0.15878450158524185</v>
          </cell>
          <cell r="N20"/>
          <cell r="O20">
            <v>0.82186595023417097</v>
          </cell>
          <cell r="P20" t="str">
            <v>Q1 2020</v>
          </cell>
          <cell r="Q20">
            <v>3.6999999999999998E-2</v>
          </cell>
          <cell r="R20">
            <v>166.54009400000001</v>
          </cell>
          <cell r="S20">
            <v>-8.5391589999999997</v>
          </cell>
          <cell r="T20">
            <v>104.49604787523566</v>
          </cell>
          <cell r="U20">
            <v>0.31845468878746042</v>
          </cell>
          <cell r="V20">
            <v>0.28661635518074025</v>
          </cell>
          <cell r="W20">
            <v>1.6758169955775</v>
          </cell>
          <cell r="X20">
            <v>1.5940994648801148</v>
          </cell>
        </row>
        <row r="21">
          <cell r="C21" t="str">
            <v>Q2 2020</v>
          </cell>
          <cell r="D21">
            <v>0</v>
          </cell>
          <cell r="E21">
            <v>169.94455400000001</v>
          </cell>
          <cell r="F21">
            <v>-3.4650315839846257</v>
          </cell>
          <cell r="G21">
            <v>118.79823288999995</v>
          </cell>
          <cell r="H21">
            <v>1.40136362609169</v>
          </cell>
          <cell r="I21">
            <v>-9.5362179052030864</v>
          </cell>
          <cell r="J21">
            <v>1.3210912375786972</v>
          </cell>
          <cell r="K21"/>
          <cell r="L21">
            <v>0.17169999999999999</v>
          </cell>
          <cell r="M21">
            <v>0.14103198325797303</v>
          </cell>
          <cell r="O21">
            <v>0.82138604110642421</v>
          </cell>
          <cell r="P21" t="str">
            <v>Q1 2020</v>
          </cell>
          <cell r="Q21">
            <v>3.6999999999999998E-2</v>
          </cell>
          <cell r="R21">
            <v>169.94455400000001</v>
          </cell>
          <cell r="S21">
            <v>-8.6973570000000002</v>
          </cell>
          <cell r="T21">
            <v>106.54513356523566</v>
          </cell>
          <cell r="U21">
            <v>0.28395681977272036</v>
          </cell>
          <cell r="V21">
            <v>0.25556871294975281</v>
          </cell>
          <cell r="W21">
            <v>1.6770255479627154</v>
          </cell>
          <cell r="X21">
            <v>1.5953948182525237</v>
          </cell>
        </row>
        <row r="22">
          <cell r="C22" t="str">
            <v>Q3 2020</v>
          </cell>
          <cell r="D22"/>
          <cell r="E22">
            <v>176.49650500000001</v>
          </cell>
          <cell r="F22">
            <v>-3.8733337689610288</v>
          </cell>
          <cell r="G22">
            <v>120.58089383799995</v>
          </cell>
          <cell r="H22">
            <v>1.4315963809569836</v>
          </cell>
          <cell r="I22">
            <v>-10.408707478607802</v>
          </cell>
          <cell r="J22">
            <v>1.3452750148822565</v>
          </cell>
          <cell r="K22"/>
          <cell r="L22">
            <v>0.16500000000000001</v>
          </cell>
          <cell r="M22">
            <v>0.13576577800593967</v>
          </cell>
          <cell r="N22"/>
          <cell r="O22">
            <v>0.82282289700569489</v>
          </cell>
          <cell r="P22" t="str">
            <v>Q3 2020</v>
          </cell>
          <cell r="Q22">
            <v>3.6999999999999998E-2</v>
          </cell>
          <cell r="R22">
            <v>176.49650500000001</v>
          </cell>
          <cell r="S22">
            <v>-6.6778899999999997</v>
          </cell>
          <cell r="T22">
            <v>107.11589314523566</v>
          </cell>
          <cell r="U22">
            <v>0.26285787224769597</v>
          </cell>
          <cell r="V22">
            <v>0.24391955733299256</v>
          </cell>
          <cell r="W22">
            <v>1.710403466940134</v>
          </cell>
          <cell r="X22">
            <v>1.6480608042043101</v>
          </cell>
        </row>
        <row r="23">
          <cell r="C23" t="str">
            <v>Q4 2020</v>
          </cell>
          <cell r="D23"/>
          <cell r="E23">
            <v>184.034695</v>
          </cell>
          <cell r="F23">
            <v>-4.9309602948582025</v>
          </cell>
          <cell r="G23">
            <v>121.81446976799998</v>
          </cell>
          <cell r="H23">
            <v>1.4702993416648389</v>
          </cell>
          <cell r="I23">
            <v>-11.476269960401339</v>
          </cell>
          <cell r="J23">
            <v>1.376088284618346</v>
          </cell>
          <cell r="K23"/>
          <cell r="L23">
            <v>0.16153234612451839</v>
          </cell>
          <cell r="M23">
            <v>0.13312715295242944</v>
          </cell>
          <cell r="N23"/>
          <cell r="O23">
            <v>0.82415167083506236</v>
          </cell>
          <cell r="P23" t="str">
            <v>Q4 2020</v>
          </cell>
          <cell r="Q23">
            <v>0.55910130486486487</v>
          </cell>
          <cell r="R23">
            <v>184.034695</v>
          </cell>
          <cell r="S23">
            <v>-5.6970159999999996</v>
          </cell>
          <cell r="T23">
            <v>108.44971964523566</v>
          </cell>
          <cell r="U23">
            <v>0.24983721375465395</v>
          </cell>
          <cell r="V23">
            <v>0.23573110699653627</v>
          </cell>
          <cell r="W23">
            <v>1.7546454977232815</v>
          </cell>
          <cell r="X23">
            <v>1.7021140940586499</v>
          </cell>
        </row>
        <row r="24">
          <cell r="C24" t="str">
            <v>Q1 2021</v>
          </cell>
          <cell r="D24"/>
          <cell r="E24">
            <v>194.611794</v>
          </cell>
          <cell r="F24">
            <v>-6.5040969386659242</v>
          </cell>
          <cell r="G24">
            <v>122.77701976800006</v>
          </cell>
          <cell r="H24">
            <v>1.532108349076913</v>
          </cell>
          <cell r="I24">
            <v>-13.066095458666801</v>
          </cell>
          <cell r="J24">
            <v>1.4256870050553969</v>
          </cell>
          <cell r="K24"/>
          <cell r="L24">
            <v>0.16400000000000001</v>
          </cell>
          <cell r="M24">
            <v>0.1355838430744328</v>
          </cell>
          <cell r="N24"/>
          <cell r="O24"/>
          <cell r="P24" t="str">
            <v>Q1 2021</v>
          </cell>
          <cell r="Q24">
            <v>2.4400874748648649</v>
          </cell>
          <cell r="R24">
            <v>194.611794</v>
          </cell>
          <cell r="S24">
            <v>-6.2503869999999999</v>
          </cell>
          <cell r="T24">
            <v>109.65302414523566</v>
          </cell>
          <cell r="U24">
            <v>0.24906638264656067</v>
          </cell>
          <cell r="V24">
            <v>0.2356222331523895</v>
          </cell>
          <cell r="W24">
            <v>1.8540507209868702</v>
          </cell>
          <cell r="X24">
            <v>1.7970492196719468</v>
          </cell>
        </row>
        <row r="25">
          <cell r="C25" t="str">
            <v>Q2 2021</v>
          </cell>
          <cell r="D25"/>
          <cell r="E25">
            <v>205.279146</v>
          </cell>
          <cell r="F25">
            <v>-6.7504357582933698</v>
          </cell>
          <cell r="G25">
            <v>124.19401976800005</v>
          </cell>
          <cell r="H25">
            <v>1.598536794384843</v>
          </cell>
          <cell r="I25">
            <v>-14.866898094741318</v>
          </cell>
          <cell r="J25">
            <v>1.4788297575845741</v>
          </cell>
          <cell r="K25"/>
          <cell r="L25">
            <v>0.16723635738843109</v>
          </cell>
          <cell r="M25">
            <v>0.13864754036681295</v>
          </cell>
          <cell r="O25"/>
          <cell r="P25" t="str">
            <v>Q2 2021</v>
          </cell>
          <cell r="Q25">
            <v>2.4400874748648649</v>
          </cell>
          <cell r="R25">
            <v>205.279146</v>
          </cell>
          <cell r="S25">
            <v>-7.2611829999999999</v>
          </cell>
          <cell r="T25">
            <v>110.55302275523566</v>
          </cell>
          <cell r="U25">
            <v>0.24688472151756283</v>
          </cell>
          <cell r="V25">
            <v>0.23318915963172918</v>
          </cell>
          <cell r="W25">
            <v>1.9445910307747205</v>
          </cell>
          <cell r="X25">
            <v>1.8789104838386477</v>
          </cell>
        </row>
        <row r="26">
          <cell r="C26" t="str">
            <v>Q3 2021</v>
          </cell>
          <cell r="D26"/>
          <cell r="E26">
            <v>234.856292</v>
          </cell>
          <cell r="F26">
            <v>-9.7348825658419145</v>
          </cell>
          <cell r="G26">
            <v>124.44999976800005</v>
          </cell>
          <cell r="H26">
            <v>1.8089305733533938</v>
          </cell>
          <cell r="I26">
            <v>-20.134242133231609</v>
          </cell>
          <cell r="J26">
            <v>1.647144778489867</v>
          </cell>
          <cell r="K26"/>
          <cell r="L26">
            <v>0.1969468500842787</v>
          </cell>
          <cell r="M26">
            <v>0.16441627397929148</v>
          </cell>
          <cell r="N26"/>
          <cell r="O26"/>
          <cell r="P26" t="str">
            <v>Q3 2021</v>
          </cell>
          <cell r="Q26">
            <v>2.4400874748648649</v>
          </cell>
          <cell r="R26">
            <v>234.856292</v>
          </cell>
          <cell r="S26">
            <v>-7.1529350000000003</v>
          </cell>
          <cell r="T26">
            <v>110.55302275523566</v>
          </cell>
          <cell r="U26">
            <v>0.27410448193550119</v>
          </cell>
          <cell r="V26">
            <v>0.26302298903465271</v>
          </cell>
          <cell r="W26">
            <v>2.2099380793032055</v>
          </cell>
          <cell r="X26">
            <v>2.1464485869394898</v>
          </cell>
        </row>
        <row r="27">
          <cell r="C27" t="str">
            <v>Q4 2021</v>
          </cell>
          <cell r="D27"/>
          <cell r="E27">
            <v>323.44124799999997</v>
          </cell>
          <cell r="F27">
            <v>-12.748690399418892</v>
          </cell>
          <cell r="G27">
            <v>124.44999976800005</v>
          </cell>
          <cell r="H27">
            <v>2.4965251762135381</v>
          </cell>
          <cell r="I27">
            <v>-38.75368090540514</v>
          </cell>
          <cell r="J27">
            <v>2.1851255701255523</v>
          </cell>
          <cell r="K27"/>
          <cell r="L27">
            <v>0.29620000000000002</v>
          </cell>
          <cell r="M27">
            <v>0.25272098489003636</v>
          </cell>
          <cell r="N27"/>
          <cell r="O27"/>
          <cell r="P27" t="str">
            <v>Q4 2021</v>
          </cell>
          <cell r="Q27">
            <v>4.5747145348648655</v>
          </cell>
          <cell r="R27">
            <v>323.44124799999997</v>
          </cell>
          <cell r="S27">
            <v>-7.1486650000000003</v>
          </cell>
          <cell r="T27">
            <v>111.08343332523565</v>
          </cell>
          <cell r="U27">
            <v>0.37585348486900327</v>
          </cell>
          <cell r="V27">
            <v>0.36827709078788762</v>
          </cell>
          <cell r="W27">
            <v>3.0172332408339688</v>
          </cell>
          <cell r="X27">
            <v>2.9528792252439953</v>
          </cell>
        </row>
        <row r="28">
          <cell r="C28" t="str">
            <v>Q1 2022</v>
          </cell>
          <cell r="D28"/>
          <cell r="E28">
            <v>350.50836500000003</v>
          </cell>
          <cell r="F28">
            <v>-14.563728238163723</v>
          </cell>
          <cell r="G28">
            <v>124.44999976800005</v>
          </cell>
          <cell r="H28">
            <v>2.6994346113949779</v>
          </cell>
          <cell r="I28">
            <v>-42.298887398767249</v>
          </cell>
          <cell r="J28">
            <v>2.3595480105302054</v>
          </cell>
          <cell r="K28"/>
          <cell r="L28">
            <v>0.29310000000000003</v>
          </cell>
          <cell r="M28">
            <v>0.2508339952442743</v>
          </cell>
          <cell r="N28"/>
          <cell r="P28" t="str">
            <v>Q1 2022</v>
          </cell>
          <cell r="Q28">
            <v>5.518991534864865</v>
          </cell>
          <cell r="R28">
            <v>350.50836500000003</v>
          </cell>
          <cell r="S28">
            <v>-8.9307490000000005</v>
          </cell>
          <cell r="T28">
            <v>112.18053671523565</v>
          </cell>
          <cell r="U28">
            <v>0.36638435721397411</v>
          </cell>
          <cell r="V28">
            <v>0.35795131325721752</v>
          </cell>
          <cell r="W28">
            <v>3.2533103889607138</v>
          </cell>
          <cell r="X28">
            <v>3.1736998855569882</v>
          </cell>
        </row>
        <row r="29">
          <cell r="C29" t="str">
            <v>Q2 2022</v>
          </cell>
          <cell r="D29">
            <v>1.9289751099999999</v>
          </cell>
          <cell r="E29">
            <v>317.70976000000002</v>
          </cell>
          <cell r="F29">
            <v>-10.318537176350583</v>
          </cell>
          <cell r="G29">
            <v>124.44999976800005</v>
          </cell>
          <cell r="H29">
            <v>2.4854977783068284</v>
          </cell>
          <cell r="I29">
            <v>-36.973999611129869</v>
          </cell>
          <cell r="J29">
            <v>2.1883985442364642</v>
          </cell>
          <cell r="K29"/>
          <cell r="L29">
            <v>0.2497719249986623</v>
          </cell>
          <cell r="M29">
            <v>0.21286895751953128</v>
          </cell>
          <cell r="N29">
            <v>1.5500000912784244E-2</v>
          </cell>
          <cell r="P29" t="str">
            <v>Q2 2022</v>
          </cell>
          <cell r="Q29">
            <v>10.550672517988842</v>
          </cell>
          <cell r="R29">
            <v>317.70976000000002</v>
          </cell>
          <cell r="S29">
            <v>-12.016370999999999</v>
          </cell>
          <cell r="T29">
            <v>112.18053671523565</v>
          </cell>
          <cell r="U29">
            <v>0.32002357840538043</v>
          </cell>
          <cell r="V29">
            <v>0.30874198079109194</v>
          </cell>
          <cell r="W29">
            <v>3.0332962694033414</v>
          </cell>
          <cell r="X29">
            <v>2.9261799072263366</v>
          </cell>
        </row>
        <row r="30">
          <cell r="C30" t="str">
            <v>Q3 2022</v>
          </cell>
          <cell r="D30">
            <v>7.6785645300000009</v>
          </cell>
          <cell r="E30">
            <v>291.24796199999997</v>
          </cell>
          <cell r="F30">
            <v>-9.6199822363522074</v>
          </cell>
          <cell r="G30">
            <v>124.44999976800005</v>
          </cell>
          <cell r="H30">
            <v>2.3246809548651961</v>
          </cell>
          <cell r="I30">
            <v>-32.971268999129549</v>
          </cell>
          <cell r="J30">
            <v>2.0597450845510563</v>
          </cell>
          <cell r="K30"/>
          <cell r="L30">
            <v>0.216258816653735</v>
          </cell>
          <cell r="M30">
            <v>0.18363960579650043</v>
          </cell>
          <cell r="N30">
            <v>6.1699996338404152E-2</v>
          </cell>
          <cell r="P30" t="str">
            <v>Q3 2022</v>
          </cell>
          <cell r="Q30">
            <v>16.582846097988842</v>
          </cell>
          <cell r="R30">
            <v>291.24796199999997</v>
          </cell>
          <cell r="S30">
            <v>-14.131387999999999</v>
          </cell>
          <cell r="T30">
            <v>112.33073271523565</v>
          </cell>
          <cell r="U30">
            <v>0.28385418057441714</v>
          </cell>
          <cell r="V30">
            <v>0.27078614830970771</v>
          </cell>
          <cell r="W30">
            <v>2.866198664564755</v>
          </cell>
          <cell r="X30">
            <v>2.7403970459122369</v>
          </cell>
        </row>
        <row r="31">
          <cell r="C31" t="str">
            <v>Q4 2022</v>
          </cell>
          <cell r="D31">
            <v>14.958889740000002</v>
          </cell>
          <cell r="E31">
            <v>271.68312600000002</v>
          </cell>
          <cell r="F31">
            <v>-9.6384239764195883</v>
          </cell>
          <cell r="G31">
            <v>124.44999976800005</v>
          </cell>
          <cell r="H31">
            <v>2.2258223566088478</v>
          </cell>
          <cell r="I31">
            <v>-30.510678451116075</v>
          </cell>
          <cell r="J31">
            <v>1.9806582062834632</v>
          </cell>
          <cell r="K31"/>
          <cell r="L31">
            <v>0.1929622242548695</v>
          </cell>
          <cell r="M31">
            <v>0.16352010230495509</v>
          </cell>
          <cell r="N31">
            <v>0.12019999813488465</v>
          </cell>
          <cell r="P31" t="str">
            <v>Q4 2022</v>
          </cell>
          <cell r="Q31">
            <v>23.438171797988844</v>
          </cell>
          <cell r="R31">
            <v>271.68312600000002</v>
          </cell>
          <cell r="S31">
            <v>-14.7895</v>
          </cell>
          <cell r="T31">
            <v>112.33073271523565</v>
          </cell>
          <cell r="U31">
            <v>0.25720039010047913</v>
          </cell>
          <cell r="V31">
            <v>0.24390380978584292</v>
          </cell>
          <cell r="W31">
            <v>2.7589137033729592</v>
          </cell>
          <cell r="X31">
            <v>2.6272533852880402</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refreshError="1"/>
      <sheetData sheetId="82" refreshError="1"/>
      <sheetData sheetId="83" refreshError="1"/>
      <sheetData sheetId="84" refreshError="1"/>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Set>
  </externalBook>
</externalLink>
</file>

<file path=xl/externalLinks/externalLink2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
      <sheetName val="A PL"/>
      <sheetName val="A Equity"/>
      <sheetName val="A CF"/>
      <sheetName val="A Recon"/>
      <sheetName val="RPT"/>
      <sheetName val="BS Summary"/>
      <sheetName val="Consolidated BS"/>
      <sheetName val="Consolidated Inc State"/>
      <sheetName val="Balance Sheet presentation"/>
      <sheetName val="Capital_Incep Dec 20"/>
      <sheetName val="Cap incep Sep 20"/>
      <sheetName val="Balance Sheet"/>
      <sheetName val="PL-Q"/>
      <sheetName val="PL-YTD"/>
      <sheetName val="Fund IV Utilisation .CDC"/>
      <sheetName val="Capital_Qtr-presentation"/>
      <sheetName val="Cap Qtr-Working "/>
      <sheetName val="Capital_Qtr-workings.2"/>
      <sheetName val="Capital_Inception-presentation"/>
      <sheetName val="Capital_Inception-working"/>
      <sheetName val="Capital_Qtr-workings.Jun"/>
      <sheetName val="Capital_Inception-Jun'20"/>
      <sheetName val="Capital_Inception-Sep 30"/>
      <sheetName val="Capital_Inception-Dec 19"/>
      <sheetName val="Sheet1"/>
      <sheetName val="Restate Adj"/>
      <sheetName val="Capital_Inception-Mar 21"/>
      <sheetName val="Apr-Jun"/>
      <sheetName val="CAp Incep Jun 21"/>
      <sheetName val="Cap Incp Jun 22"/>
      <sheetName val="BS-TS"/>
      <sheetName val="PL-TS"/>
      <sheetName val="Statment"/>
      <sheetName val="TB"/>
      <sheetName val="Statement Dec 22"/>
      <sheetName val="Statement Sep 22"/>
      <sheetName val="Control sheet"/>
      <sheetName val="Inv Sum"/>
      <sheetName val="Div Summary"/>
      <sheetName val="Performance"/>
      <sheetName val="Chart1"/>
      <sheetName val="Chart2"/>
      <sheetName val="Chart3"/>
      <sheetName val="Chart4"/>
      <sheetName val="TB Q4 19"/>
      <sheetName val="TB Q1 20"/>
      <sheetName val="IRR"/>
      <sheetName val="TVPI_MIOC"/>
      <sheetName val="Inv Summary"/>
      <sheetName val="% holding change"/>
      <sheetName val="Inv"/>
      <sheetName val="Inv-TS"/>
      <sheetName val="Inv-TS-XIRR-Excl-Forex"/>
      <sheetName val="Inv-TS-XIRR-incl-Forex"/>
      <sheetName val="Squadrun"/>
      <sheetName val="Pyxis"/>
      <sheetName val="Aether"/>
      <sheetName val="Uable"/>
      <sheetName val="Data"/>
      <sheetName val="Forex"/>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4">
          <cell r="B4" t="str">
            <v>(expressed in United States Dollars in Millions)</v>
          </cell>
        </row>
      </sheetData>
      <sheetData sheetId="39"/>
      <sheetData sheetId="40"/>
      <sheetData sheetId="41" refreshError="1"/>
      <sheetData sheetId="42" refreshError="1"/>
      <sheetData sheetId="43" refreshError="1"/>
      <sheetData sheetId="44" refreshError="1"/>
      <sheetData sheetId="45"/>
      <sheetData sheetId="46"/>
      <sheetData sheetId="47"/>
      <sheetData sheetId="48">
        <row r="5">
          <cell r="D5" t="str">
            <v>Distn.</v>
          </cell>
          <cell r="E5" t="str">
            <v>Value</v>
          </cell>
          <cell r="F5" t="str">
            <v>Net current assets</v>
          </cell>
          <cell r="G5" t="str">
            <v>Capital Paid</v>
          </cell>
          <cell r="H5" t="str">
            <v>TVPI pre carry</v>
          </cell>
          <cell r="I5" t="str">
            <v>Carry</v>
          </cell>
          <cell r="J5" t="str">
            <v>TVPI post carry</v>
          </cell>
          <cell r="L5" t="str">
            <v>Net IRR before carry</v>
          </cell>
          <cell r="M5" t="str">
            <v>Net IRR after carry</v>
          </cell>
          <cell r="O5" t="str">
            <v>DPI</v>
          </cell>
          <cell r="S5" t="str">
            <v>Realised</v>
          </cell>
          <cell r="T5" t="str">
            <v>Unrealised</v>
          </cell>
          <cell r="U5" t="str">
            <v>Forex</v>
          </cell>
          <cell r="V5" t="str">
            <v>Amt inv.</v>
          </cell>
          <cell r="W5" t="str">
            <v>Gross IRR before FOREX</v>
          </cell>
          <cell r="X5" t="str">
            <v>Gross IRR after FOREX</v>
          </cell>
          <cell r="Y5" t="str">
            <v>MOIC excl FOREX</v>
          </cell>
          <cell r="Z5" t="str">
            <v>MOIC incl FOREX</v>
          </cell>
        </row>
        <row r="6">
          <cell r="C6" t="str">
            <v>Q4 2019</v>
          </cell>
          <cell r="D6">
            <v>0</v>
          </cell>
          <cell r="E6">
            <v>10.500598</v>
          </cell>
          <cell r="F6">
            <v>1.37315399</v>
          </cell>
          <cell r="G6">
            <v>10.712624999999999</v>
          </cell>
          <cell r="H6">
            <v>1.1083886526411595</v>
          </cell>
          <cell r="I6">
            <v>0</v>
          </cell>
          <cell r="J6">
            <v>1.1083886526411595</v>
          </cell>
          <cell r="L6" t="str">
            <v>NM</v>
          </cell>
          <cell r="M6" t="str">
            <v>NM</v>
          </cell>
          <cell r="R6" t="str">
            <v>Q4 2019</v>
          </cell>
          <cell r="S6">
            <v>0</v>
          </cell>
          <cell r="T6">
            <v>10.500598</v>
          </cell>
          <cell r="U6">
            <v>-8.0221000000000001E-2</v>
          </cell>
          <cell r="V6">
            <v>10.58</v>
          </cell>
          <cell r="W6">
            <v>0</v>
          </cell>
          <cell r="X6">
            <v>0</v>
          </cell>
          <cell r="Y6">
            <v>1.0000774102079395</v>
          </cell>
          <cell r="Z6">
            <v>0.99249508506616257</v>
          </cell>
        </row>
        <row r="7">
          <cell r="C7" t="str">
            <v>Q1 2020</v>
          </cell>
          <cell r="D7">
            <v>0</v>
          </cell>
          <cell r="E7">
            <v>14.903687</v>
          </cell>
          <cell r="F7">
            <v>0.65704098999999994</v>
          </cell>
          <cell r="G7">
            <v>16.214396000000001</v>
          </cell>
          <cell r="H7">
            <v>0.95968594759866477</v>
          </cell>
          <cell r="J7">
            <v>0.95968594759866477</v>
          </cell>
          <cell r="L7" t="str">
            <v>NM</v>
          </cell>
          <cell r="M7" t="str">
            <v>NM</v>
          </cell>
          <cell r="R7" t="str">
            <v>Q1 2020</v>
          </cell>
          <cell r="T7">
            <v>14.903687</v>
          </cell>
          <cell r="U7">
            <v>-0.73527399999999998</v>
          </cell>
          <cell r="V7">
            <v>15.397195999999999</v>
          </cell>
          <cell r="W7">
            <v>5.411807596683503E-2</v>
          </cell>
          <cell r="X7" t="str">
            <v>NM</v>
          </cell>
          <cell r="Y7">
            <v>1.0157018849406088</v>
          </cell>
          <cell r="Z7">
            <v>0.96794812510018058</v>
          </cell>
        </row>
        <row r="8">
          <cell r="C8" t="str">
            <v>Q2 2020</v>
          </cell>
          <cell r="D8">
            <v>0</v>
          </cell>
          <cell r="E8">
            <v>15.017996</v>
          </cell>
          <cell r="F8">
            <v>5.0765699900000003</v>
          </cell>
          <cell r="G8">
            <v>18.210615000000001</v>
          </cell>
          <cell r="H8">
            <v>1.1034534522859332</v>
          </cell>
          <cell r="J8">
            <v>1.1034534522859332</v>
          </cell>
          <cell r="L8" t="str">
            <v>NM</v>
          </cell>
          <cell r="M8" t="str">
            <v>NM</v>
          </cell>
          <cell r="R8" t="str">
            <v>Q2 2020</v>
          </cell>
          <cell r="T8">
            <v>15.017996</v>
          </cell>
          <cell r="U8">
            <v>-0.74905600000000006</v>
          </cell>
          <cell r="V8">
            <v>15.524467749999999</v>
          </cell>
          <cell r="W8">
            <v>2.9000744223594666E-2</v>
          </cell>
          <cell r="X8" t="str">
            <v>NM</v>
          </cell>
          <cell r="Y8">
            <v>1.0156259302351929</v>
          </cell>
          <cell r="Z8">
            <v>0.96737590246854044</v>
          </cell>
        </row>
        <row r="9">
          <cell r="C9" t="str">
            <v>Q3 2020</v>
          </cell>
          <cell r="E9">
            <v>21.094204000000001</v>
          </cell>
          <cell r="F9">
            <v>1.4280623900000002</v>
          </cell>
          <cell r="G9">
            <v>23.990385</v>
          </cell>
          <cell r="H9">
            <v>0.93880387455224257</v>
          </cell>
          <cell r="J9">
            <v>0.93880387455224257</v>
          </cell>
          <cell r="L9" t="str">
            <v>NM</v>
          </cell>
          <cell r="M9" t="str">
            <v>NM</v>
          </cell>
          <cell r="R9" t="str">
            <v>Q3 2020</v>
          </cell>
          <cell r="T9">
            <v>21.094204000000001</v>
          </cell>
          <cell r="U9">
            <v>-0.48200500000000002</v>
          </cell>
          <cell r="V9">
            <v>20.304468750000002</v>
          </cell>
          <cell r="W9">
            <v>0.10110074877738953</v>
          </cell>
          <cell r="X9">
            <v>6.2540116906166079E-2</v>
          </cell>
          <cell r="Y9">
            <v>1.0626335150975077</v>
          </cell>
          <cell r="Z9">
            <v>1.0388946521932518</v>
          </cell>
        </row>
        <row r="10">
          <cell r="C10" t="str">
            <v>Q4 2020</v>
          </cell>
          <cell r="E10">
            <v>22.994416000000001</v>
          </cell>
          <cell r="F10">
            <v>2.7817779799999993</v>
          </cell>
          <cell r="G10">
            <v>27.576734999999999</v>
          </cell>
          <cell r="H10">
            <v>0.9347079695982865</v>
          </cell>
          <cell r="J10">
            <v>0.9347079695982865</v>
          </cell>
          <cell r="L10" t="str">
            <v>NM</v>
          </cell>
          <cell r="M10" t="str">
            <v>NM</v>
          </cell>
          <cell r="R10" t="str">
            <v>Q4 2020</v>
          </cell>
          <cell r="T10">
            <v>22.994416000000001</v>
          </cell>
          <cell r="U10">
            <v>-0.30537399999999998</v>
          </cell>
          <cell r="V10">
            <v>21.695724980000001</v>
          </cell>
          <cell r="W10">
            <v>9.6850138902664196E-2</v>
          </cell>
          <cell r="X10">
            <v>7.1917787194252028E-2</v>
          </cell>
          <cell r="Y10">
            <v>1.0739346125321321</v>
          </cell>
          <cell r="Z10">
            <v>1.0598593050565117</v>
          </cell>
        </row>
        <row r="11">
          <cell r="C11" t="str">
            <v>Q1 2021</v>
          </cell>
          <cell r="E11">
            <v>31.155971000000001</v>
          </cell>
          <cell r="F11">
            <v>0.94534043000000001</v>
          </cell>
          <cell r="G11">
            <v>32.590409999999999</v>
          </cell>
          <cell r="H11">
            <v>0.98499256161551829</v>
          </cell>
          <cell r="I11">
            <v>0</v>
          </cell>
          <cell r="J11">
            <v>0.98499256161551829</v>
          </cell>
          <cell r="L11" t="str">
            <v>NM</v>
          </cell>
          <cell r="M11" t="str">
            <v>NM</v>
          </cell>
          <cell r="R11" t="str">
            <v>Q1 2021</v>
          </cell>
          <cell r="T11">
            <v>31.155971000000001</v>
          </cell>
          <cell r="U11">
            <v>-0.52040799999999998</v>
          </cell>
          <cell r="V11">
            <v>28.395725859999999</v>
          </cell>
          <cell r="W11">
            <v>0.14086192250251769</v>
          </cell>
          <cell r="X11">
            <v>0.11355671286582947</v>
          </cell>
          <cell r="Y11">
            <v>1.1155333431578636</v>
          </cell>
          <cell r="Z11">
            <v>1.0972063596334496</v>
          </cell>
        </row>
        <row r="12">
          <cell r="C12" t="str">
            <v>Q2 2021</v>
          </cell>
          <cell r="E12">
            <v>47.567475000000002</v>
          </cell>
          <cell r="F12">
            <v>3.9006532999999997</v>
          </cell>
          <cell r="G12">
            <v>42.536409999999997</v>
          </cell>
          <cell r="H12">
            <v>1.2099781880981495</v>
          </cell>
          <cell r="I12">
            <v>-1.7863036599999995</v>
          </cell>
          <cell r="J12">
            <v>1.1679834908493689</v>
          </cell>
          <cell r="L12">
            <v>0.23230000000000001</v>
          </cell>
          <cell r="M12">
            <v>0.18702676296234133</v>
          </cell>
          <cell r="R12" t="str">
            <v>Q2 2021</v>
          </cell>
          <cell r="T12">
            <v>47.567475000000002</v>
          </cell>
          <cell r="U12">
            <v>-0.789246</v>
          </cell>
          <cell r="V12">
            <v>35.495716969999997</v>
          </cell>
          <cell r="W12">
            <v>0.38028472065925589</v>
          </cell>
          <cell r="X12">
            <v>0.35808867812156686</v>
          </cell>
          <cell r="Y12">
            <v>1.3623255177764058</v>
          </cell>
          <cell r="Z12">
            <v>1.3400905534660061</v>
          </cell>
        </row>
        <row r="13">
          <cell r="C13" t="str">
            <v>Q3 2021</v>
          </cell>
          <cell r="E13">
            <v>73.121252999999996</v>
          </cell>
          <cell r="F13">
            <v>1.7335987399999999</v>
          </cell>
          <cell r="G13">
            <v>59.078865</v>
          </cell>
          <cell r="H13">
            <v>1.2670326645577907</v>
          </cell>
          <cell r="I13">
            <v>-3.1551573479999995</v>
          </cell>
          <cell r="J13">
            <v>1.2136268087073101</v>
          </cell>
          <cell r="L13">
            <v>0.29249999999999998</v>
          </cell>
          <cell r="M13">
            <v>0.24003400325775143</v>
          </cell>
          <cell r="R13" t="str">
            <v>Q3 2021</v>
          </cell>
          <cell r="T13">
            <v>73.121252999999996</v>
          </cell>
          <cell r="U13">
            <v>-0.88476200000000005</v>
          </cell>
          <cell r="V13">
            <v>52.555074140000002</v>
          </cell>
          <cell r="W13">
            <v>0.45185384154319763</v>
          </cell>
          <cell r="X13">
            <v>0.43463484644889827</v>
          </cell>
          <cell r="Y13">
            <v>1.4081611758905985</v>
          </cell>
          <cell r="Z13">
            <v>1.3913262267543249</v>
          </cell>
        </row>
        <row r="14">
          <cell r="C14" t="str">
            <v>Q4 2021</v>
          </cell>
          <cell r="E14">
            <v>116.253517</v>
          </cell>
          <cell r="F14">
            <v>7.3143029300000002</v>
          </cell>
          <cell r="G14">
            <v>71.584804000000005</v>
          </cell>
          <cell r="H14">
            <v>1.7261738948115299</v>
          </cell>
          <cell r="I14">
            <v>-10.396563174000002</v>
          </cell>
          <cell r="J14">
            <v>1.5809396747946671</v>
          </cell>
          <cell r="L14">
            <v>0.66839999999999999</v>
          </cell>
          <cell r="M14">
            <v>0.54977536201477051</v>
          </cell>
          <cell r="R14" t="str">
            <v>Q4 2021</v>
          </cell>
          <cell r="T14">
            <v>116.253517</v>
          </cell>
          <cell r="U14">
            <v>-0.81703599999999998</v>
          </cell>
          <cell r="V14">
            <v>60.85623914</v>
          </cell>
          <cell r="W14">
            <v>0.80506271123886131</v>
          </cell>
          <cell r="X14">
            <v>0.79517751932144165</v>
          </cell>
          <cell r="Y14">
            <v>1.9237230997906192</v>
          </cell>
          <cell r="Z14">
            <v>1.9102974262434844</v>
          </cell>
        </row>
        <row r="15">
          <cell r="C15" t="str">
            <v>Q1 2022</v>
          </cell>
          <cell r="E15">
            <v>138.05261300000001</v>
          </cell>
          <cell r="F15">
            <v>2.3470067800000001</v>
          </cell>
          <cell r="G15">
            <v>83.226168000000001</v>
          </cell>
          <cell r="H15">
            <v>1.6869648471620127</v>
          </cell>
          <cell r="I15">
            <v>-11.434650356000001</v>
          </cell>
          <cell r="J15">
            <v>1.5495723583476775</v>
          </cell>
          <cell r="L15">
            <v>0.56793763160705568</v>
          </cell>
          <cell r="M15">
            <v>0.46790698051452639</v>
          </cell>
          <cell r="R15" t="str">
            <v>Q1 2022</v>
          </cell>
          <cell r="T15">
            <v>138.05261300000001</v>
          </cell>
          <cell r="U15">
            <v>-1.7651019999999999</v>
          </cell>
          <cell r="V15">
            <v>75.2508699029257</v>
          </cell>
          <cell r="W15">
            <v>0.7032611489295959</v>
          </cell>
          <cell r="X15">
            <v>0.68657643198966978</v>
          </cell>
          <cell r="Y15">
            <v>1.8580212452077449</v>
          </cell>
          <cell r="Z15">
            <v>1.8345650113824481</v>
          </cell>
        </row>
        <row r="16">
          <cell r="C16" t="str">
            <v>Q2 2022</v>
          </cell>
          <cell r="E16">
            <v>139.5993</v>
          </cell>
          <cell r="F16">
            <v>0.33882749143656249</v>
          </cell>
          <cell r="G16">
            <v>89.478824000000003</v>
          </cell>
          <cell r="H16">
            <v>1.5639245268962918</v>
          </cell>
          <cell r="I16">
            <v>-10.091820698287316</v>
          </cell>
          <cell r="J16">
            <v>1.4511400685501774</v>
          </cell>
          <cell r="L16">
            <v>0.40937469005584726</v>
          </cell>
          <cell r="M16">
            <v>0.33621030330657953</v>
          </cell>
          <cell r="R16" t="str">
            <v>Q2 2022</v>
          </cell>
          <cell r="T16">
            <v>139.5993</v>
          </cell>
          <cell r="U16">
            <v>-3.8282370000000001</v>
          </cell>
          <cell r="V16">
            <v>80.213064312925695</v>
          </cell>
          <cell r="W16">
            <v>0.55177221894264217</v>
          </cell>
          <cell r="X16">
            <v>0.52303885817527773</v>
          </cell>
          <cell r="Y16">
            <v>1.7880820066973528</v>
          </cell>
          <cell r="Z16">
            <v>1.7403561526511173</v>
          </cell>
        </row>
        <row r="17">
          <cell r="C17" t="str">
            <v>Q3 2022</v>
          </cell>
          <cell r="D17">
            <v>2.3095530000000002</v>
          </cell>
          <cell r="E17">
            <v>158.850572</v>
          </cell>
          <cell r="F17">
            <v>0.81627168840791142</v>
          </cell>
          <cell r="G17">
            <v>97.932046900000003</v>
          </cell>
          <cell r="H17">
            <v>1.6539672335635405</v>
          </cell>
          <cell r="I17">
            <v>-12.883308465881578</v>
          </cell>
          <cell r="J17">
            <v>1.5224136831814379</v>
          </cell>
          <cell r="L17">
            <v>0.41309740543365492</v>
          </cell>
          <cell r="M17">
            <v>0.34044568538665776</v>
          </cell>
          <cell r="O17">
            <v>2.3583219927572046E-2</v>
          </cell>
          <cell r="R17" t="str">
            <v>Q3 2022</v>
          </cell>
          <cell r="S17">
            <v>2.3105812700000001</v>
          </cell>
          <cell r="T17">
            <v>158.850572</v>
          </cell>
          <cell r="U17">
            <v>-5.5399390000000004</v>
          </cell>
          <cell r="V17">
            <v>87.811482312925691</v>
          </cell>
          <cell r="W17">
            <v>0.53637219071388242</v>
          </cell>
          <cell r="X17">
            <v>0.50413909554481495</v>
          </cell>
          <cell r="Y17">
            <v>1.8983974291191519</v>
          </cell>
          <cell r="Z17">
            <v>1.8353084246509455</v>
          </cell>
        </row>
        <row r="18">
          <cell r="C18" t="str">
            <v>Q4 2022</v>
          </cell>
          <cell r="D18">
            <v>2.3095530000000002</v>
          </cell>
          <cell r="E18">
            <v>151.58038099999999</v>
          </cell>
          <cell r="F18">
            <v>-0.84984723586815614</v>
          </cell>
          <cell r="G18">
            <v>100.82043315</v>
          </cell>
          <cell r="H18">
            <v>1.5179471262183504</v>
          </cell>
          <cell r="I18">
            <v>-10.453903481026366</v>
          </cell>
          <cell r="J18">
            <v>1.4142587849326795</v>
          </cell>
          <cell r="L18">
            <v>0.29199999999999998</v>
          </cell>
          <cell r="M18">
            <v>0.24</v>
          </cell>
          <cell r="O18">
            <v>2.2907588549672883E-2</v>
          </cell>
          <cell r="R18" t="str">
            <v>Q4 2022</v>
          </cell>
          <cell r="S18">
            <v>2.3105812700000001</v>
          </cell>
          <cell r="T18">
            <v>151.58038099999999</v>
          </cell>
          <cell r="U18">
            <v>-6.3015920000000003</v>
          </cell>
          <cell r="V18">
            <v>93.379568542925696</v>
          </cell>
          <cell r="W18">
            <v>0.39100000000000001</v>
          </cell>
          <cell r="X18">
            <v>0.35799999999999998</v>
          </cell>
          <cell r="Y18">
            <v>1.7154989765920903</v>
          </cell>
          <cell r="Z18">
            <v>1.6480153493026453</v>
          </cell>
        </row>
        <row r="19">
          <cell r="C19" t="str">
            <v>Q1 2023</v>
          </cell>
          <cell r="D19">
            <v>2.3095530000000002</v>
          </cell>
          <cell r="E19">
            <v>150.697667</v>
          </cell>
          <cell r="F19">
            <v>-1.5237359642485995</v>
          </cell>
          <cell r="G19">
            <v>102.44293073999999</v>
          </cell>
          <cell r="H19">
            <v>1.478710955861037</v>
          </cell>
          <cell r="I19">
            <v>-9.7944511353502772</v>
          </cell>
          <cell r="J19">
            <v>1.3831021025746293</v>
          </cell>
          <cell r="L19">
            <v>0.24060000000000001</v>
          </cell>
          <cell r="M19">
            <v>0.1955458211898804</v>
          </cell>
          <cell r="O19">
            <v>2.2544776719260817E-2</v>
          </cell>
          <cell r="R19" t="str">
            <v>Q1 2023</v>
          </cell>
          <cell r="S19">
            <v>2.3105812700000001</v>
          </cell>
          <cell r="T19">
            <v>150.697667</v>
          </cell>
          <cell r="U19">
            <v>-5.9252830000000003</v>
          </cell>
          <cell r="V19">
            <v>95.779695182925707</v>
          </cell>
          <cell r="W19">
            <v>0.3190681159496308</v>
          </cell>
          <cell r="X19">
            <v>0.29272276759147642</v>
          </cell>
          <cell r="Y19">
            <v>1.6593655990078</v>
          </cell>
          <cell r="Z19">
            <v>1.5975019337634748</v>
          </cell>
        </row>
      </sheetData>
      <sheetData sheetId="49">
        <row r="1">
          <cell r="A1" t="str">
            <v>CHIRATAE VENTURES INTERNATIONAL FUND IV LLC, MAURITIUS</v>
          </cell>
        </row>
      </sheetData>
      <sheetData sheetId="50"/>
      <sheetData sheetId="51"/>
      <sheetData sheetId="52"/>
      <sheetData sheetId="53">
        <row r="3">
          <cell r="B3" t="str">
            <v>TIME SERIES</v>
          </cell>
        </row>
      </sheetData>
      <sheetData sheetId="54">
        <row r="3">
          <cell r="B3" t="str">
            <v>TIME SERIES</v>
          </cell>
        </row>
      </sheetData>
      <sheetData sheetId="55"/>
      <sheetData sheetId="56"/>
      <sheetData sheetId="57"/>
      <sheetData sheetId="58"/>
      <sheetData sheetId="59"/>
      <sheetData sheetId="60"/>
    </sheetDataSet>
  </externalBook>
</externalLink>
</file>

<file path=xl/externalLinks/externalLink2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apital_Qtr (2)"/>
      <sheetName val="A-BS"/>
      <sheetName val="A PL"/>
      <sheetName val="A Equity"/>
      <sheetName val="A CF"/>
      <sheetName val="A Recon"/>
      <sheetName val="BS Summary"/>
      <sheetName val="Country"/>
      <sheetName val="RPT"/>
      <sheetName val="Balance Sheet presentation"/>
      <sheetName val="PL-Q"/>
      <sheetName val="PL-YTD"/>
      <sheetName val="BS-TS"/>
      <sheetName val="PL-TS"/>
      <sheetName val="TB Q4 19"/>
      <sheetName val="TB Q1 20"/>
      <sheetName val="TB "/>
      <sheetName val="Capital_Inception Mar 20"/>
      <sheetName val="Cap Incep Sep 20"/>
      <sheetName val="Cap Inception-June 20"/>
      <sheetName val="Statement Sep 22"/>
      <sheetName val="Statement"/>
      <sheetName val="Capital_Qtr"/>
      <sheetName val="Cap Incep-Dec 20"/>
      <sheetName val="Statement Dec 22"/>
      <sheetName val="Capital_Inception"/>
      <sheetName val="IDG Fund III - Tax comp"/>
      <sheetName val="Inv Summary"/>
      <sheetName val="Div Summary"/>
      <sheetName val="TVPI_MIOC"/>
      <sheetName val="Fund-3 IRR"/>
      <sheetName val="Historical rate till Dec 13"/>
      <sheetName val="Historical rate from Jan 14"/>
      <sheetName val="Average month rate"/>
      <sheetName val="Control sheet"/>
      <sheetName val="Data"/>
      <sheetName val="Inv"/>
      <sheetName val="% holding"/>
      <sheetName val="Inv Sum"/>
      <sheetName val="Inv-TS"/>
      <sheetName val="Inv-TS-XIRR-incl-Forex"/>
      <sheetName val="Inv-TS-XIRR-Excl-Forex"/>
      <sheetName val="Performance"/>
      <sheetName val="PR-Active AI"/>
      <sheetName val="Algiz"/>
      <sheetName val="PR BonusHub"/>
      <sheetName val="PR-Brainbees"/>
      <sheetName val="PR- Blowhorn"/>
      <sheetName val="PR-Cure Fit"/>
      <sheetName val="Cropin"/>
      <sheetName val="Deepfence"/>
      <sheetName val="PR-Edunetwork (Rentomojo)"/>
      <sheetName val="PR-EtechAces"/>
      <sheetName val="PR-Hansel"/>
      <sheetName val="PR-Healthifyme"/>
      <sheetName val="PR-Healthplix"/>
      <sheetName val="Hevo"/>
      <sheetName val="PR-Littleblackbook"/>
      <sheetName val="PR-Infisecure"/>
      <sheetName val="PR-Kristal.AI"/>
      <sheetName val="PR-Lenskart"/>
      <sheetName val="PR-mPaani"/>
      <sheetName val="PR Shifu"/>
      <sheetName val="PR-Nestaway"/>
      <sheetName val="Netdox"/>
      <sheetName val="PR-Omapal(Flyrobe)"/>
      <sheetName val="PR-Pipecandy"/>
      <sheetName val="PR-RN (Emotix)"/>
      <sheetName val="PR-redcliff"/>
      <sheetName val="PR-Sigtuple"/>
      <sheetName val="PR-Bizongo"/>
      <sheetName val="PR-EarlySalary"/>
      <sheetName val="Squadcast"/>
      <sheetName val="PR-Treemark (ELA)"/>
      <sheetName val="Ulink"/>
      <sheetName val="PR-Unbxd"/>
      <sheetName val="PR-Uniphore"/>
      <sheetName val="PR-Vayana Networks"/>
      <sheetName val="Wickedride"/>
      <sheetName val="PR-YourQuote"/>
      <sheetName val="Chart9"/>
      <sheetName val="Chart10"/>
      <sheetName val="Chart11"/>
      <sheetName val="Chart12"/>
      <sheetName val="TB Q4 18"/>
      <sheetName val="TB Q2 19"/>
      <sheetName val="TB Q1 19"/>
      <sheetName val="TB Q3"/>
      <sheetName val="TB Q3 18"/>
      <sheetName val="TB Q2 18"/>
      <sheetName val="TB Q1 18"/>
      <sheetName val="TB 17 Sep 17"/>
      <sheetName val="TB Q2 17"/>
      <sheetName val="TB_Q417"/>
      <sheetName val="TB Q1 17"/>
      <sheetName val="TB Q4 16"/>
      <sheetName val="TB Q3 16"/>
      <sheetName val="TB Q2 16"/>
      <sheetName val="TB Q1 16"/>
      <sheetName val="Forex"/>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11">
          <cell r="A11">
            <v>1</v>
          </cell>
        </row>
      </sheetData>
      <sheetData sheetId="29">
        <row r="5">
          <cell r="B5" t="str">
            <v>Company</v>
          </cell>
        </row>
      </sheetData>
      <sheetData sheetId="30">
        <row r="5">
          <cell r="D5" t="str">
            <v>Distn.</v>
          </cell>
          <cell r="E5" t="str">
            <v>Value</v>
          </cell>
          <cell r="F5" t="str">
            <v>Net current assets</v>
          </cell>
          <cell r="G5" t="str">
            <v>Capital Paid</v>
          </cell>
          <cell r="H5" t="str">
            <v>TVPI pre carry</v>
          </cell>
          <cell r="I5" t="str">
            <v>Carry</v>
          </cell>
          <cell r="J5" t="str">
            <v>TVPI post carry</v>
          </cell>
          <cell r="L5" t="str">
            <v>Net IRR before carry</v>
          </cell>
          <cell r="M5" t="str">
            <v>Net IRR after carry</v>
          </cell>
          <cell r="N5" t="str">
            <v>DPI</v>
          </cell>
          <cell r="Q5" t="str">
            <v>Realised</v>
          </cell>
          <cell r="R5" t="str">
            <v>Unrealised</v>
          </cell>
          <cell r="S5" t="str">
            <v>Forex</v>
          </cell>
          <cell r="T5" t="str">
            <v>Amt inv.</v>
          </cell>
          <cell r="U5" t="str">
            <v>Gross IRR before FOREX</v>
          </cell>
          <cell r="V5" t="str">
            <v>Gross IRR after FOREX</v>
          </cell>
          <cell r="W5" t="str">
            <v>MOIC excl FOREX</v>
          </cell>
          <cell r="X5" t="str">
            <v>MOIC incl FOREX</v>
          </cell>
        </row>
        <row r="6">
          <cell r="C6" t="str">
            <v>Q3 2016</v>
          </cell>
          <cell r="D6">
            <v>0</v>
          </cell>
          <cell r="E6">
            <v>11.950617286991521</v>
          </cell>
          <cell r="F6">
            <v>1.11315012</v>
          </cell>
          <cell r="G6">
            <v>14.062950000000001</v>
          </cell>
          <cell r="H6">
            <v>0.92894928923103059</v>
          </cell>
          <cell r="L6" t="str">
            <v>NM</v>
          </cell>
          <cell r="M6" t="str">
            <v>NM</v>
          </cell>
          <cell r="P6" t="str">
            <v>Q3 2016</v>
          </cell>
          <cell r="Q6">
            <v>0</v>
          </cell>
          <cell r="R6">
            <v>11.950617286991521</v>
          </cell>
          <cell r="S6">
            <v>3.4388034099299303E-2</v>
          </cell>
          <cell r="T6">
            <v>11.8418482528922</v>
          </cell>
          <cell r="U6">
            <v>2.0748570561408997E-2</v>
          </cell>
          <cell r="W6">
            <v>1.0062811985436357</v>
          </cell>
          <cell r="X6">
            <v>1.0091851400031879</v>
          </cell>
        </row>
        <row r="7">
          <cell r="C7" t="str">
            <v>Q4 2016</v>
          </cell>
          <cell r="D7">
            <v>0</v>
          </cell>
          <cell r="E7">
            <v>15.591139999999999</v>
          </cell>
          <cell r="F7">
            <v>0.81495505000000001</v>
          </cell>
          <cell r="G7">
            <v>18.1342</v>
          </cell>
          <cell r="H7">
            <v>0.90470464922632365</v>
          </cell>
          <cell r="L7" t="str">
            <v>NM</v>
          </cell>
          <cell r="M7" t="str">
            <v>NM</v>
          </cell>
          <cell r="P7" t="str">
            <v>Q4 2016</v>
          </cell>
          <cell r="Q7">
            <v>0</v>
          </cell>
          <cell r="R7">
            <v>15.591139999999999</v>
          </cell>
          <cell r="S7">
            <v>-0.21609300000000001</v>
          </cell>
          <cell r="T7">
            <v>15.670180999999999</v>
          </cell>
          <cell r="U7">
            <v>1.9120284914970403E-2</v>
          </cell>
          <cell r="V7">
            <v>-1.0953345894813539E-2</v>
          </cell>
          <cell r="W7">
            <v>1.0087460380961777</v>
          </cell>
          <cell r="X7">
            <v>0.99495596126171104</v>
          </cell>
        </row>
        <row r="8">
          <cell r="C8" t="str">
            <v>Q1 2017</v>
          </cell>
          <cell r="D8">
            <v>0</v>
          </cell>
          <cell r="E8">
            <v>19.303844497384897</v>
          </cell>
          <cell r="F8">
            <v>1.6132339899999899</v>
          </cell>
          <cell r="G8">
            <v>21.2117</v>
          </cell>
          <cell r="H8">
            <v>0.98611042431228457</v>
          </cell>
          <cell r="L8" t="str">
            <v>NM</v>
          </cell>
          <cell r="M8" t="str">
            <v>NM</v>
          </cell>
          <cell r="P8" t="str">
            <v>Q1 2017</v>
          </cell>
          <cell r="Q8">
            <v>0</v>
          </cell>
          <cell r="R8">
            <v>19.303844497384897</v>
          </cell>
          <cell r="S8">
            <v>0.459818608355128</v>
          </cell>
          <cell r="T8">
            <v>17.344291609029799</v>
          </cell>
          <cell r="U8">
            <v>0.13521109223365788</v>
          </cell>
          <cell r="V8">
            <v>0.17748181223869325</v>
          </cell>
          <cell r="W8">
            <v>1.0864684654644055</v>
          </cell>
          <cell r="X8">
            <v>1.1129797014791261</v>
          </cell>
        </row>
        <row r="9">
          <cell r="C9" t="str">
            <v>Q2 2017</v>
          </cell>
          <cell r="D9">
            <v>0</v>
          </cell>
          <cell r="E9">
            <v>22.336095243770902</v>
          </cell>
          <cell r="F9">
            <v>1.6953759900000001</v>
          </cell>
          <cell r="G9">
            <v>24.8367</v>
          </cell>
          <cell r="H9">
            <v>0.96757907587444791</v>
          </cell>
          <cell r="L9" t="str">
            <v>NM</v>
          </cell>
          <cell r="M9" t="str">
            <v>NM</v>
          </cell>
          <cell r="P9" t="str">
            <v>Q2 2017</v>
          </cell>
          <cell r="Q9">
            <v>0</v>
          </cell>
          <cell r="R9">
            <v>22.336095243770902</v>
          </cell>
          <cell r="S9">
            <v>0.47262767474105805</v>
          </cell>
          <cell r="T9">
            <v>20.368991999999999</v>
          </cell>
          <cell r="U9">
            <v>9.4015774130821239E-2</v>
          </cell>
          <cell r="V9">
            <v>0.1238146960735321</v>
          </cell>
          <cell r="W9">
            <v>1.0733701289209523</v>
          </cell>
          <cell r="X9">
            <v>1.0965734211968321</v>
          </cell>
        </row>
        <row r="10">
          <cell r="C10" t="str">
            <v>Q3 2017</v>
          </cell>
          <cell r="D10">
            <v>0</v>
          </cell>
          <cell r="E10">
            <v>28.355166836440898</v>
          </cell>
          <cell r="F10">
            <v>4.0589189900000004</v>
          </cell>
          <cell r="G10">
            <v>33.740659999999998</v>
          </cell>
          <cell r="H10">
            <v>0.96068321800583922</v>
          </cell>
          <cell r="L10" t="str">
            <v>NM</v>
          </cell>
          <cell r="M10" t="str">
            <v>NM</v>
          </cell>
          <cell r="P10" t="str">
            <v>Q3 2017</v>
          </cell>
          <cell r="Q10">
            <v>0</v>
          </cell>
          <cell r="R10">
            <v>28.355166836440898</v>
          </cell>
          <cell r="S10">
            <v>0.202748876271754</v>
          </cell>
          <cell r="T10">
            <v>25.802888692862801</v>
          </cell>
          <cell r="U10">
            <v>0.10606227517127992</v>
          </cell>
          <cell r="V10">
            <v>0.11514988541603088</v>
          </cell>
          <cell r="W10">
            <v>1.091056830701139</v>
          </cell>
          <cell r="X10">
            <v>1.0989144345022139</v>
          </cell>
        </row>
        <row r="11">
          <cell r="C11" t="str">
            <v>Q4 2017</v>
          </cell>
          <cell r="D11">
            <v>0</v>
          </cell>
          <cell r="E11">
            <v>36.326009488167003</v>
          </cell>
          <cell r="F11">
            <v>0.776060250000003</v>
          </cell>
          <cell r="G11">
            <v>38.36546826</v>
          </cell>
          <cell r="H11">
            <v>0.96706938350729788</v>
          </cell>
          <cell r="L11" t="str">
            <v>NM</v>
          </cell>
          <cell r="M11" t="str">
            <v>NM</v>
          </cell>
          <cell r="P11" t="str">
            <v>Q4 2017</v>
          </cell>
          <cell r="Q11">
            <v>0</v>
          </cell>
          <cell r="R11">
            <v>36.326009488167003</v>
          </cell>
          <cell r="S11">
            <v>0.76788944963614802</v>
          </cell>
          <cell r="T11">
            <v>32.512370285882497</v>
          </cell>
          <cell r="U11">
            <v>0.10128640532493591</v>
          </cell>
          <cell r="V11">
            <v>0.12639815211296079</v>
          </cell>
          <cell r="W11">
            <v>1.093679720237773</v>
          </cell>
          <cell r="X11">
            <v>1.1172980981931195</v>
          </cell>
        </row>
        <row r="12">
          <cell r="C12" t="str">
            <v>Q1 2018</v>
          </cell>
          <cell r="D12">
            <v>0</v>
          </cell>
          <cell r="E12">
            <v>39.763782999999997</v>
          </cell>
          <cell r="F12">
            <v>3.52884004</v>
          </cell>
          <cell r="G12">
            <v>43.576117320000002</v>
          </cell>
          <cell r="H12">
            <v>0.99349427398686818</v>
          </cell>
          <cell r="L12" t="str">
            <v>NM</v>
          </cell>
          <cell r="M12" t="str">
            <v>NM</v>
          </cell>
          <cell r="P12" t="str">
            <v>Q1 2018</v>
          </cell>
          <cell r="Q12">
            <v>0</v>
          </cell>
          <cell r="R12">
            <v>39.763782999999997</v>
          </cell>
          <cell r="S12">
            <v>0.25708199999999998</v>
          </cell>
          <cell r="T12">
            <v>34.231166000000002</v>
          </cell>
          <cell r="U12">
            <v>0.13509070277214055</v>
          </cell>
          <cell r="V12">
            <v>0.14148342013359069</v>
          </cell>
          <cell r="W12">
            <v>1.1541149664606809</v>
          </cell>
          <cell r="X12">
            <v>1.1616251400843312</v>
          </cell>
        </row>
        <row r="13">
          <cell r="C13" t="str">
            <v>Q2 2018</v>
          </cell>
          <cell r="D13">
            <v>0</v>
          </cell>
          <cell r="E13">
            <v>49.207314672778899</v>
          </cell>
          <cell r="F13">
            <v>19.989577929999999</v>
          </cell>
          <cell r="G13">
            <v>63.380485110000002</v>
          </cell>
          <cell r="H13">
            <v>1.0917696903500222</v>
          </cell>
          <cell r="L13">
            <v>9.5696850084278667E-2</v>
          </cell>
          <cell r="M13">
            <v>7.6997826981217876E-2</v>
          </cell>
          <cell r="P13" t="str">
            <v>Q2 2018</v>
          </cell>
          <cell r="Q13">
            <v>0</v>
          </cell>
          <cell r="R13">
            <v>49.207314672778899</v>
          </cell>
          <cell r="S13">
            <v>-1.3201933274298001</v>
          </cell>
          <cell r="T13">
            <v>36.915801835882498</v>
          </cell>
          <cell r="U13">
            <v>0.26803738474845884</v>
          </cell>
          <cell r="V13">
            <v>0.24373521208763119</v>
          </cell>
          <cell r="W13">
            <v>1.3687230261133188</v>
          </cell>
          <cell r="X13">
            <v>1.3329607437904529</v>
          </cell>
        </row>
        <row r="14">
          <cell r="C14" t="str">
            <v>Q3 2018</v>
          </cell>
          <cell r="D14">
            <v>0</v>
          </cell>
          <cell r="E14">
            <v>57.623925422634699</v>
          </cell>
          <cell r="F14">
            <v>12.5385881</v>
          </cell>
          <cell r="G14">
            <v>66.968985110000006</v>
          </cell>
          <cell r="H14">
            <v>1.0476866777567131</v>
          </cell>
          <cell r="L14">
            <v>4.1428238207673398E-2</v>
          </cell>
          <cell r="M14">
            <v>3.340085800379923E-2</v>
          </cell>
          <cell r="P14" t="str">
            <v>Q3 2018</v>
          </cell>
          <cell r="Q14">
            <v>0</v>
          </cell>
          <cell r="R14">
            <v>57.623925422634699</v>
          </cell>
          <cell r="S14">
            <v>-3.5184726672101396</v>
          </cell>
          <cell r="T14">
            <v>47.312672495882502</v>
          </cell>
          <cell r="U14">
            <v>0.21949030756950377</v>
          </cell>
          <cell r="V14">
            <v>0.16681049466133119</v>
          </cell>
          <cell r="W14">
            <v>1.2923048913621589</v>
          </cell>
          <cell r="X14">
            <v>1.217938501099247</v>
          </cell>
        </row>
        <row r="15">
          <cell r="C15" t="str">
            <v>Q4 2018</v>
          </cell>
          <cell r="D15">
            <v>0</v>
          </cell>
          <cell r="E15">
            <v>79.778093963370395</v>
          </cell>
          <cell r="F15">
            <v>-8.9549999999999994E-3</v>
          </cell>
          <cell r="G15">
            <v>66.968985110000006</v>
          </cell>
          <cell r="H15">
            <v>1.1911355507679484</v>
          </cell>
          <cell r="L15">
            <v>0.13076467435653899</v>
          </cell>
          <cell r="M15">
            <v>0.10573222539196278</v>
          </cell>
          <cell r="O15">
            <v>0.80856872020096582</v>
          </cell>
          <cell r="P15" t="str">
            <v>Q4 2018</v>
          </cell>
          <cell r="Q15">
            <v>0</v>
          </cell>
          <cell r="R15">
            <v>79.778093963370395</v>
          </cell>
          <cell r="S15">
            <v>-1.76217283199317</v>
          </cell>
          <cell r="T15">
            <v>59.1876563258825</v>
          </cell>
          <cell r="U15">
            <v>0.27738669514656067</v>
          </cell>
          <cell r="V15">
            <v>0.2576668322086334</v>
          </cell>
          <cell r="W15">
            <v>1.3776566239826997</v>
          </cell>
          <cell r="X15">
            <v>1.3478839831757925</v>
          </cell>
          <cell r="Z15">
            <v>0.41034472495222502</v>
          </cell>
        </row>
        <row r="16">
          <cell r="C16" t="str">
            <v>Q1 2019</v>
          </cell>
          <cell r="D16">
            <v>0</v>
          </cell>
          <cell r="E16">
            <v>96.745911363795912</v>
          </cell>
          <cell r="F16">
            <v>1.3903666699999999</v>
          </cell>
          <cell r="G16">
            <v>74.947157900000008</v>
          </cell>
          <cell r="H16">
            <v>1.3094062641406168</v>
          </cell>
          <cell r="I16">
            <v>-4.6377842147591997</v>
          </cell>
          <cell r="J16">
            <v>1.2475255425134235</v>
          </cell>
          <cell r="L16">
            <v>0.19194256090138054</v>
          </cell>
          <cell r="M16">
            <v>0.15633709215138061</v>
          </cell>
          <cell r="O16">
            <v>0.81449935552181207</v>
          </cell>
          <cell r="P16" t="str">
            <v>Q1 2019</v>
          </cell>
          <cell r="R16">
            <v>96.745911363795912</v>
          </cell>
          <cell r="S16">
            <v>-1.26997139172991</v>
          </cell>
          <cell r="T16">
            <v>63.176353265882497</v>
          </cell>
          <cell r="U16">
            <v>0.34049715399742131</v>
          </cell>
          <cell r="V16">
            <v>0.32979610562324524</v>
          </cell>
          <cell r="W16">
            <v>1.5514647124853584</v>
          </cell>
          <cell r="X16">
            <v>1.5313627071292542</v>
          </cell>
          <cell r="Z16">
            <v>0.47404165630135747</v>
          </cell>
        </row>
        <row r="17">
          <cell r="C17" t="str">
            <v>Q2 2019</v>
          </cell>
          <cell r="D17">
            <v>0</v>
          </cell>
          <cell r="E17">
            <v>124.66767044714953</v>
          </cell>
          <cell r="F17">
            <v>0.64540021893038046</v>
          </cell>
          <cell r="G17">
            <v>92.365235220000002</v>
          </cell>
          <cell r="H17">
            <v>1.3567125159980717</v>
          </cell>
          <cell r="I17">
            <v>-6.5895275494299099</v>
          </cell>
          <cell r="J17">
            <v>1.2853704408792821</v>
          </cell>
          <cell r="L17">
            <v>0.2218</v>
          </cell>
          <cell r="M17">
            <v>0.18190000000000001</v>
          </cell>
          <cell r="O17">
            <v>0.82010820559062225</v>
          </cell>
          <cell r="P17" t="str">
            <v>Q2 2019</v>
          </cell>
          <cell r="R17">
            <v>124.66767044714953</v>
          </cell>
          <cell r="S17">
            <v>-0.98670762712857196</v>
          </cell>
          <cell r="T17">
            <v>79.644805235882501</v>
          </cell>
          <cell r="U17">
            <v>0.36097872853279123</v>
          </cell>
          <cell r="V17">
            <v>0.3544938743114473</v>
          </cell>
          <cell r="W17">
            <v>1.5776845420379888</v>
          </cell>
          <cell r="X17">
            <v>1.5652956910111546</v>
          </cell>
          <cell r="Z17">
            <v>0.51312593300325504</v>
          </cell>
        </row>
        <row r="18">
          <cell r="C18" t="str">
            <v>Q3 2019</v>
          </cell>
          <cell r="D18">
            <v>0</v>
          </cell>
          <cell r="E18">
            <v>137.803584</v>
          </cell>
          <cell r="F18">
            <v>-0.207649</v>
          </cell>
          <cell r="G18">
            <v>99.548540000000003</v>
          </cell>
          <cell r="H18">
            <v>1.382199427535552</v>
          </cell>
          <cell r="I18">
            <v>-7.6069507958497899</v>
          </cell>
          <cell r="J18">
            <v>1.3057849387258738</v>
          </cell>
          <cell r="L18">
            <v>0.21437154273464257</v>
          </cell>
          <cell r="M18">
            <v>0.17579320202135057</v>
          </cell>
          <cell r="O18">
            <v>0.82003982328454028</v>
          </cell>
          <cell r="P18" t="str">
            <v>Q3 2019</v>
          </cell>
          <cell r="R18">
            <v>137.803584</v>
          </cell>
          <cell r="S18">
            <v>-2.950561</v>
          </cell>
          <cell r="T18">
            <v>87.397386999999995</v>
          </cell>
          <cell r="U18">
            <v>0.34374009966850283</v>
          </cell>
          <cell r="V18">
            <v>0.32788016200065617</v>
          </cell>
          <cell r="W18">
            <v>1.6105074743252907</v>
          </cell>
          <cell r="X18">
            <v>1.5767471858168942</v>
          </cell>
          <cell r="Z18">
            <v>0.53615077212569739</v>
          </cell>
        </row>
        <row r="19">
          <cell r="C19" t="str">
            <v>Q4 2019</v>
          </cell>
          <cell r="D19">
            <v>0</v>
          </cell>
          <cell r="E19">
            <v>171.17759000000001</v>
          </cell>
          <cell r="F19">
            <v>-2.3130872858040434</v>
          </cell>
          <cell r="G19">
            <v>115.40898036</v>
          </cell>
          <cell r="H19">
            <v>1.4631833864873423</v>
          </cell>
          <cell r="I19">
            <v>-10.819231972162001</v>
          </cell>
          <cell r="J19">
            <v>1.3694365052791975</v>
          </cell>
          <cell r="L19">
            <v>0.2501270325543129</v>
          </cell>
          <cell r="M19">
            <v>0.20642660480656033</v>
          </cell>
          <cell r="O19">
            <v>0.82528706593013534</v>
          </cell>
          <cell r="P19" t="str">
            <v>Q4 2019</v>
          </cell>
          <cell r="Q19">
            <v>3.6999999999999998E-2</v>
          </cell>
          <cell r="R19">
            <v>171.17759000000001</v>
          </cell>
          <cell r="S19">
            <v>-3.6166420000000001</v>
          </cell>
          <cell r="T19">
            <v>104.10315387523566</v>
          </cell>
          <cell r="U19">
            <v>0.36910939812660215</v>
          </cell>
          <cell r="V19">
            <v>0.35384904742240908</v>
          </cell>
          <cell r="W19">
            <v>1.6794037979822372</v>
          </cell>
          <cell r="X19">
            <v>1.6446628524357225</v>
          </cell>
          <cell r="Z19">
            <v>0.58337476477685002</v>
          </cell>
        </row>
        <row r="20">
          <cell r="C20" t="str">
            <v>Q1 2020</v>
          </cell>
          <cell r="D20">
            <v>0</v>
          </cell>
          <cell r="E20">
            <v>166.54009400000001</v>
          </cell>
          <cell r="F20">
            <v>-0.8058987447344339</v>
          </cell>
          <cell r="G20">
            <v>118.56072288999995</v>
          </cell>
          <cell r="H20">
            <v>1.3978844866611764</v>
          </cell>
          <cell r="I20">
            <v>-9.4379024730531214</v>
          </cell>
          <cell r="J20">
            <v>1.3182805314642301</v>
          </cell>
          <cell r="L20">
            <v>0.19320000000000001</v>
          </cell>
          <cell r="M20">
            <v>0.15878450158524185</v>
          </cell>
          <cell r="O20">
            <v>0.82186595023417097</v>
          </cell>
          <cell r="P20" t="str">
            <v>Q1 2020</v>
          </cell>
          <cell r="Q20">
            <v>3.6999999999999998E-2</v>
          </cell>
          <cell r="R20">
            <v>166.54009400000001</v>
          </cell>
          <cell r="S20">
            <v>-8.5391589999999997</v>
          </cell>
          <cell r="T20">
            <v>104.49604787523566</v>
          </cell>
          <cell r="U20">
            <v>0.31845468878746042</v>
          </cell>
          <cell r="V20">
            <v>0.28661635518074025</v>
          </cell>
          <cell r="W20">
            <v>1.6758169955775</v>
          </cell>
          <cell r="X20">
            <v>1.5940994648801148</v>
          </cell>
          <cell r="Z20">
            <v>0.55399665341886151</v>
          </cell>
        </row>
        <row r="21">
          <cell r="C21" t="str">
            <v>Q2 2020</v>
          </cell>
          <cell r="D21">
            <v>0</v>
          </cell>
          <cell r="E21">
            <v>169.94455400000001</v>
          </cell>
          <cell r="F21">
            <v>-3.4650315839846257</v>
          </cell>
          <cell r="G21">
            <v>118.79823288999995</v>
          </cell>
          <cell r="H21">
            <v>1.40136362609169</v>
          </cell>
          <cell r="I21">
            <v>-9.5362179052030864</v>
          </cell>
          <cell r="J21">
            <v>1.3210912375786972</v>
          </cell>
          <cell r="L21">
            <v>0.17169999999999999</v>
          </cell>
          <cell r="M21">
            <v>0.14103198325797303</v>
          </cell>
          <cell r="O21">
            <v>0.82138604110642421</v>
          </cell>
          <cell r="P21" t="str">
            <v>Q1 2020</v>
          </cell>
          <cell r="Q21">
            <v>3.6999999999999998E-2</v>
          </cell>
          <cell r="R21">
            <v>169.94455400000001</v>
          </cell>
          <cell r="S21">
            <v>-8.6973570000000002</v>
          </cell>
          <cell r="T21">
            <v>106.54513356523566</v>
          </cell>
          <cell r="U21">
            <v>0.28395681977272036</v>
          </cell>
          <cell r="V21">
            <v>0.25556871294975281</v>
          </cell>
          <cell r="W21">
            <v>1.6770255479627154</v>
          </cell>
          <cell r="X21">
            <v>1.5953948182525237</v>
          </cell>
          <cell r="Z21">
            <v>0.55183587079260843</v>
          </cell>
        </row>
        <row r="22">
          <cell r="C22" t="str">
            <v>Q3 2020</v>
          </cell>
          <cell r="E22">
            <v>176.49650500000001</v>
          </cell>
          <cell r="F22">
            <v>-3.8733337689610288</v>
          </cell>
          <cell r="G22">
            <v>120.58089383799995</v>
          </cell>
          <cell r="H22">
            <v>1.4315963809569836</v>
          </cell>
          <cell r="I22">
            <v>-10.408707478607802</v>
          </cell>
          <cell r="J22">
            <v>1.3452750148822565</v>
          </cell>
          <cell r="L22">
            <v>0.16500000000000001</v>
          </cell>
          <cell r="M22">
            <v>0.13576577800593967</v>
          </cell>
          <cell r="O22">
            <v>0.82282289700569489</v>
          </cell>
          <cell r="P22" t="str">
            <v>Q3 2020</v>
          </cell>
          <cell r="Q22">
            <v>3.6999999999999998E-2</v>
          </cell>
          <cell r="R22">
            <v>176.49650500000001</v>
          </cell>
          <cell r="S22">
            <v>-6.6778899999999997</v>
          </cell>
          <cell r="T22">
            <v>107.11589314523566</v>
          </cell>
          <cell r="U22">
            <v>0.26285787224769597</v>
          </cell>
          <cell r="V22">
            <v>0.24391955733299256</v>
          </cell>
          <cell r="W22">
            <v>1.710403466940134</v>
          </cell>
          <cell r="X22">
            <v>1.6480608042043101</v>
          </cell>
          <cell r="Z22">
            <v>0.55660062477317385</v>
          </cell>
        </row>
        <row r="23">
          <cell r="C23" t="str">
            <v>Q4 2020</v>
          </cell>
          <cell r="E23">
            <v>184.034695</v>
          </cell>
          <cell r="F23">
            <v>-4.9309602948582025</v>
          </cell>
          <cell r="G23">
            <v>121.81446976799998</v>
          </cell>
          <cell r="H23">
            <v>1.4702993416648389</v>
          </cell>
          <cell r="I23">
            <v>-11.476269960401339</v>
          </cell>
          <cell r="J23">
            <v>1.376088284618346</v>
          </cell>
          <cell r="L23">
            <v>0.16153234612451839</v>
          </cell>
          <cell r="M23">
            <v>0.13312715295242944</v>
          </cell>
          <cell r="O23">
            <v>0.82415167083506236</v>
          </cell>
          <cell r="P23" t="str">
            <v>Q4 2020</v>
          </cell>
          <cell r="Q23">
            <v>0.55910130486486487</v>
          </cell>
          <cell r="R23">
            <v>184.034695</v>
          </cell>
          <cell r="S23">
            <v>-5.6970159999999996</v>
          </cell>
          <cell r="T23">
            <v>108.44971964523566</v>
          </cell>
          <cell r="U23">
            <v>0.24983721375465395</v>
          </cell>
          <cell r="V23">
            <v>0.23573110699653627</v>
          </cell>
          <cell r="W23">
            <v>1.7546454977232815</v>
          </cell>
          <cell r="X23">
            <v>1.7021140940586499</v>
          </cell>
          <cell r="Z23">
            <v>0.56474155934959214</v>
          </cell>
        </row>
        <row r="24">
          <cell r="C24" t="str">
            <v>Q1 2021</v>
          </cell>
          <cell r="E24">
            <v>194.611794</v>
          </cell>
          <cell r="F24">
            <v>-6.5040969386659242</v>
          </cell>
          <cell r="G24">
            <v>122.77701976800006</v>
          </cell>
          <cell r="H24">
            <v>1.532108349076913</v>
          </cell>
          <cell r="I24">
            <v>-13.066095458666801</v>
          </cell>
          <cell r="J24">
            <v>1.4256870050553969</v>
          </cell>
          <cell r="L24">
            <v>0.16400000000000001</v>
          </cell>
          <cell r="M24">
            <v>0.1355838430744328</v>
          </cell>
          <cell r="P24" t="str">
            <v>Q1 2021</v>
          </cell>
          <cell r="Q24">
            <v>2.4400874748648649</v>
          </cell>
          <cell r="R24">
            <v>194.611794</v>
          </cell>
          <cell r="S24">
            <v>-6.2503869999999999</v>
          </cell>
          <cell r="T24">
            <v>109.65302414523566</v>
          </cell>
          <cell r="U24">
            <v>0.24906638264656067</v>
          </cell>
          <cell r="V24">
            <v>0.2356222331523895</v>
          </cell>
          <cell r="W24">
            <v>1.8540507209868702</v>
          </cell>
          <cell r="X24">
            <v>1.7970492196719468</v>
          </cell>
          <cell r="Z24">
            <v>0.57542890269927749</v>
          </cell>
        </row>
        <row r="25">
          <cell r="C25" t="str">
            <v>Q2 2021</v>
          </cell>
          <cell r="E25">
            <v>205.279146</v>
          </cell>
          <cell r="F25">
            <v>-6.7504357582933698</v>
          </cell>
          <cell r="G25">
            <v>124.19401976800005</v>
          </cell>
          <cell r="H25">
            <v>1.598536794384843</v>
          </cell>
          <cell r="I25">
            <v>-14.866898094741318</v>
          </cell>
          <cell r="J25">
            <v>1.4788297575845741</v>
          </cell>
          <cell r="L25">
            <v>0.16723635738843109</v>
          </cell>
          <cell r="M25">
            <v>0.13864754036681295</v>
          </cell>
          <cell r="P25" t="str">
            <v>Q2 2021</v>
          </cell>
          <cell r="Q25">
            <v>2.4400874748648649</v>
          </cell>
          <cell r="R25">
            <v>205.279146</v>
          </cell>
          <cell r="S25">
            <v>-7.2611829999999999</v>
          </cell>
          <cell r="T25">
            <v>110.55302275523566</v>
          </cell>
          <cell r="U25">
            <v>0.24688472151756283</v>
          </cell>
          <cell r="V25">
            <v>0.23318915963172918</v>
          </cell>
          <cell r="W25">
            <v>1.9445910307747205</v>
          </cell>
          <cell r="X25">
            <v>1.8789104838386477</v>
          </cell>
        </row>
        <row r="26">
          <cell r="C26" t="str">
            <v>Q3 2021</v>
          </cell>
          <cell r="E26">
            <v>234.856292</v>
          </cell>
          <cell r="F26">
            <v>-9.7348825658419145</v>
          </cell>
          <cell r="G26">
            <v>124.44999976800005</v>
          </cell>
          <cell r="H26">
            <v>1.8089305733533938</v>
          </cell>
          <cell r="I26">
            <v>-20.134242133231609</v>
          </cell>
          <cell r="J26">
            <v>1.647144778489867</v>
          </cell>
          <cell r="L26">
            <v>0.1969468500842787</v>
          </cell>
          <cell r="M26">
            <v>0.16441627397929148</v>
          </cell>
          <cell r="P26" t="str">
            <v>Q3 2021</v>
          </cell>
          <cell r="Q26">
            <v>2.4400874748648649</v>
          </cell>
          <cell r="R26">
            <v>234.856292</v>
          </cell>
          <cell r="S26">
            <v>-7.1529350000000003</v>
          </cell>
          <cell r="T26">
            <v>110.55302275523566</v>
          </cell>
          <cell r="U26">
            <v>0.27410448193550119</v>
          </cell>
          <cell r="V26">
            <v>0.26302298903465271</v>
          </cell>
          <cell r="W26">
            <v>2.2099380793032055</v>
          </cell>
          <cell r="X26">
            <v>2.1464485869394898</v>
          </cell>
        </row>
        <row r="27">
          <cell r="C27" t="str">
            <v>Q4 2021</v>
          </cell>
          <cell r="E27">
            <v>323.44124799999997</v>
          </cell>
          <cell r="F27">
            <v>-12.748690399418892</v>
          </cell>
          <cell r="G27">
            <v>124.44999976800005</v>
          </cell>
          <cell r="H27">
            <v>2.4965251762135381</v>
          </cell>
          <cell r="I27">
            <v>-38.75368090540514</v>
          </cell>
          <cell r="J27">
            <v>2.1851255701255523</v>
          </cell>
          <cell r="L27">
            <v>0.29620000000000002</v>
          </cell>
          <cell r="M27">
            <v>0.25272098489003636</v>
          </cell>
          <cell r="P27" t="str">
            <v>Q4 2021</v>
          </cell>
          <cell r="Q27">
            <v>4.5747145348648655</v>
          </cell>
          <cell r="R27">
            <v>323.44124799999997</v>
          </cell>
          <cell r="S27">
            <v>-7.1486650000000003</v>
          </cell>
          <cell r="T27">
            <v>111.08343332523565</v>
          </cell>
          <cell r="U27">
            <v>0.37585348486900327</v>
          </cell>
          <cell r="V27">
            <v>0.36827709078788762</v>
          </cell>
          <cell r="W27">
            <v>3.0172332408339688</v>
          </cell>
          <cell r="X27">
            <v>2.9528792252439953</v>
          </cell>
        </row>
        <row r="28">
          <cell r="C28" t="str">
            <v>Q1 2022</v>
          </cell>
          <cell r="E28">
            <v>350.50836500000003</v>
          </cell>
          <cell r="F28">
            <v>-14.563728238163723</v>
          </cell>
          <cell r="G28">
            <v>124.44999976800005</v>
          </cell>
          <cell r="H28">
            <v>2.6994346113949779</v>
          </cell>
          <cell r="I28">
            <v>-42.298887398767249</v>
          </cell>
          <cell r="J28">
            <v>2.3595480105302054</v>
          </cell>
          <cell r="L28">
            <v>0.29310000000000003</v>
          </cell>
          <cell r="M28">
            <v>0.2508339952442743</v>
          </cell>
          <cell r="P28" t="str">
            <v>Q1 2022</v>
          </cell>
          <cell r="Q28">
            <v>5.518991534864865</v>
          </cell>
          <cell r="R28">
            <v>350.50836500000003</v>
          </cell>
          <cell r="S28">
            <v>-8.9307490000000005</v>
          </cell>
          <cell r="T28">
            <v>112.18053671523565</v>
          </cell>
          <cell r="U28">
            <v>0.36638435721397411</v>
          </cell>
          <cell r="V28">
            <v>0.35795131325721752</v>
          </cell>
          <cell r="W28">
            <v>3.2533103889607138</v>
          </cell>
          <cell r="X28">
            <v>3.1736998855569882</v>
          </cell>
        </row>
        <row r="29">
          <cell r="C29" t="str">
            <v>Q2 2022</v>
          </cell>
          <cell r="D29">
            <v>1.9289751099999999</v>
          </cell>
          <cell r="E29">
            <v>317.70976000000002</v>
          </cell>
          <cell r="F29">
            <v>-10.318537176350583</v>
          </cell>
          <cell r="G29">
            <v>124.44999976800005</v>
          </cell>
          <cell r="H29">
            <v>2.4854977783068284</v>
          </cell>
          <cell r="I29">
            <v>-36.973999611129869</v>
          </cell>
          <cell r="J29">
            <v>2.1883985442364642</v>
          </cell>
          <cell r="L29">
            <v>0.2497719249986623</v>
          </cell>
          <cell r="M29">
            <v>0.21286895751953128</v>
          </cell>
          <cell r="N29">
            <v>1.5500000912784244E-2</v>
          </cell>
          <cell r="P29" t="str">
            <v>Q2 2022</v>
          </cell>
          <cell r="Q29">
            <v>10.550672517988842</v>
          </cell>
          <cell r="R29">
            <v>317.70976000000002</v>
          </cell>
          <cell r="S29">
            <v>-12.016370999999999</v>
          </cell>
          <cell r="T29">
            <v>112.18053671523565</v>
          </cell>
          <cell r="U29">
            <v>0.32002357840538043</v>
          </cell>
          <cell r="V29">
            <v>0.30874198079109194</v>
          </cell>
          <cell r="W29">
            <v>3.0332962694033414</v>
          </cell>
          <cell r="X29">
            <v>2.9261799072263366</v>
          </cell>
        </row>
        <row r="30">
          <cell r="C30" t="str">
            <v>Q3 2022</v>
          </cell>
          <cell r="D30">
            <v>7.6785645300000009</v>
          </cell>
          <cell r="E30">
            <v>291.24796199999997</v>
          </cell>
          <cell r="F30">
            <v>-9.6199822363522074</v>
          </cell>
          <cell r="G30">
            <v>124.44999976800005</v>
          </cell>
          <cell r="H30">
            <v>2.3246809548651961</v>
          </cell>
          <cell r="I30">
            <v>-32.971268999129549</v>
          </cell>
          <cell r="J30">
            <v>2.0597450845510563</v>
          </cell>
          <cell r="L30">
            <v>0.216258816653735</v>
          </cell>
          <cell r="M30">
            <v>0.18363960579650043</v>
          </cell>
          <cell r="N30">
            <v>6.1699996338404152E-2</v>
          </cell>
          <cell r="P30" t="str">
            <v>Q3 2022</v>
          </cell>
          <cell r="Q30">
            <v>16.582846097988842</v>
          </cell>
          <cell r="R30">
            <v>291.24796199999997</v>
          </cell>
          <cell r="S30">
            <v>-14.131387999999999</v>
          </cell>
          <cell r="T30">
            <v>112.97078421702102</v>
          </cell>
          <cell r="U30">
            <v>0.28385418057441714</v>
          </cell>
          <cell r="V30">
            <v>0.27078614830970771</v>
          </cell>
          <cell r="W30">
            <v>2.849959822173914</v>
          </cell>
          <cell r="X30">
            <v>2.7248709498788162</v>
          </cell>
        </row>
        <row r="31">
          <cell r="C31" t="str">
            <v>Q4 2022</v>
          </cell>
          <cell r="D31">
            <v>14.958889740000002</v>
          </cell>
          <cell r="E31">
            <v>271.68312600000002</v>
          </cell>
          <cell r="F31">
            <v>-9.6384239764195883</v>
          </cell>
          <cell r="G31">
            <v>124.44999976800005</v>
          </cell>
          <cell r="H31">
            <v>2.2258223566088478</v>
          </cell>
          <cell r="I31">
            <v>-30.510678451116075</v>
          </cell>
          <cell r="J31">
            <v>1.9806582062834632</v>
          </cell>
          <cell r="L31">
            <v>0.1929622242548695</v>
          </cell>
          <cell r="M31">
            <v>0.16352010230495509</v>
          </cell>
          <cell r="N31">
            <v>0.12019999813488465</v>
          </cell>
          <cell r="P31" t="str">
            <v>Q4 2022</v>
          </cell>
          <cell r="Q31">
            <v>23.438171797988844</v>
          </cell>
          <cell r="R31">
            <v>271.68312600000002</v>
          </cell>
          <cell r="S31">
            <v>-14.7895</v>
          </cell>
          <cell r="T31">
            <v>112.33073271523565</v>
          </cell>
          <cell r="U31">
            <v>0.25700000000000001</v>
          </cell>
          <cell r="V31">
            <v>0.24390000000000001</v>
          </cell>
          <cell r="W31">
            <v>2.7589137033729592</v>
          </cell>
          <cell r="X31">
            <v>2.6272533852880402</v>
          </cell>
        </row>
        <row r="32">
          <cell r="C32" t="str">
            <v>Q1 2023</v>
          </cell>
          <cell r="D32">
            <v>27.777194740000009</v>
          </cell>
          <cell r="E32">
            <v>248.46293800000001</v>
          </cell>
          <cell r="F32">
            <v>-4.8568036923148528</v>
          </cell>
          <cell r="G32">
            <v>125.86877598</v>
          </cell>
          <cell r="H32">
            <v>2.1560814184036148</v>
          </cell>
          <cell r="I32">
            <v>-29.101540385937025</v>
          </cell>
          <cell r="J32">
            <v>1.9248760208826192</v>
          </cell>
          <cell r="L32">
            <v>0.17684490465138056</v>
          </cell>
          <cell r="M32">
            <v>0.14969550563864514</v>
          </cell>
          <cell r="N32">
            <v>0.22068375992163208</v>
          </cell>
          <cell r="P32" t="str">
            <v>Q1 2023</v>
          </cell>
          <cell r="Q32">
            <v>38.296171197988848</v>
          </cell>
          <cell r="R32">
            <v>248.46293800000001</v>
          </cell>
          <cell r="S32">
            <v>-14.581531999999999</v>
          </cell>
          <cell r="T32">
            <v>112.97078421702102</v>
          </cell>
          <cell r="U32">
            <v>0.23706173300743102</v>
          </cell>
          <cell r="V32">
            <v>0.22429246306419373</v>
          </cell>
          <cell r="W32">
            <v>2.6674209910688269</v>
          </cell>
          <cell r="X32">
            <v>2.5383475133456987</v>
          </cell>
        </row>
      </sheetData>
      <sheetData sheetId="31"/>
      <sheetData sheetId="32"/>
      <sheetData sheetId="33"/>
      <sheetData sheetId="34"/>
      <sheetData sheetId="35"/>
      <sheetData sheetId="36"/>
      <sheetData sheetId="37"/>
      <sheetData sheetId="38"/>
      <sheetData sheetId="39">
        <row r="11">
          <cell r="B11" t="str">
            <v>BonusHub Digital Solutions Private Limited</v>
          </cell>
        </row>
      </sheetData>
      <sheetData sheetId="40"/>
      <sheetData sheetId="41">
        <row r="2">
          <cell r="B2" t="str">
            <v>INVESTMENT ACTIVITY (AT COST)</v>
          </cell>
        </row>
      </sheetData>
      <sheetData sheetId="42">
        <row r="2">
          <cell r="B2" t="str">
            <v>INVESTMENT ACTIVITY (AT COST)</v>
          </cell>
        </row>
      </sheetData>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refreshError="1"/>
      <sheetData sheetId="82" refreshError="1"/>
      <sheetData sheetId="83" refreshError="1"/>
      <sheetData sheetId="84" refreshError="1"/>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Set>
  </externalBook>
</externalLink>
</file>

<file path=xl/externalLinks/externalLink2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Table of contents"/>
      <sheetName val="Management and Administration"/>
      <sheetName val="Directors report"/>
      <sheetName val="Balance Sheet-"/>
      <sheetName val="PL"/>
      <sheetName val="Schedule of Investments"/>
      <sheetName val="Cashflows"/>
      <sheetName val="Changes in Memeber Equity"/>
      <sheetName val="1-2"/>
      <sheetName val="2 contd."/>
      <sheetName val="2 contd.."/>
      <sheetName val="3"/>
      <sheetName val="3 Contd"/>
      <sheetName val="4 to 9"/>
      <sheetName val="Carry"/>
      <sheetName val="RPT"/>
      <sheetName val="Yatra Apr-Jun 22"/>
      <sheetName val="Update Yatra-Apr to Jun"/>
      <sheetName val="Yatra-Jul to Sep"/>
      <sheetName val="Fund II - Unbxd"/>
      <sheetName val="Fund II - Uniphore"/>
      <sheetName val="Balance Sheet"/>
      <sheetName val="Balance Sheet -Presentation"/>
      <sheetName val="PL-Q"/>
      <sheetName val="PL-YTD"/>
      <sheetName val="Div Summary"/>
      <sheetName val="Data"/>
      <sheetName val="Inv Summary"/>
      <sheetName val="Cap Inception June 20"/>
      <sheetName val="Cap inception_Sep 20"/>
      <sheetName val="Cap State-Audit Dec 19"/>
      <sheetName val="Cap Inc Mar 20"/>
      <sheetName val="Cap Dec 20"/>
      <sheetName val="Capital_Inception"/>
      <sheetName val="Capital_Qtr"/>
      <sheetName val="Yatra activity"/>
      <sheetName val="Sheet1 (2)"/>
      <sheetName val="Cap inception-Mar 21"/>
      <sheetName val="Fund-2 "/>
      <sheetName val="Statement Dec 22-"/>
      <sheetName val="Statement 21 Sep"/>
      <sheetName val="Statement"/>
      <sheetName val="PL-TS"/>
      <sheetName val="BS-TS"/>
      <sheetName val="TB "/>
      <sheetName val="TB Q1 20"/>
      <sheetName val="yatra"/>
      <sheetName val="Control sheet"/>
      <sheetName val="Summary of change %"/>
      <sheetName val="TVPI_MOIC"/>
      <sheetName val="Inv Sum"/>
      <sheetName val="Inv"/>
      <sheetName val="Performance"/>
      <sheetName val="TB Q4 18"/>
      <sheetName val="TB Q1 19"/>
      <sheetName val="TB Q4 19"/>
      <sheetName val="TB Q3 19"/>
      <sheetName val="TB Q2 19"/>
      <sheetName val="PR-AasaanJobs"/>
      <sheetName val="PR-Abhiman (Hiree)"/>
      <sheetName val="Capital_Sep 19"/>
      <sheetName val="PR-Advamedica"/>
      <sheetName val="PR-Aurus"/>
      <sheetName val="PR-BrainBees"/>
      <sheetName val="PR-BusyBees"/>
      <sheetName val="PR-Cloudcherry"/>
      <sheetName val="PR-ShopClues"/>
      <sheetName val="PR-CreditMantri"/>
      <sheetName val="PR-Edunetwork (Rentomojo)"/>
      <sheetName val="PR-FieldEZ"/>
      <sheetName val="PR-Flipkart"/>
      <sheetName val="PR-Heckyl"/>
      <sheetName val="PR-LetsVenture"/>
      <sheetName val="PR-Living (icrushiflush)"/>
      <sheetName val="PR-Luxeva (POPxo)"/>
      <sheetName val="PR-Momoe"/>
      <sheetName val="PR-Nestaway"/>
      <sheetName val="PR-Newgen"/>
      <sheetName val="PR-Peelworks"/>
      <sheetName val="PR-PlaySimple"/>
      <sheetName val="PR-Quikr"/>
      <sheetName val="PR-Rejuvenate (Zimmber)"/>
      <sheetName val="PR-SilverEdge"/>
      <sheetName val="PR-MyGlam"/>
      <sheetName val="PR-Theramyt (Zumutor)"/>
      <sheetName val="PR-Tripoto"/>
      <sheetName val="PR-ULink Bio (AgroStar)"/>
      <sheetName val="PR-Unbxd"/>
      <sheetName val="PR-Uniphore"/>
      <sheetName val="PR-Yatra"/>
      <sheetName val="TB Jun 16"/>
      <sheetName val="TB Dec-14"/>
      <sheetName val="Chart5"/>
      <sheetName val="Chart6"/>
      <sheetName val="Chart7"/>
      <sheetName val="TB Jun 17"/>
      <sheetName val="TB Mar 17"/>
      <sheetName val="TB Dec 16"/>
      <sheetName val="TB Q3 18"/>
      <sheetName val="TB Q2 18"/>
      <sheetName val="TB Q1 18"/>
      <sheetName val="Chart8"/>
      <sheetName val="Inv-TS"/>
      <sheetName val="Inv-TS-XIRR-incl-Forex"/>
      <sheetName val="Inv-TS-XIRR-Excl-Forex"/>
      <sheetName val="TB Sep 16"/>
      <sheetName val="TB 201512"/>
      <sheetName val="TB 201603"/>
      <sheetName val="TB Sep-14"/>
      <sheetName val="TB - Mar 15"/>
      <sheetName val="TB  Sep 17"/>
      <sheetName val="TB-201712"/>
      <sheetName val="Forex"/>
      <sheetName val="TB 201509"/>
      <sheetName val="TB 201506"/>
      <sheetName val="TB_Jun-14"/>
      <sheetName val="TB_Mar-14"/>
      <sheetName val="TB_Dec-13"/>
      <sheetName val="TB_Sep-1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ow r="5">
          <cell r="D5" t="str">
            <v>Distn.</v>
          </cell>
          <cell r="E5" t="str">
            <v>Value</v>
          </cell>
          <cell r="F5" t="str">
            <v>Net Current Assts</v>
          </cell>
          <cell r="G5" t="str">
            <v>Capital Paid</v>
          </cell>
          <cell r="H5" t="str">
            <v>TVPI</v>
          </cell>
          <cell r="I5" t="str">
            <v>Carry accrued</v>
          </cell>
          <cell r="J5" t="str">
            <v>TVPI post carry</v>
          </cell>
          <cell r="L5" t="str">
            <v>Net IRR before carry</v>
          </cell>
          <cell r="M5" t="str">
            <v>Net IRR after carry</v>
          </cell>
          <cell r="N5" t="str">
            <v>DPI original commitment</v>
          </cell>
          <cell r="O5" t="str">
            <v>DPI (incl recall)</v>
          </cell>
          <cell r="S5" t="str">
            <v>Realised</v>
          </cell>
          <cell r="T5" t="str">
            <v>Unrealised</v>
          </cell>
          <cell r="U5" t="str">
            <v>Forex</v>
          </cell>
          <cell r="V5" t="str">
            <v>Amt inv.</v>
          </cell>
          <cell r="W5" t="str">
            <v>Gross IRR before FOREX</v>
          </cell>
          <cell r="X5" t="str">
            <v>Gross IRR incl FOREX</v>
          </cell>
          <cell r="Y5" t="str">
            <v>MOIC excl FOREX</v>
          </cell>
          <cell r="Z5" t="str">
            <v>MOIC incl FOREX</v>
          </cell>
        </row>
        <row r="6">
          <cell r="C6" t="str">
            <v>Q3 2013</v>
          </cell>
          <cell r="D6">
            <v>0</v>
          </cell>
          <cell r="E6">
            <v>2.5496444239132168</v>
          </cell>
          <cell r="F6">
            <v>0.480906</v>
          </cell>
          <cell r="G6">
            <v>4.3609419999999997</v>
          </cell>
          <cell r="H6">
            <v>0.69493022927459647</v>
          </cell>
          <cell r="R6" t="str">
            <v>Q3 2013</v>
          </cell>
          <cell r="S6">
            <v>0</v>
          </cell>
          <cell r="T6">
            <v>2.5496444239132168</v>
          </cell>
          <cell r="U6">
            <v>-2.9876E-2</v>
          </cell>
          <cell r="V6">
            <v>2.57952</v>
          </cell>
          <cell r="W6">
            <v>0</v>
          </cell>
          <cell r="Y6">
            <v>1.0000001643380227</v>
          </cell>
          <cell r="Z6">
            <v>0.98841816458613108</v>
          </cell>
        </row>
        <row r="7">
          <cell r="C7" t="str">
            <v>Q4 2013</v>
          </cell>
          <cell r="D7">
            <v>0</v>
          </cell>
          <cell r="E7">
            <v>11.069427708465932</v>
          </cell>
          <cell r="F7">
            <v>8.0792000000000003E-2</v>
          </cell>
          <cell r="G7">
            <v>12.508557</v>
          </cell>
          <cell r="H7">
            <v>0.89140735485843281</v>
          </cell>
          <cell r="R7" t="str">
            <v>Q4 2013</v>
          </cell>
          <cell r="S7">
            <v>0</v>
          </cell>
          <cell r="T7">
            <v>11.069427708465932</v>
          </cell>
          <cell r="U7">
            <v>7.4896000000000004E-2</v>
          </cell>
          <cell r="V7">
            <v>10.65287273</v>
          </cell>
          <cell r="W7">
            <v>0.1954687535762786</v>
          </cell>
          <cell r="Y7">
            <v>1.0320720041556275</v>
          </cell>
          <cell r="Z7">
            <v>1.0391025959873579</v>
          </cell>
        </row>
        <row r="8">
          <cell r="C8" t="str">
            <v>Q1 2014</v>
          </cell>
          <cell r="D8">
            <v>0</v>
          </cell>
          <cell r="E8">
            <v>18.576806000000001</v>
          </cell>
          <cell r="F8">
            <v>0.62691454000000002</v>
          </cell>
          <cell r="G8">
            <v>20.159137000000001</v>
          </cell>
          <cell r="H8">
            <v>0.95260628170739658</v>
          </cell>
          <cell r="R8" t="str">
            <v>Q1 2014</v>
          </cell>
          <cell r="S8">
            <v>0</v>
          </cell>
          <cell r="T8">
            <v>18.576806000000001</v>
          </cell>
          <cell r="U8">
            <v>0.42900700000000003</v>
          </cell>
          <cell r="V8">
            <v>17.720401189999997</v>
          </cell>
          <cell r="W8">
            <v>8.3998039364814744E-2</v>
          </cell>
          <cell r="Y8">
            <v>1.0241189691710364</v>
          </cell>
          <cell r="Z8">
            <v>1.0483287483628356</v>
          </cell>
        </row>
        <row r="9">
          <cell r="C9" t="str">
            <v>Q2 2014</v>
          </cell>
          <cell r="D9">
            <v>0</v>
          </cell>
          <cell r="E9">
            <v>25.799108</v>
          </cell>
          <cell r="F9">
            <v>1.0116892099999999</v>
          </cell>
          <cell r="G9">
            <v>25.480709999999998</v>
          </cell>
          <cell r="H9">
            <v>1.0521997703360699</v>
          </cell>
          <cell r="R9" t="str">
            <v>Q2 2014</v>
          </cell>
          <cell r="S9">
            <v>0</v>
          </cell>
          <cell r="T9">
            <v>25.799108</v>
          </cell>
          <cell r="U9">
            <v>0.43269461542251803</v>
          </cell>
          <cell r="V9">
            <v>21.774255969999999</v>
          </cell>
          <cell r="W9">
            <v>0.39304599165916443</v>
          </cell>
          <cell r="Y9">
            <v>1.1649726823973532</v>
          </cell>
          <cell r="Z9">
            <v>1.1848445262857816</v>
          </cell>
        </row>
        <row r="10">
          <cell r="C10" t="str">
            <v>Q3 2014</v>
          </cell>
          <cell r="D10">
            <v>0</v>
          </cell>
          <cell r="E10">
            <v>24.968946091649382</v>
          </cell>
          <cell r="F10">
            <v>1.69986872</v>
          </cell>
          <cell r="G10">
            <v>25.748999999999999</v>
          </cell>
          <cell r="H10">
            <v>1.03572235083496</v>
          </cell>
          <cell r="L10">
            <v>7.1940370324539815E-2</v>
          </cell>
          <cell r="R10" t="str">
            <v>Q3 2014</v>
          </cell>
          <cell r="S10">
            <v>0</v>
          </cell>
          <cell r="T10">
            <v>24.968946091649382</v>
          </cell>
          <cell r="U10">
            <v>0.19249456797451589</v>
          </cell>
          <cell r="V10">
            <v>21.190787699999998</v>
          </cell>
          <cell r="W10">
            <v>0.23826449513435363</v>
          </cell>
          <cell r="Y10">
            <v>1.1692086143487186</v>
          </cell>
          <cell r="Z10">
            <v>1.1782924941317487</v>
          </cell>
        </row>
        <row r="11">
          <cell r="C11" t="str">
            <v>Q4 2014</v>
          </cell>
          <cell r="D11">
            <v>0</v>
          </cell>
          <cell r="E11">
            <v>30.569108968070349</v>
          </cell>
          <cell r="F11">
            <v>4.2068255099999998</v>
          </cell>
          <cell r="G11">
            <v>30.049999800000002</v>
          </cell>
          <cell r="H11">
            <v>1.1572690419142813</v>
          </cell>
          <cell r="L11">
            <v>0.1985391653400578</v>
          </cell>
          <cell r="M11">
            <v>0.16211855117588828</v>
          </cell>
          <cell r="R11" t="str">
            <v>Q4 2014</v>
          </cell>
          <cell r="S11">
            <v>0</v>
          </cell>
          <cell r="T11">
            <v>30.569108968070349</v>
          </cell>
          <cell r="U11">
            <v>-0.14173390000000002</v>
          </cell>
          <cell r="V11">
            <v>22.485152759999998</v>
          </cell>
          <cell r="W11">
            <v>0.39165484309196474</v>
          </cell>
          <cell r="Y11">
            <v>1.3658276283852273</v>
          </cell>
          <cell r="Z11">
            <v>1.3595241844410022</v>
          </cell>
        </row>
        <row r="12">
          <cell r="C12" t="str">
            <v>Q1 2015</v>
          </cell>
          <cell r="D12">
            <v>0</v>
          </cell>
          <cell r="E12">
            <v>38.134462502657023</v>
          </cell>
          <cell r="F12">
            <v>2.6849940800000001</v>
          </cell>
          <cell r="G12">
            <v>35.959642000000002</v>
          </cell>
          <cell r="H12">
            <v>1.1351463560915602</v>
          </cell>
          <cell r="L12">
            <v>0.14102001033417164</v>
          </cell>
          <cell r="M12">
            <v>0.11284578924309718</v>
          </cell>
          <cell r="R12" t="str">
            <v>Q1 2015</v>
          </cell>
          <cell r="S12">
            <v>0</v>
          </cell>
          <cell r="T12">
            <v>38.134462502657023</v>
          </cell>
          <cell r="U12">
            <v>-7.002590000000003E-2</v>
          </cell>
          <cell r="V12">
            <v>29.119166370000002</v>
          </cell>
          <cell r="W12">
            <v>0.34692317843437204</v>
          </cell>
          <cell r="Y12">
            <v>1.3120048808133864</v>
          </cell>
          <cell r="Z12">
            <v>1.3096000763931561</v>
          </cell>
        </row>
        <row r="13">
          <cell r="C13">
            <v>42125</v>
          </cell>
          <cell r="D13">
            <v>0</v>
          </cell>
          <cell r="E13">
            <v>47.76869635873242</v>
          </cell>
          <cell r="F13">
            <v>1.13307958</v>
          </cell>
          <cell r="G13">
            <v>38.99756</v>
          </cell>
          <cell r="H13">
            <v>1.2539701442534461</v>
          </cell>
          <cell r="L13">
            <v>0.23989284985686002</v>
          </cell>
          <cell r="M13">
            <v>0.19361953944376067</v>
          </cell>
          <cell r="R13" t="str">
            <v>May-15</v>
          </cell>
          <cell r="S13">
            <v>7.7370999999999995E-2</v>
          </cell>
          <cell r="T13">
            <v>47.76869635873242</v>
          </cell>
          <cell r="U13">
            <v>-0.47409187033211397</v>
          </cell>
          <cell r="V13">
            <v>33.394287179745902</v>
          </cell>
          <cell r="W13">
            <v>0.46088792681694035</v>
          </cell>
          <cell r="Y13">
            <v>1.4469588456546358</v>
          </cell>
          <cell r="Z13">
            <v>1.4327620500236855</v>
          </cell>
        </row>
        <row r="14">
          <cell r="C14" t="str">
            <v>Q2 2015</v>
          </cell>
          <cell r="D14">
            <v>0</v>
          </cell>
          <cell r="E14">
            <v>53.101031014219096</v>
          </cell>
          <cell r="F14">
            <v>1.819172800000004</v>
          </cell>
          <cell r="G14">
            <v>42.015059999999998</v>
          </cell>
          <cell r="H14">
            <v>1.3071551918340496</v>
          </cell>
          <cell r="L14">
            <v>0.28363086021109807</v>
          </cell>
          <cell r="M14">
            <v>0.22931169483759636</v>
          </cell>
          <cell r="R14" t="str">
            <v>Q2 2015</v>
          </cell>
          <cell r="S14">
            <v>7.7370999999999995E-2</v>
          </cell>
          <cell r="T14">
            <v>53.101031014219096</v>
          </cell>
          <cell r="U14">
            <v>-0.47285186638531101</v>
          </cell>
          <cell r="V14">
            <v>35.666369999745896</v>
          </cell>
          <cell r="W14">
            <v>0.4996396005153656</v>
          </cell>
          <cell r="Y14">
            <v>1.5042532750315394</v>
          </cell>
          <cell r="Z14">
            <v>1.490995635793549</v>
          </cell>
        </row>
        <row r="15">
          <cell r="C15" t="str">
            <v>Q3 2015</v>
          </cell>
          <cell r="D15">
            <v>0</v>
          </cell>
          <cell r="E15">
            <v>57.837950064873006</v>
          </cell>
          <cell r="F15">
            <v>1.3352157699999998</v>
          </cell>
          <cell r="G15">
            <v>44.964505000000003</v>
          </cell>
          <cell r="H15">
            <v>1.3159972701772875</v>
          </cell>
          <cell r="L15">
            <v>0.2462111674269585</v>
          </cell>
          <cell r="M15">
            <v>0.19952281795135915</v>
          </cell>
          <cell r="R15" t="str">
            <v>Q3 2015</v>
          </cell>
          <cell r="S15">
            <v>7.7370999999999995E-2</v>
          </cell>
          <cell r="T15">
            <v>57.837950064873006</v>
          </cell>
          <cell r="U15">
            <v>-1.1884192808601801</v>
          </cell>
          <cell r="V15">
            <v>38.7675534360068</v>
          </cell>
          <cell r="W15">
            <v>0.43239305615425117</v>
          </cell>
          <cell r="Y15">
            <v>1.5245671987863543</v>
          </cell>
          <cell r="Z15">
            <v>1.4939122005847809</v>
          </cell>
        </row>
        <row r="16">
          <cell r="C16" t="str">
            <v>Q4 2015</v>
          </cell>
          <cell r="D16">
            <v>7.1045200000000003E-2</v>
          </cell>
          <cell r="E16">
            <v>63.061025043013501</v>
          </cell>
          <cell r="F16">
            <v>1.07753911</v>
          </cell>
          <cell r="G16">
            <v>48.147005</v>
          </cell>
          <cell r="H16">
            <v>1.3336158573729249</v>
          </cell>
          <cell r="L16">
            <v>0.22390022591368794</v>
          </cell>
          <cell r="M16">
            <v>0.18184953663447131</v>
          </cell>
          <cell r="R16" t="str">
            <v>Q4 2015</v>
          </cell>
          <cell r="S16">
            <v>0.1484162</v>
          </cell>
          <cell r="T16">
            <v>63.061025043013501</v>
          </cell>
          <cell r="U16">
            <v>-1.4541873296644101</v>
          </cell>
          <cell r="V16">
            <v>41.783989863646902</v>
          </cell>
          <cell r="W16">
            <v>0.36018298268318183</v>
          </cell>
          <cell r="Y16">
            <v>1.5475695064950428</v>
          </cell>
          <cell r="Z16">
            <v>1.5127670059581186</v>
          </cell>
        </row>
        <row r="17">
          <cell r="C17" t="str">
            <v>Q1 2016</v>
          </cell>
          <cell r="D17">
            <v>0.13519720000000002</v>
          </cell>
          <cell r="E17">
            <v>73.322173720532106</v>
          </cell>
          <cell r="F17">
            <v>0.95420558999999994</v>
          </cell>
          <cell r="G17">
            <v>54.295614999999998</v>
          </cell>
          <cell r="H17">
            <v>1.3704896152393173</v>
          </cell>
          <cell r="L17">
            <v>0.22942230224609381</v>
          </cell>
          <cell r="M17">
            <v>0.18700821131876069</v>
          </cell>
          <cell r="R17" t="str">
            <v>Q1 2016</v>
          </cell>
          <cell r="S17">
            <v>0.21256820000000001</v>
          </cell>
          <cell r="T17">
            <v>73.322173720532106</v>
          </cell>
          <cell r="U17">
            <v>-1.40284986968061</v>
          </cell>
          <cell r="V17">
            <v>47.596759775008699</v>
          </cell>
          <cell r="W17">
            <v>0.34957949519157405</v>
          </cell>
          <cell r="Y17">
            <v>1.5744263295326184</v>
          </cell>
          <cell r="Z17">
            <v>1.5449526872865511</v>
          </cell>
        </row>
        <row r="18">
          <cell r="C18" t="str">
            <v>Q2 2016</v>
          </cell>
          <cell r="D18">
            <v>0.13519720000000002</v>
          </cell>
          <cell r="E18">
            <v>75.649627112812809</v>
          </cell>
          <cell r="F18">
            <v>2.0861901199999999</v>
          </cell>
          <cell r="G18">
            <v>58.779069999999997</v>
          </cell>
          <cell r="H18">
            <v>1.3248085489071673</v>
          </cell>
          <cell r="L18">
            <v>0.18578681423239513</v>
          </cell>
          <cell r="M18">
            <v>0.15137114642417598</v>
          </cell>
          <cell r="R18" t="str">
            <v>Q2 2016</v>
          </cell>
          <cell r="S18">
            <v>0.21256820000000001</v>
          </cell>
          <cell r="T18">
            <v>75.649627112812809</v>
          </cell>
          <cell r="U18">
            <v>-1.7028231811603101</v>
          </cell>
          <cell r="V18">
            <v>50.543182355008604</v>
          </cell>
          <cell r="W18">
            <v>0.29212424159049988</v>
          </cell>
          <cell r="Y18">
            <v>1.5346287051964147</v>
          </cell>
          <cell r="Z18">
            <v>1.5009382428666012</v>
          </cell>
        </row>
        <row r="19">
          <cell r="C19" t="str">
            <v>Q3 2016</v>
          </cell>
          <cell r="D19">
            <v>0.13519720000000002</v>
          </cell>
          <cell r="E19">
            <v>77.690285813950808</v>
          </cell>
          <cell r="F19">
            <v>0.13724018449721276</v>
          </cell>
          <cell r="G19">
            <v>58.793534999999999</v>
          </cell>
          <cell r="H19">
            <v>1.3260424500491086</v>
          </cell>
          <cell r="L19">
            <v>0.16078601157828551</v>
          </cell>
          <cell r="M19">
            <v>0.13103980077456126</v>
          </cell>
          <cell r="R19" t="str">
            <v>Q3 2016</v>
          </cell>
          <cell r="S19">
            <v>0.21256820000000001</v>
          </cell>
          <cell r="T19">
            <v>77.690285813950808</v>
          </cell>
          <cell r="U19">
            <v>-1.29911599823498</v>
          </cell>
          <cell r="V19">
            <v>52.158798759453603</v>
          </cell>
          <cell r="W19">
            <v>0.25078776478767395</v>
          </cell>
          <cell r="Y19">
            <v>1.518477647030372</v>
          </cell>
          <cell r="Z19">
            <v>1.4935707084287708</v>
          </cell>
        </row>
        <row r="20">
          <cell r="C20" t="str">
            <v>Q4 2016</v>
          </cell>
          <cell r="D20">
            <v>0.17964620000000001</v>
          </cell>
          <cell r="E20">
            <v>76.842657159590303</v>
          </cell>
          <cell r="F20">
            <v>0.4415134</v>
          </cell>
          <cell r="G20">
            <v>61.259675000000001</v>
          </cell>
          <cell r="H20">
            <v>1.2645156338095216</v>
          </cell>
          <cell r="L20">
            <v>0.12074152280206552</v>
          </cell>
          <cell r="M20">
            <v>9.8183062827750411E-2</v>
          </cell>
          <cell r="R20" t="str">
            <v>Q4 2016</v>
          </cell>
          <cell r="S20">
            <v>0.2570172</v>
          </cell>
          <cell r="T20">
            <v>76.842657159590303</v>
          </cell>
          <cell r="U20">
            <v>-1.9069994943192201</v>
          </cell>
          <cell r="V20">
            <v>53.851425573875247</v>
          </cell>
          <cell r="W20">
            <v>0.20480063557624822</v>
          </cell>
          <cell r="X20">
            <v>0.19097223877906799</v>
          </cell>
          <cell r="Y20">
            <v>1.4671231636296322</v>
          </cell>
          <cell r="Z20">
            <v>1.4317109257176917</v>
          </cell>
        </row>
        <row r="21">
          <cell r="C21" t="str">
            <v>Q1 2017</v>
          </cell>
          <cell r="D21">
            <v>0.17964620000000001</v>
          </cell>
          <cell r="E21">
            <v>90.642455545754302</v>
          </cell>
          <cell r="F21">
            <v>2.8119395200000001</v>
          </cell>
          <cell r="G21">
            <v>68.846154999999996</v>
          </cell>
          <cell r="H21">
            <v>1.360047503971054</v>
          </cell>
          <cell r="L21">
            <v>0.15720108241251071</v>
          </cell>
          <cell r="M21">
            <v>0.12870963736756211</v>
          </cell>
          <cell r="R21" t="str">
            <v>Q1 2017</v>
          </cell>
          <cell r="S21">
            <v>0.25815642999999999</v>
          </cell>
          <cell r="T21">
            <v>90.642455545754302</v>
          </cell>
          <cell r="U21">
            <v>-0.18839039121821602</v>
          </cell>
          <cell r="V21">
            <v>58.679405510976622</v>
          </cell>
          <cell r="W21">
            <v>0.22541876435279845</v>
          </cell>
          <cell r="X21">
            <v>0.22429662346839904</v>
          </cell>
          <cell r="Y21">
            <v>1.5523163804025475</v>
          </cell>
          <cell r="Z21">
            <v>1.5491058776788451</v>
          </cell>
        </row>
        <row r="22">
          <cell r="C22" t="str">
            <v>Q2 2017</v>
          </cell>
          <cell r="D22">
            <v>0.17964620000000001</v>
          </cell>
          <cell r="E22">
            <v>103.646818480327</v>
          </cell>
          <cell r="F22">
            <v>0.25557849999999999</v>
          </cell>
          <cell r="G22">
            <v>69.197154999999995</v>
          </cell>
          <cell r="H22">
            <v>1.5041376076852726</v>
          </cell>
          <cell r="L22">
            <v>0.18861331887441138</v>
          </cell>
          <cell r="M22">
            <v>0.15547362027102954</v>
          </cell>
          <cell r="R22" t="str">
            <v>Q2 2017</v>
          </cell>
          <cell r="S22">
            <v>0.25815642999999999</v>
          </cell>
          <cell r="T22">
            <v>103.646818480327</v>
          </cell>
          <cell r="U22">
            <v>-0.155327049486118</v>
          </cell>
          <cell r="V22">
            <v>61.188667585585883</v>
          </cell>
          <cell r="W22">
            <v>0.25363357663154595</v>
          </cell>
          <cell r="X22">
            <v>0.25287676453590391</v>
          </cell>
          <cell r="Y22">
            <v>1.7006466403972889</v>
          </cell>
          <cell r="Z22">
            <v>1.6981081466595578</v>
          </cell>
        </row>
        <row r="23">
          <cell r="C23" t="str">
            <v>Q3 2017</v>
          </cell>
          <cell r="D23">
            <v>0.18551200000000001</v>
          </cell>
          <cell r="E23">
            <v>100.62048808761401</v>
          </cell>
          <cell r="F23">
            <v>-0.14584115</v>
          </cell>
          <cell r="G23">
            <v>69.299166</v>
          </cell>
          <cell r="H23">
            <v>1.452545026842228</v>
          </cell>
          <cell r="L23">
            <v>0.15487539212997647</v>
          </cell>
          <cell r="M23">
            <v>0.12737429684155607</v>
          </cell>
          <cell r="R23" t="str">
            <v>Q3 2017</v>
          </cell>
          <cell r="S23">
            <v>0.32687820000000001</v>
          </cell>
          <cell r="T23">
            <v>100.62048808761401</v>
          </cell>
          <cell r="U23">
            <v>-0.55652297793800898</v>
          </cell>
          <cell r="V23">
            <v>61.369073813933198</v>
          </cell>
          <cell r="W23">
            <v>0.21524699330329897</v>
          </cell>
          <cell r="X23">
            <v>0.21275759339332584</v>
          </cell>
          <cell r="Y23">
            <v>1.653990894066689</v>
          </cell>
          <cell r="Z23">
            <v>1.6449224342814666</v>
          </cell>
        </row>
        <row r="24">
          <cell r="C24" t="str">
            <v>Q4 2017</v>
          </cell>
          <cell r="D24">
            <v>2.6010921799999998</v>
          </cell>
          <cell r="E24">
            <v>100.27250154823301</v>
          </cell>
          <cell r="F24">
            <v>0.13337246999999999</v>
          </cell>
          <cell r="G24">
            <v>70.372936559999999</v>
          </cell>
          <cell r="H24">
            <v>1.463729826172725</v>
          </cell>
          <cell r="L24">
            <v>0.14550895377381212</v>
          </cell>
          <cell r="M24">
            <v>0.1197792826613335</v>
          </cell>
          <cell r="R24" t="str">
            <v>Q4 2017</v>
          </cell>
          <cell r="S24">
            <v>2.6984179615529928</v>
          </cell>
          <cell r="T24">
            <v>100.27250154823301</v>
          </cell>
          <cell r="U24">
            <v>0.27536292747762298</v>
          </cell>
          <cell r="V24">
            <v>61.687872463933196</v>
          </cell>
          <cell r="W24">
            <v>0.19865186810493474</v>
          </cell>
          <cell r="X24">
            <v>0.19975602030754092</v>
          </cell>
          <cell r="Y24">
            <v>1.664760875686724</v>
          </cell>
          <cell r="Z24">
            <v>1.6692246854515789</v>
          </cell>
        </row>
        <row r="25">
          <cell r="C25" t="str">
            <v>Q1 2018</v>
          </cell>
          <cell r="D25">
            <v>17.966792179999999</v>
          </cell>
          <cell r="E25">
            <v>87.477429240252903</v>
          </cell>
          <cell r="F25">
            <v>0.14919578999999999</v>
          </cell>
          <cell r="G25">
            <v>71.351686560000005</v>
          </cell>
          <cell r="H25">
            <v>1.4799007886303968</v>
          </cell>
          <cell r="L25">
            <v>0.14019912928751072</v>
          </cell>
          <cell r="M25">
            <v>0.11560870862986944</v>
          </cell>
          <cell r="R25" t="str">
            <v>Q1 2018</v>
          </cell>
          <cell r="S25">
            <v>18.427062921552992</v>
          </cell>
          <cell r="T25">
            <v>87.477429240252903</v>
          </cell>
          <cell r="U25">
            <v>-0.1753070263</v>
          </cell>
          <cell r="V25">
            <v>62.452045147812299</v>
          </cell>
          <cell r="W25">
            <v>0.19362747073173522</v>
          </cell>
          <cell r="X25">
            <v>0.19299278855323795</v>
          </cell>
          <cell r="Y25">
            <v>1.6985800695082902</v>
          </cell>
          <cell r="Z25">
            <v>1.6957730032883596</v>
          </cell>
        </row>
        <row r="26">
          <cell r="C26" t="str">
            <v>Q2 2018</v>
          </cell>
          <cell r="D26">
            <v>29.327410180000001</v>
          </cell>
          <cell r="E26">
            <v>76.194867000000002</v>
          </cell>
          <cell r="F26">
            <v>0.85020823000000001</v>
          </cell>
          <cell r="G26">
            <v>72.642790200000007</v>
          </cell>
          <cell r="H26">
            <v>1.4643226825007061</v>
          </cell>
          <cell r="L26">
            <v>0.12985754143701844</v>
          </cell>
          <cell r="M26">
            <v>0.10718114147447563</v>
          </cell>
          <cell r="N26">
            <v>0.38649723484449133</v>
          </cell>
          <cell r="R26" t="str">
            <v>Q2 2018</v>
          </cell>
          <cell r="S26">
            <v>29.554076921552991</v>
          </cell>
          <cell r="T26">
            <v>76.194867000000002</v>
          </cell>
          <cell r="U26">
            <v>-1.8652468920398799</v>
          </cell>
          <cell r="V26">
            <v>62.452937960130605</v>
          </cell>
          <cell r="W26">
            <v>0.18674185872077942</v>
          </cell>
          <cell r="X26">
            <v>0.1805064141750336</v>
          </cell>
          <cell r="Y26">
            <v>1.723124553120188</v>
          </cell>
          <cell r="Z26">
            <v>1.6932581136384997</v>
          </cell>
        </row>
        <row r="27">
          <cell r="C27" t="str">
            <v>Q3 2018</v>
          </cell>
          <cell r="D27">
            <v>29.327410180000001</v>
          </cell>
          <cell r="E27">
            <v>75.001342981420208</v>
          </cell>
          <cell r="F27">
            <v>-0.29618457715737401</v>
          </cell>
          <cell r="G27">
            <v>72.651726940000003</v>
          </cell>
          <cell r="H27">
            <v>1.4319352473228744</v>
          </cell>
          <cell r="I27">
            <v>-6.2760302288525702</v>
          </cell>
          <cell r="J27">
            <v>1.3455500987078155</v>
          </cell>
          <cell r="L27">
            <v>0.11530178540373504</v>
          </cell>
          <cell r="M27">
            <v>9.5132308332887411E-2</v>
          </cell>
          <cell r="N27">
            <v>0.38649723484449133</v>
          </cell>
          <cell r="R27" t="str">
            <v>Q3 2018</v>
          </cell>
          <cell r="S27">
            <v>29.778760161552988</v>
          </cell>
          <cell r="T27">
            <v>75.001342981420208</v>
          </cell>
          <cell r="U27">
            <v>-3.5788614005672499</v>
          </cell>
          <cell r="V27">
            <v>63.243836980130595</v>
          </cell>
          <cell r="W27">
            <v>0.17529885172843934</v>
          </cell>
          <cell r="X27">
            <v>0.16402134299278262</v>
          </cell>
          <cell r="Y27">
            <v>1.7133521575799351</v>
          </cell>
          <cell r="Z27">
            <v>1.6567638547277279</v>
          </cell>
        </row>
        <row r="28">
          <cell r="C28" t="str">
            <v>Q4 2018</v>
          </cell>
          <cell r="D28">
            <v>36.629721980000006</v>
          </cell>
          <cell r="E28">
            <v>74.813972661407206</v>
          </cell>
          <cell r="F28">
            <v>0.52755903826052697</v>
          </cell>
          <cell r="G28">
            <v>75.515477040000007</v>
          </cell>
          <cell r="H28">
            <v>1.482759006082387</v>
          </cell>
          <cell r="I28">
            <v>-7.2910172479335502</v>
          </cell>
          <cell r="J28">
            <v>1.3862090333652504</v>
          </cell>
          <cell r="L28">
            <v>0.12378185115448417</v>
          </cell>
          <cell r="M28">
            <v>0.10260783574352528</v>
          </cell>
          <cell r="N28">
            <v>0.4827322348444914</v>
          </cell>
          <cell r="R28" t="str">
            <v>Q4 2018</v>
          </cell>
          <cell r="S28">
            <v>37.37279160155299</v>
          </cell>
          <cell r="T28">
            <v>74.813972661407206</v>
          </cell>
          <cell r="U28">
            <v>-2.0974156356194698</v>
          </cell>
          <cell r="V28">
            <v>65.176581984699695</v>
          </cell>
          <cell r="W28">
            <v>0.17758687138557436</v>
          </cell>
          <cell r="X28">
            <v>0.17180359959602357</v>
          </cell>
          <cell r="Y28">
            <v>1.7534546369032984</v>
          </cell>
          <cell r="Z28">
            <v>1.7212741270982301</v>
          </cell>
        </row>
        <row r="29">
          <cell r="C29" t="str">
            <v>Q1 2019</v>
          </cell>
          <cell r="D29">
            <v>36.629721980000006</v>
          </cell>
          <cell r="E29">
            <v>85.427800287820503</v>
          </cell>
          <cell r="F29">
            <v>3.29331073</v>
          </cell>
          <cell r="G29">
            <v>81.623301999999995</v>
          </cell>
          <cell r="H29">
            <v>1.5357236221320782</v>
          </cell>
          <cell r="I29">
            <v>-8.74536811156411</v>
          </cell>
          <cell r="J29">
            <v>1.4285805894774559</v>
          </cell>
          <cell r="L29">
            <v>0.13664989314667167</v>
          </cell>
          <cell r="M29">
            <v>0.11395080984455266</v>
          </cell>
          <cell r="N29">
            <v>0.4827322348444914</v>
          </cell>
          <cell r="O29">
            <v>0.44389171020183121</v>
          </cell>
          <cell r="R29" t="str">
            <v>Q1 2019</v>
          </cell>
          <cell r="S29">
            <v>37.37279160155299</v>
          </cell>
          <cell r="T29">
            <v>85.427800287820503</v>
          </cell>
          <cell r="U29">
            <v>-1.8264364701621811</v>
          </cell>
          <cell r="V29">
            <v>67.829294844699689</v>
          </cell>
          <cell r="W29">
            <v>0.18899565339088439</v>
          </cell>
          <cell r="X29">
            <v>0.18457830548286439</v>
          </cell>
          <cell r="Y29">
            <v>1.8373628775719797</v>
          </cell>
          <cell r="Z29">
            <v>1.8104359210947829</v>
          </cell>
        </row>
        <row r="30">
          <cell r="C30" t="str">
            <v>Q2 2019</v>
          </cell>
          <cell r="D30">
            <v>36.629721980000006</v>
          </cell>
          <cell r="E30">
            <v>104.31334855949333</v>
          </cell>
          <cell r="F30">
            <v>3.1417445363396489E-2</v>
          </cell>
          <cell r="G30">
            <v>82.255311640000002</v>
          </cell>
          <cell r="H30">
            <v>1.7138648577717153</v>
          </cell>
          <cell r="I30">
            <v>-11.743694852710501</v>
          </cell>
          <cell r="J30">
            <v>1.5710935932957122</v>
          </cell>
          <cell r="L30">
            <v>0.1633</v>
          </cell>
          <cell r="M30">
            <v>0.13746982104157748</v>
          </cell>
          <cell r="N30">
            <v>0.4827322348444914</v>
          </cell>
          <cell r="O30">
            <v>0.44389171020183121</v>
          </cell>
          <cell r="R30" t="str">
            <v>Q2 2019</v>
          </cell>
          <cell r="S30">
            <v>37.372875491552989</v>
          </cell>
          <cell r="T30">
            <v>104.31334855949333</v>
          </cell>
          <cell r="U30">
            <v>-1.5656834588339974</v>
          </cell>
          <cell r="V30">
            <v>71.332674244699703</v>
          </cell>
          <cell r="W30">
            <v>0.21354160904884342</v>
          </cell>
          <cell r="X30">
            <v>0.21040216088294986</v>
          </cell>
          <cell r="Y30">
            <v>2.008222865982408</v>
          </cell>
          <cell r="Z30">
            <v>1.9862738296479074</v>
          </cell>
        </row>
        <row r="31">
          <cell r="C31" t="str">
            <v>Q3 2019</v>
          </cell>
          <cell r="D31">
            <v>36.795969790000001</v>
          </cell>
          <cell r="E31">
            <v>105.592454</v>
          </cell>
          <cell r="F31">
            <v>4.7545799999999985E-2</v>
          </cell>
          <cell r="G31">
            <v>82.255311640000002</v>
          </cell>
          <cell r="H31">
            <v>1.7316324836672881</v>
          </cell>
          <cell r="I31">
            <v>-12.036131118152799</v>
          </cell>
          <cell r="J31">
            <v>1.5853059926702038</v>
          </cell>
          <cell r="L31">
            <v>0.1583</v>
          </cell>
          <cell r="M31">
            <v>0.13343086556212541</v>
          </cell>
          <cell r="N31">
            <v>0.4849231653927254</v>
          </cell>
          <cell r="O31">
            <v>0.44590635898181646</v>
          </cell>
          <cell r="R31" t="str">
            <v>Q3 2019</v>
          </cell>
          <cell r="S31">
            <v>37.864939381552986</v>
          </cell>
          <cell r="T31">
            <v>105.592454</v>
          </cell>
          <cell r="U31">
            <v>-2.4121239999999999</v>
          </cell>
          <cell r="V31">
            <v>71.332674244699703</v>
          </cell>
          <cell r="W31">
            <v>0.20841545462608338</v>
          </cell>
          <cell r="X31">
            <v>0.20383393168449404</v>
          </cell>
          <cell r="Y31">
            <v>2.0449186705262448</v>
          </cell>
          <cell r="Z31">
            <v>2.0111035356593607</v>
          </cell>
        </row>
        <row r="32">
          <cell r="C32" t="str">
            <v>Q4 2019</v>
          </cell>
          <cell r="D32">
            <v>41.007307179999998</v>
          </cell>
          <cell r="E32">
            <v>103.061442</v>
          </cell>
          <cell r="F32">
            <v>1.4853088410647293</v>
          </cell>
          <cell r="G32">
            <v>83.484984040000001</v>
          </cell>
          <cell r="H32">
            <v>1.743475904017969</v>
          </cell>
          <cell r="I32">
            <v>-12.770731939238699</v>
          </cell>
          <cell r="J32">
            <v>1.5905054975899116</v>
          </cell>
          <cell r="L32">
            <v>0.1578</v>
          </cell>
          <cell r="M32">
            <v>0.13339999999999999</v>
          </cell>
          <cell r="N32">
            <v>0.54042313099631001</v>
          </cell>
          <cell r="O32">
            <v>0.49119380750378111</v>
          </cell>
          <cell r="R32" t="str">
            <v>Q4 2019</v>
          </cell>
          <cell r="S32">
            <v>43.984143151552985</v>
          </cell>
          <cell r="T32">
            <v>103.061442</v>
          </cell>
          <cell r="U32">
            <v>-2.6829079999999998</v>
          </cell>
          <cell r="V32">
            <v>72.281626244699709</v>
          </cell>
          <cell r="W32">
            <v>0.20679346919059752</v>
          </cell>
          <cell r="X32">
            <v>0.20209028124809264</v>
          </cell>
          <cell r="Y32">
            <v>2.0714599398285167</v>
          </cell>
          <cell r="Z32">
            <v>2.0343425126290042</v>
          </cell>
        </row>
        <row r="33">
          <cell r="C33" t="str">
            <v>Q1 2020</v>
          </cell>
          <cell r="D33">
            <v>41.007307179999998</v>
          </cell>
          <cell r="E33">
            <v>93.024617000000006</v>
          </cell>
          <cell r="F33">
            <v>1.9152161726611308</v>
          </cell>
          <cell r="G33">
            <v>83.541234040000006</v>
          </cell>
          <cell r="H33">
            <v>1.6273058677535084</v>
          </cell>
          <cell r="I33">
            <v>-10.480354742532224</v>
          </cell>
          <cell r="J33">
            <v>1.5018545877602756</v>
          </cell>
          <cell r="L33">
            <v>0.13039999999999999</v>
          </cell>
          <cell r="M33">
            <v>0.11</v>
          </cell>
          <cell r="N33">
            <v>0.54042313099631001</v>
          </cell>
          <cell r="O33">
            <v>0.49086307679349661</v>
          </cell>
          <cell r="R33" t="str">
            <v>Q1 2020</v>
          </cell>
          <cell r="S33">
            <v>44.713360151552983</v>
          </cell>
          <cell r="T33">
            <v>93.024617000000006</v>
          </cell>
          <cell r="U33">
            <v>-4.4945130000000004</v>
          </cell>
          <cell r="V33">
            <v>72.387044244699695</v>
          </cell>
          <cell r="W33">
            <v>0.18159521222114569</v>
          </cell>
          <cell r="X33">
            <v>0.1733980119228363</v>
          </cell>
          <cell r="Y33">
            <v>1.9648887675361537</v>
          </cell>
          <cell r="Z33">
            <v>1.9027987478800588</v>
          </cell>
        </row>
        <row r="34">
          <cell r="C34" t="str">
            <v>Q2 2020</v>
          </cell>
          <cell r="D34">
            <v>41.007307179999998</v>
          </cell>
          <cell r="E34">
            <v>94.508364</v>
          </cell>
          <cell r="F34">
            <v>0.93784238241013118</v>
          </cell>
          <cell r="G34">
            <v>84.042042240000001</v>
          </cell>
          <cell r="H34">
            <v>1.6236339565944624</v>
          </cell>
          <cell r="I34">
            <v>-10.483517785482027</v>
          </cell>
          <cell r="J34">
            <v>1.4988926068359201</v>
          </cell>
          <cell r="L34">
            <v>0.12509999999999999</v>
          </cell>
          <cell r="M34">
            <v>0.10528163313865663</v>
          </cell>
          <cell r="N34">
            <v>0.54042313099631001</v>
          </cell>
          <cell r="O34">
            <v>0.48793801396323611</v>
          </cell>
          <cell r="R34" t="str">
            <v>Q2 2020</v>
          </cell>
          <cell r="S34">
            <v>44.713360151552983</v>
          </cell>
          <cell r="T34">
            <v>94.508364</v>
          </cell>
          <cell r="U34">
            <v>-4.5518219999999996</v>
          </cell>
          <cell r="V34">
            <v>73.490892244699708</v>
          </cell>
          <cell r="W34">
            <v>0.17455295920372008</v>
          </cell>
          <cell r="X34">
            <v>0.16663901209831242</v>
          </cell>
          <cell r="Y34">
            <v>1.9563450893048884</v>
          </cell>
          <cell r="Z34">
            <v>1.8944078633307639</v>
          </cell>
        </row>
        <row r="35">
          <cell r="C35" t="str">
            <v>Q3 2020</v>
          </cell>
          <cell r="D35">
            <v>41.007307179999998</v>
          </cell>
          <cell r="E35">
            <v>125.742362</v>
          </cell>
          <cell r="F35">
            <v>0.34031818334781788</v>
          </cell>
          <cell r="G35">
            <v>84.592520879999995</v>
          </cell>
          <cell r="H35">
            <v>1.9752335741403886</v>
          </cell>
          <cell r="I35">
            <v>-16.500909439669563</v>
          </cell>
          <cell r="J35">
            <v>1.7801701185533729</v>
          </cell>
          <cell r="L35">
            <v>0.16750000000000001</v>
          </cell>
          <cell r="M35">
            <v>0.14242020249366763</v>
          </cell>
          <cell r="N35">
            <v>0.54042313099631001</v>
          </cell>
          <cell r="O35">
            <v>0.48476279880784656</v>
          </cell>
          <cell r="R35" t="str">
            <v>Q3 2020</v>
          </cell>
          <cell r="S35">
            <v>45.038900421552981</v>
          </cell>
          <cell r="T35">
            <v>125.742362</v>
          </cell>
          <cell r="U35">
            <v>-3.4781849999999999</v>
          </cell>
          <cell r="V35">
            <v>73.825545244699697</v>
          </cell>
          <cell r="W35">
            <v>0.21235581040382392</v>
          </cell>
          <cell r="X35">
            <v>0.20772091746330262</v>
          </cell>
          <cell r="Y35">
            <v>2.3604220848482513</v>
          </cell>
          <cell r="Z35">
            <v>2.3133085147625674</v>
          </cell>
        </row>
        <row r="36">
          <cell r="C36" t="str">
            <v>Q4 2020</v>
          </cell>
          <cell r="D36">
            <v>41.007307179999998</v>
          </cell>
          <cell r="E36">
            <v>127.75761300000001</v>
          </cell>
          <cell r="F36">
            <v>0.37677080556886156</v>
          </cell>
          <cell r="G36">
            <v>84.741617140000002</v>
          </cell>
          <cell r="H36">
            <v>1.995969591967228</v>
          </cell>
          <cell r="I36">
            <v>-16.881493920113769</v>
          </cell>
          <cell r="J36">
            <v>1.7967582187381312</v>
          </cell>
          <cell r="L36">
            <v>0.16389999999999999</v>
          </cell>
          <cell r="M36">
            <v>0.139817076921463</v>
          </cell>
          <cell r="N36">
            <v>0.54042313099631001</v>
          </cell>
          <cell r="O36">
            <v>0.48390989650637195</v>
          </cell>
          <cell r="R36" t="str">
            <v>Q4 2020</v>
          </cell>
          <cell r="S36">
            <v>45.349123031552978</v>
          </cell>
          <cell r="T36">
            <v>127.75761300000001</v>
          </cell>
          <cell r="U36">
            <v>-3.1449560000000001</v>
          </cell>
          <cell r="V36">
            <v>73.825545244699697</v>
          </cell>
          <cell r="W36">
            <v>0.20794128775596618</v>
          </cell>
          <cell r="X36">
            <v>0.20402855277061463</v>
          </cell>
          <cell r="Y36">
            <v>2.3874079283445182</v>
          </cell>
          <cell r="Z36">
            <v>2.344808093970443</v>
          </cell>
        </row>
        <row r="37">
          <cell r="C37" t="str">
            <v>Q1 2021</v>
          </cell>
          <cell r="D37">
            <v>41.007307179999998</v>
          </cell>
          <cell r="E37">
            <v>155.96171799999999</v>
          </cell>
          <cell r="F37">
            <v>-1.0431333752525833</v>
          </cell>
          <cell r="G37">
            <v>84.741617140000002</v>
          </cell>
          <cell r="H37">
            <v>2.3120386230187466</v>
          </cell>
          <cell r="I37">
            <v>-22.238334083949489</v>
          </cell>
          <cell r="J37">
            <v>2.0496134435793456</v>
          </cell>
          <cell r="L37">
            <v>0.18783743977546696</v>
          </cell>
          <cell r="M37">
            <v>0.16228005290031439</v>
          </cell>
          <cell r="N37">
            <v>0.54042313099631001</v>
          </cell>
          <cell r="O37">
            <v>0.48390989650637195</v>
          </cell>
          <cell r="R37" t="str">
            <v>Q1 2020</v>
          </cell>
          <cell r="S37">
            <v>45.515533031552977</v>
          </cell>
          <cell r="T37">
            <v>155.96171799999999</v>
          </cell>
          <cell r="U37">
            <v>-3.334098</v>
          </cell>
          <cell r="V37">
            <v>73.825545244699697</v>
          </cell>
          <cell r="W37">
            <v>0.2314319670200348</v>
          </cell>
          <cell r="X37">
            <v>0.22803500294685367</v>
          </cell>
          <cell r="Y37">
            <v>2.7742612445690997</v>
          </cell>
          <cell r="Z37">
            <v>2.7290993972850881</v>
          </cell>
        </row>
        <row r="38">
          <cell r="C38" t="str">
            <v>Q2 2021</v>
          </cell>
          <cell r="D38">
            <v>41.007307179999998</v>
          </cell>
          <cell r="E38">
            <v>153.94696999999999</v>
          </cell>
          <cell r="F38">
            <v>0.90028237901686292</v>
          </cell>
          <cell r="G38">
            <v>84.741617140000002</v>
          </cell>
          <cell r="H38">
            <v>2.3111968613420402</v>
          </cell>
          <cell r="I38">
            <v>-22.224067634803376</v>
          </cell>
          <cell r="J38">
            <v>2.0489400342379809</v>
          </cell>
          <cell r="L38">
            <v>0.18085486292839054</v>
          </cell>
          <cell r="M38">
            <v>0.15634089112281802</v>
          </cell>
          <cell r="N38">
            <v>0.54042313099631001</v>
          </cell>
          <cell r="O38">
            <v>0.48390989650637195</v>
          </cell>
          <cell r="R38" t="str">
            <v>Q2 2021</v>
          </cell>
          <cell r="S38">
            <v>45.871032201552978</v>
          </cell>
          <cell r="T38">
            <v>153.94696999999999</v>
          </cell>
          <cell r="U38">
            <v>-9.3516779999999997</v>
          </cell>
          <cell r="V38">
            <v>73.825545244699697</v>
          </cell>
          <cell r="W38">
            <v>0.22759476304054263</v>
          </cell>
          <cell r="X38">
            <v>0.21832146048545834</v>
          </cell>
          <cell r="Y38">
            <v>2.8332967878292821</v>
          </cell>
          <cell r="Z38">
            <v>2.7066241304313143</v>
          </cell>
        </row>
        <row r="39">
          <cell r="C39" t="str">
            <v>Q3 2021</v>
          </cell>
          <cell r="D39">
            <v>82.817189890000037</v>
          </cell>
          <cell r="E39">
            <v>113.304288</v>
          </cell>
          <cell r="F39">
            <v>3.4336238473467091</v>
          </cell>
          <cell r="G39">
            <v>84.741617140000002</v>
          </cell>
          <cell r="H39">
            <v>2.354865395212669</v>
          </cell>
          <cell r="I39">
            <v>-22.964175528469347</v>
          </cell>
          <cell r="J39">
            <v>2.0838748677303967</v>
          </cell>
          <cell r="L39">
            <v>0.17906438708305361</v>
          </cell>
          <cell r="M39">
            <v>0.1551854431629181</v>
          </cell>
          <cell r="N39">
            <v>1.0914231667105962</v>
          </cell>
          <cell r="O39">
            <v>0.97729064755962047</v>
          </cell>
          <cell r="R39" t="str">
            <v>Q3 2021</v>
          </cell>
          <cell r="S39">
            <v>100.51523141769903</v>
          </cell>
          <cell r="T39">
            <v>113.304288</v>
          </cell>
          <cell r="U39">
            <v>-9.1806280000000005</v>
          </cell>
          <cell r="V39">
            <v>73.825545244699697</v>
          </cell>
          <cell r="W39">
            <v>0.22406540513038639</v>
          </cell>
          <cell r="X39">
            <v>0.21550227999687196</v>
          </cell>
          <cell r="Y39">
            <v>3.0206366465503258</v>
          </cell>
          <cell r="Z39">
            <v>2.8962809378377088</v>
          </cell>
        </row>
        <row r="40">
          <cell r="C40" t="str">
            <v>Q4 2021</v>
          </cell>
          <cell r="D40">
            <v>84.607957880000015</v>
          </cell>
          <cell r="E40">
            <v>106.273556</v>
          </cell>
          <cell r="F40">
            <v>2.8612027127095447</v>
          </cell>
          <cell r="G40">
            <v>84.741617140000002</v>
          </cell>
          <cell r="H40">
            <v>2.2862758952620754</v>
          </cell>
          <cell r="I40">
            <v>-21.782670625541911</v>
          </cell>
          <cell r="J40">
            <v>2.029227807667108</v>
          </cell>
          <cell r="L40">
            <v>0.16980000000000001</v>
          </cell>
          <cell r="M40">
            <v>0.14720618128776558</v>
          </cell>
          <cell r="N40">
            <v>1.1150231665788088</v>
          </cell>
          <cell r="O40">
            <v>0.99842274357616789</v>
          </cell>
          <cell r="R40" t="str">
            <v>Q4 2021</v>
          </cell>
          <cell r="S40">
            <v>91.31619555155298</v>
          </cell>
          <cell r="T40">
            <v>106.273556</v>
          </cell>
          <cell r="U40">
            <v>-9.1068359999999995</v>
          </cell>
          <cell r="V40">
            <v>73.825545244699697</v>
          </cell>
          <cell r="W40">
            <v>0.21450356841087345</v>
          </cell>
          <cell r="X40">
            <v>0.20617483258247379</v>
          </cell>
          <cell r="Y40">
            <v>2.7997976427596076</v>
          </cell>
          <cell r="Z40">
            <v>2.6764414796616611</v>
          </cell>
        </row>
        <row r="41">
          <cell r="C41" t="str">
            <v>Q1 2022</v>
          </cell>
          <cell r="D41">
            <v>84.607957880000015</v>
          </cell>
          <cell r="E41">
            <v>179.29614599999999</v>
          </cell>
          <cell r="F41">
            <v>2.4824921577919441</v>
          </cell>
          <cell r="G41">
            <v>84.741617140000002</v>
          </cell>
          <cell r="H41">
            <v>3.1435156069502397</v>
          </cell>
          <cell r="I41">
            <v>-36.349502266558389</v>
          </cell>
          <cell r="J41">
            <v>2.7145704971760654</v>
          </cell>
          <cell r="L41">
            <v>0.222</v>
          </cell>
          <cell r="M41">
            <v>0.19590228199958803</v>
          </cell>
          <cell r="N41">
            <v>1.1150231665788088</v>
          </cell>
          <cell r="O41">
            <v>0.99842274357616789</v>
          </cell>
          <cell r="R41" t="str">
            <v>Q1 2022</v>
          </cell>
          <cell r="S41">
            <v>91.31619555155298</v>
          </cell>
          <cell r="T41">
            <v>179.29614599999999</v>
          </cell>
          <cell r="U41">
            <v>-9.6804710000000007</v>
          </cell>
          <cell r="V41">
            <v>73.825545244699697</v>
          </cell>
          <cell r="W41">
            <v>0.26346673369407658</v>
          </cell>
          <cell r="X41">
            <v>0.25729640126228337</v>
          </cell>
          <cell r="Y41">
            <v>3.796691397571176</v>
          </cell>
          <cell r="Z41">
            <v>3.6655650920638689</v>
          </cell>
        </row>
        <row r="42">
          <cell r="C42" t="str">
            <v>Q2 2022</v>
          </cell>
          <cell r="D42">
            <v>87.756977880000008</v>
          </cell>
          <cell r="E42">
            <v>142.56043199999999</v>
          </cell>
          <cell r="F42">
            <v>3.2276081586853143</v>
          </cell>
          <cell r="G42">
            <v>84.741617140000002</v>
          </cell>
          <cell r="H42">
            <v>2.755966028508166</v>
          </cell>
          <cell r="I42">
            <v>-29.915012338737061</v>
          </cell>
          <cell r="J42">
            <v>2.4029516142409113</v>
          </cell>
          <cell r="L42">
            <v>0.19420000000000001</v>
          </cell>
          <cell r="M42">
            <v>0.17064308524131774</v>
          </cell>
          <cell r="N42">
            <v>1.1565231665788087</v>
          </cell>
          <cell r="O42">
            <v>1.0355829973720987</v>
          </cell>
          <cell r="R42" t="str">
            <v>Q2 2022</v>
          </cell>
          <cell r="S42">
            <v>96.176115997984326</v>
          </cell>
          <cell r="T42">
            <v>142.56043199999999</v>
          </cell>
          <cell r="U42">
            <v>-10.573402</v>
          </cell>
          <cell r="V42">
            <v>73.825545244699697</v>
          </cell>
          <cell r="W42">
            <v>0.23955970406532287</v>
          </cell>
          <cell r="X42">
            <v>0.23218449950218201</v>
          </cell>
          <cell r="Y42">
            <v>3.3770146792906144</v>
          </cell>
          <cell r="Z42">
            <v>3.2337932243734344</v>
          </cell>
        </row>
        <row r="43">
          <cell r="C43" t="str">
            <v>Q3 2022</v>
          </cell>
          <cell r="D43">
            <v>88.288137880000008</v>
          </cell>
          <cell r="E43">
            <v>147.76621599999999</v>
          </cell>
          <cell r="F43">
            <v>3.1744672839157997</v>
          </cell>
          <cell r="G43">
            <v>84.741617140000002</v>
          </cell>
          <cell r="H43">
            <v>2.8230381864048031</v>
          </cell>
          <cell r="I43">
            <v>-30.91715554178317</v>
          </cell>
          <cell r="J43">
            <v>2.4581979038467594</v>
          </cell>
          <cell r="L43">
            <v>0.19304513335227969</v>
          </cell>
          <cell r="M43">
            <v>0.17007628083229062</v>
          </cell>
          <cell r="N43">
            <v>1.1635231665788088</v>
          </cell>
          <cell r="O43">
            <v>1.0418509919882797</v>
          </cell>
          <cell r="R43" t="str">
            <v>Q3 2022</v>
          </cell>
          <cell r="S43">
            <v>96.25797662798432</v>
          </cell>
          <cell r="T43">
            <v>147.76621599999999</v>
          </cell>
          <cell r="U43">
            <v>-4.8283209999999999</v>
          </cell>
          <cell r="V43">
            <v>73.825545244699697</v>
          </cell>
          <cell r="W43">
            <v>0.2309124767780304</v>
          </cell>
          <cell r="X43">
            <v>0.22778896689414976</v>
          </cell>
          <cell r="Y43">
            <v>3.3708184992490882</v>
          </cell>
          <cell r="Z43">
            <v>3.3054167337220446</v>
          </cell>
        </row>
        <row r="44">
          <cell r="C44" t="str">
            <v>Q4 2022</v>
          </cell>
          <cell r="D44">
            <v>99.138978079999987</v>
          </cell>
          <cell r="E44">
            <v>117.574073</v>
          </cell>
          <cell r="F44">
            <v>3.6388504439386491</v>
          </cell>
          <cell r="G44">
            <v>84.741617140000002</v>
          </cell>
          <cell r="H44">
            <v>2.6002796378065276</v>
          </cell>
          <cell r="I44">
            <v>-27.123510447787726</v>
          </cell>
          <cell r="J44">
            <v>2.280206557268337</v>
          </cell>
          <cell r="L44">
            <v>0.17552502751350404</v>
          </cell>
          <cell r="M44">
            <v>0.15431224703788762</v>
          </cell>
          <cell r="N44">
            <v>1.3065231692145491</v>
          </cell>
          <cell r="O44">
            <v>1.1698971700789516</v>
          </cell>
          <cell r="R44" t="str">
            <v>Q4 2022</v>
          </cell>
          <cell r="S44">
            <v>101.22544362798432</v>
          </cell>
          <cell r="T44">
            <v>117.574073</v>
          </cell>
          <cell r="U44">
            <v>-5.3442629999999998</v>
          </cell>
          <cell r="V44">
            <v>73.825545244699697</v>
          </cell>
          <cell r="W44">
            <v>0.21377394795417787</v>
          </cell>
          <cell r="X44">
            <v>0.21013846993446353</v>
          </cell>
          <cell r="Y44">
            <v>3.0361276558817791</v>
          </cell>
          <cell r="Z44">
            <v>2.9637372254110512</v>
          </cell>
        </row>
        <row r="45">
          <cell r="C45" t="str">
            <v>Q1 2023</v>
          </cell>
          <cell r="D45">
            <v>101.64301807999996</v>
          </cell>
          <cell r="E45">
            <v>114.30162900000001</v>
          </cell>
          <cell r="F45">
            <v>0.76472473605658231</v>
          </cell>
          <cell r="G45">
            <v>84.741617140000002</v>
          </cell>
          <cell r="H45">
            <v>2.557295684575327</v>
          </cell>
          <cell r="I45">
            <v>-26.395004506211315</v>
          </cell>
          <cell r="J45">
            <v>2.2458193946833767</v>
          </cell>
          <cell r="L45">
            <v>0.17194445729255675</v>
          </cell>
          <cell r="M45">
            <v>0.1492395699024201</v>
          </cell>
          <cell r="N45">
            <v>1.3395231692145488</v>
          </cell>
          <cell r="O45">
            <v>1.1994462875552336</v>
          </cell>
          <cell r="R45" t="str">
            <v>Q1 2023</v>
          </cell>
          <cell r="S45">
            <v>101.22544362798432</v>
          </cell>
          <cell r="T45">
            <v>114.30162900000001</v>
          </cell>
          <cell r="U45">
            <v>-5.2021129999999998</v>
          </cell>
          <cell r="V45">
            <v>73.825545244699697</v>
          </cell>
          <cell r="W45">
            <v>0.2075235426425934</v>
          </cell>
          <cell r="X45">
            <v>0.20406120419502258</v>
          </cell>
          <cell r="Y45">
            <v>2.98987545430735</v>
          </cell>
          <cell r="Z45">
            <v>2.9194105091077276</v>
          </cell>
        </row>
      </sheetData>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refreshError="1"/>
      <sheetData sheetId="94" refreshError="1"/>
      <sheetData sheetId="95" refreshError="1"/>
      <sheetData sheetId="96"/>
      <sheetData sheetId="97"/>
      <sheetData sheetId="98"/>
      <sheetData sheetId="99"/>
      <sheetData sheetId="100"/>
      <sheetData sheetId="101"/>
      <sheetData sheetId="102" refreshError="1"/>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Set>
  </externalBook>
</externalLink>
</file>

<file path=xl/externalLinks/externalLink2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Index"/>
      <sheetName val="Inv-TS IRR.Fund II (2)"/>
      <sheetName val="1.Summary_ratios"/>
      <sheetName val="Chart1"/>
      <sheetName val="Chart2"/>
      <sheetName val="4.Chart_Sector"/>
      <sheetName val="7.Sector-wise_discarded"/>
      <sheetName val="5.Stage-wise"/>
      <sheetName val="6.Quarterly"/>
      <sheetName val="7.Team-wise (incl commitments)"/>
      <sheetName val="8.SupportTeam-wise"/>
      <sheetName val="9.Sector-wise"/>
      <sheetName val="Inv-TS"/>
      <sheetName val="Inv-TS IRR.Fund II"/>
      <sheetName val="Markup Markdown"/>
      <sheetName val="Performance summary slide "/>
      <sheetName val="Sheet2"/>
      <sheetName val="10.Lead-wise Apprcn."/>
      <sheetName val="Sheet3"/>
      <sheetName val="Sheet1"/>
      <sheetName val="Fund II"/>
      <sheetName val="Pandara"/>
      <sheetName val="9.Teamwise Apprcn."/>
      <sheetName val="11.IA-Apprcn."/>
      <sheetName val="TVPI_MIOC"/>
      <sheetName val="Data"/>
      <sheetName val="Sector chart Data"/>
      <sheetName val="10.IA-Apprcn. (old)"/>
    </sheetNames>
    <sheetDataSet>
      <sheetData sheetId="0"/>
      <sheetData sheetId="1"/>
      <sheetData sheetId="2"/>
      <sheetData sheetId="3"/>
      <sheetData sheetId="4" refreshError="1"/>
      <sheetData sheetId="5" refreshError="1"/>
      <sheetData sheetId="6"/>
      <sheetData sheetId="7"/>
      <sheetData sheetId="8"/>
      <sheetData sheetId="9"/>
      <sheetData sheetId="10"/>
      <sheetData sheetId="11"/>
      <sheetData sheetId="12"/>
      <sheetData sheetId="13"/>
      <sheetData sheetId="14">
        <row r="6">
          <cell r="BG6" t="str">
            <v>Seed</v>
          </cell>
          <cell r="BH6" t="str">
            <v>Early (A/B)</v>
          </cell>
          <cell r="BI6" t="str">
            <v>Expansion</v>
          </cell>
        </row>
        <row r="7">
          <cell r="BI7" t="str">
            <v>Crossovers</v>
          </cell>
        </row>
        <row r="8">
          <cell r="BG8">
            <v>0</v>
          </cell>
          <cell r="BH8">
            <v>0</v>
          </cell>
          <cell r="BI8">
            <v>0</v>
          </cell>
        </row>
        <row r="9">
          <cell r="BG9">
            <v>0</v>
          </cell>
          <cell r="BH9">
            <v>0</v>
          </cell>
          <cell r="BI9">
            <v>0</v>
          </cell>
        </row>
        <row r="10">
          <cell r="BG10">
            <v>0</v>
          </cell>
          <cell r="BH10">
            <v>0</v>
          </cell>
          <cell r="BI10">
            <v>0</v>
          </cell>
        </row>
        <row r="11">
          <cell r="BG11">
            <v>0</v>
          </cell>
          <cell r="BH11">
            <v>0</v>
          </cell>
          <cell r="BI11">
            <v>0</v>
          </cell>
        </row>
        <row r="12">
          <cell r="BG12">
            <v>0</v>
          </cell>
          <cell r="BH12">
            <v>0</v>
          </cell>
          <cell r="BI12">
            <v>0</v>
          </cell>
        </row>
        <row r="13">
          <cell r="BG13">
            <v>0</v>
          </cell>
          <cell r="BH13">
            <v>0</v>
          </cell>
          <cell r="BI13">
            <v>0</v>
          </cell>
        </row>
        <row r="14">
          <cell r="BG14">
            <v>0</v>
          </cell>
          <cell r="BH14">
            <v>0</v>
          </cell>
          <cell r="BI14">
            <v>0</v>
          </cell>
        </row>
        <row r="15">
          <cell r="BG15">
            <v>0</v>
          </cell>
          <cell r="BH15">
            <v>0</v>
          </cell>
          <cell r="BI15">
            <v>0</v>
          </cell>
        </row>
        <row r="16">
          <cell r="BG16">
            <v>0</v>
          </cell>
          <cell r="BH16">
            <v>0</v>
          </cell>
          <cell r="BI16">
            <v>0</v>
          </cell>
        </row>
        <row r="17">
          <cell r="BG17">
            <v>0</v>
          </cell>
          <cell r="BH17">
            <v>0</v>
          </cell>
          <cell r="BI17">
            <v>0</v>
          </cell>
        </row>
        <row r="18">
          <cell r="BG18">
            <v>0</v>
          </cell>
          <cell r="BH18">
            <v>0</v>
          </cell>
          <cell r="BI18">
            <v>0</v>
          </cell>
        </row>
        <row r="19">
          <cell r="BG19">
            <v>0</v>
          </cell>
          <cell r="BH19">
            <v>0</v>
          </cell>
          <cell r="BI19">
            <v>0</v>
          </cell>
        </row>
        <row r="20">
          <cell r="BG20">
            <v>0</v>
          </cell>
          <cell r="BH20">
            <v>0</v>
          </cell>
          <cell r="BI20">
            <v>0</v>
          </cell>
        </row>
        <row r="21">
          <cell r="BG21">
            <v>0</v>
          </cell>
          <cell r="BH21">
            <v>0</v>
          </cell>
          <cell r="BI21">
            <v>0</v>
          </cell>
        </row>
        <row r="22">
          <cell r="BG22">
            <v>0</v>
          </cell>
          <cell r="BH22">
            <v>0</v>
          </cell>
          <cell r="BI22">
            <v>0</v>
          </cell>
        </row>
        <row r="23">
          <cell r="BG23">
            <v>0</v>
          </cell>
          <cell r="BH23">
            <v>2579520</v>
          </cell>
          <cell r="BI23">
            <v>0</v>
          </cell>
        </row>
        <row r="24">
          <cell r="BG24">
            <v>0</v>
          </cell>
          <cell r="BH24">
            <v>0</v>
          </cell>
          <cell r="BI24">
            <v>0</v>
          </cell>
        </row>
        <row r="25">
          <cell r="BG25">
            <v>0</v>
          </cell>
          <cell r="BH25">
            <v>2496699.8646820029</v>
          </cell>
          <cell r="BI25">
            <v>1838439.19</v>
          </cell>
        </row>
        <row r="26">
          <cell r="BG26">
            <v>0</v>
          </cell>
          <cell r="BH26">
            <v>749869.35</v>
          </cell>
          <cell r="BI26">
            <v>2988344</v>
          </cell>
        </row>
        <row r="27">
          <cell r="BG27">
            <v>0</v>
          </cell>
          <cell r="BH27">
            <v>0</v>
          </cell>
          <cell r="BI27">
            <v>797529.37</v>
          </cell>
        </row>
        <row r="28">
          <cell r="BG28">
            <v>0</v>
          </cell>
          <cell r="BH28">
            <v>0</v>
          </cell>
          <cell r="BI28">
            <v>0</v>
          </cell>
        </row>
        <row r="29">
          <cell r="BG29">
            <v>250000</v>
          </cell>
          <cell r="BH29">
            <v>0</v>
          </cell>
          <cell r="BI29">
            <v>6019999.0899999999</v>
          </cell>
        </row>
        <row r="30">
          <cell r="BG30">
            <v>0</v>
          </cell>
          <cell r="BH30">
            <v>0</v>
          </cell>
          <cell r="BI30">
            <v>0</v>
          </cell>
        </row>
        <row r="31">
          <cell r="BG31">
            <v>0</v>
          </cell>
          <cell r="BH31">
            <v>0</v>
          </cell>
          <cell r="BI31">
            <v>982089.9</v>
          </cell>
        </row>
        <row r="32">
          <cell r="BG32">
            <v>0</v>
          </cell>
          <cell r="BH32">
            <v>0</v>
          </cell>
          <cell r="BI32">
            <v>4999987.78</v>
          </cell>
        </row>
        <row r="33">
          <cell r="BG33">
            <v>0</v>
          </cell>
          <cell r="BH33">
            <v>998778.08333333337</v>
          </cell>
          <cell r="BI33">
            <v>0</v>
          </cell>
        </row>
        <row r="34">
          <cell r="BG34">
            <v>0</v>
          </cell>
          <cell r="BH34">
            <v>199092.31033333336</v>
          </cell>
          <cell r="BI34">
            <v>0</v>
          </cell>
        </row>
        <row r="35">
          <cell r="BG35">
            <v>0</v>
          </cell>
          <cell r="BH35">
            <v>0</v>
          </cell>
          <cell r="BI35">
            <v>0</v>
          </cell>
        </row>
        <row r="36">
          <cell r="BG36">
            <v>0</v>
          </cell>
          <cell r="BH36">
            <v>0</v>
          </cell>
          <cell r="BI36">
            <v>0</v>
          </cell>
        </row>
        <row r="37">
          <cell r="BG37">
            <v>296367.24666666664</v>
          </cell>
          <cell r="BH37">
            <v>0</v>
          </cell>
          <cell r="BI37">
            <v>490646.54</v>
          </cell>
        </row>
        <row r="38">
          <cell r="BG38">
            <v>500437.77</v>
          </cell>
          <cell r="BH38">
            <v>1687313.3911666668</v>
          </cell>
          <cell r="BI38">
            <v>0</v>
          </cell>
        </row>
        <row r="39">
          <cell r="BG39">
            <v>767578.75466666662</v>
          </cell>
          <cell r="BH39">
            <v>3998747.034</v>
          </cell>
          <cell r="BI39">
            <v>3018369.26</v>
          </cell>
        </row>
        <row r="40">
          <cell r="BG40">
            <v>0</v>
          </cell>
          <cell r="BH40">
            <v>0</v>
          </cell>
          <cell r="BI40">
            <v>0</v>
          </cell>
        </row>
        <row r="41">
          <cell r="BG41">
            <v>407105.81333333335</v>
          </cell>
          <cell r="BH41">
            <v>100807.52</v>
          </cell>
          <cell r="BI41">
            <v>0</v>
          </cell>
        </row>
        <row r="42">
          <cell r="BG42">
            <v>1990767.9245833901</v>
          </cell>
          <cell r="BH42">
            <v>0</v>
          </cell>
          <cell r="BI42">
            <v>1517509.8733333333</v>
          </cell>
        </row>
        <row r="43">
          <cell r="BG43">
            <v>794990.14814385329</v>
          </cell>
          <cell r="BH43">
            <v>1005978.3353520361</v>
          </cell>
          <cell r="BI43">
            <v>0</v>
          </cell>
        </row>
        <row r="44">
          <cell r="BG44">
            <v>0</v>
          </cell>
          <cell r="BH44">
            <v>2875409.9033333333</v>
          </cell>
          <cell r="BI44">
            <v>0</v>
          </cell>
        </row>
        <row r="45">
          <cell r="BG45">
            <v>0</v>
          </cell>
          <cell r="BH45">
            <v>1498167.6245540916</v>
          </cell>
          <cell r="BI45">
            <v>0</v>
          </cell>
        </row>
        <row r="46">
          <cell r="BG46">
            <v>0</v>
          </cell>
          <cell r="BH46">
            <v>16285.23612731377</v>
          </cell>
          <cell r="BI46">
            <v>0</v>
          </cell>
        </row>
        <row r="47">
          <cell r="BG47">
            <v>351042.83768582565</v>
          </cell>
          <cell r="BH47">
            <v>1776181.4308756669</v>
          </cell>
          <cell r="BI47">
            <v>0</v>
          </cell>
        </row>
        <row r="48">
          <cell r="BG48">
            <v>0</v>
          </cell>
          <cell r="BH48">
            <v>1730885.4896677388</v>
          </cell>
          <cell r="BI48">
            <v>0</v>
          </cell>
        </row>
        <row r="49">
          <cell r="BG49">
            <v>546036.75034376304</v>
          </cell>
          <cell r="BH49">
            <v>714936.6</v>
          </cell>
          <cell r="BI49">
            <v>0</v>
          </cell>
        </row>
        <row r="50">
          <cell r="BG50">
            <v>0</v>
          </cell>
          <cell r="BH50">
            <v>700000</v>
          </cell>
          <cell r="BI50">
            <v>0</v>
          </cell>
        </row>
        <row r="51">
          <cell r="BG51">
            <v>0</v>
          </cell>
          <cell r="BH51">
            <v>221686.57726072398</v>
          </cell>
          <cell r="BI51">
            <v>0</v>
          </cell>
        </row>
        <row r="52">
          <cell r="BG52">
            <v>352530.05803211912</v>
          </cell>
          <cell r="BH52">
            <v>1889911.5767924543</v>
          </cell>
          <cell r="BI52">
            <v>0</v>
          </cell>
        </row>
        <row r="53">
          <cell r="BG53">
            <v>0</v>
          </cell>
          <cell r="BH53">
            <v>4979550.3576319041</v>
          </cell>
          <cell r="BI53">
            <v>0</v>
          </cell>
        </row>
        <row r="54">
          <cell r="BG54">
            <v>0</v>
          </cell>
          <cell r="BH54">
            <v>0</v>
          </cell>
          <cell r="BI54">
            <v>0</v>
          </cell>
        </row>
        <row r="55">
          <cell r="BG55">
            <v>500000</v>
          </cell>
          <cell r="BH55">
            <v>500000</v>
          </cell>
          <cell r="BI55">
            <v>0</v>
          </cell>
        </row>
        <row r="56">
          <cell r="BG56">
            <v>0</v>
          </cell>
          <cell r="BH56">
            <v>2495016.9639472612</v>
          </cell>
          <cell r="BI56">
            <v>0</v>
          </cell>
        </row>
        <row r="57">
          <cell r="BG57">
            <v>491343.48116123403</v>
          </cell>
          <cell r="BH57">
            <v>0</v>
          </cell>
          <cell r="BI57">
            <v>0</v>
          </cell>
        </row>
        <row r="58">
          <cell r="BG58">
            <v>500000</v>
          </cell>
          <cell r="BH58">
            <v>0</v>
          </cell>
          <cell r="BI58">
            <v>0</v>
          </cell>
        </row>
        <row r="59">
          <cell r="BG59">
            <v>700124</v>
          </cell>
          <cell r="BH59">
            <v>0</v>
          </cell>
          <cell r="BI59">
            <v>-121814.87086694346</v>
          </cell>
        </row>
        <row r="60">
          <cell r="BG60">
            <v>0</v>
          </cell>
          <cell r="BH60">
            <v>803585.92654209072</v>
          </cell>
          <cell r="BI60">
            <v>0</v>
          </cell>
        </row>
        <row r="61">
          <cell r="BG61">
            <v>800381.9927421608</v>
          </cell>
          <cell r="BH61">
            <v>0</v>
          </cell>
          <cell r="BI61">
            <v>0</v>
          </cell>
        </row>
        <row r="62">
          <cell r="BG62">
            <v>577588.25210084033</v>
          </cell>
          <cell r="BH62">
            <v>96974</v>
          </cell>
          <cell r="BI62">
            <v>12227</v>
          </cell>
        </row>
        <row r="63">
          <cell r="BG63">
            <v>0</v>
          </cell>
          <cell r="BH63">
            <v>318798.65000000002</v>
          </cell>
          <cell r="BI63">
            <v>0</v>
          </cell>
        </row>
        <row r="64">
          <cell r="BG64">
            <v>50000</v>
          </cell>
          <cell r="BH64">
            <v>4388396.5482982416</v>
          </cell>
          <cell r="BI64">
            <v>0</v>
          </cell>
        </row>
        <row r="65">
          <cell r="BG65">
            <v>0</v>
          </cell>
          <cell r="BH65">
            <v>973616.91388392483</v>
          </cell>
          <cell r="BI65">
            <v>0</v>
          </cell>
        </row>
        <row r="66">
          <cell r="BG66">
            <v>52221.314254554207</v>
          </cell>
          <cell r="BH66">
            <v>0</v>
          </cell>
          <cell r="BI66">
            <v>0</v>
          </cell>
        </row>
        <row r="67">
          <cell r="BG67">
            <v>2043315.2175947591</v>
          </cell>
          <cell r="BH67">
            <v>0</v>
          </cell>
          <cell r="BI67">
            <v>0</v>
          </cell>
        </row>
        <row r="68">
          <cell r="BG68">
            <v>0</v>
          </cell>
          <cell r="BH68">
            <v>828762.86</v>
          </cell>
          <cell r="BI68">
            <v>0</v>
          </cell>
        </row>
        <row r="69">
          <cell r="BG69">
            <v>0</v>
          </cell>
          <cell r="BH69">
            <v>0</v>
          </cell>
          <cell r="BI69">
            <v>0</v>
          </cell>
        </row>
        <row r="70">
          <cell r="BG70">
            <v>0</v>
          </cell>
          <cell r="BH70">
            <v>0</v>
          </cell>
          <cell r="BI70">
            <v>0</v>
          </cell>
        </row>
        <row r="71">
          <cell r="BG71">
            <v>0</v>
          </cell>
          <cell r="BH71">
            <v>339905.8244009217</v>
          </cell>
          <cell r="BI71">
            <v>0</v>
          </cell>
        </row>
        <row r="72">
          <cell r="BG72">
            <v>0</v>
          </cell>
          <cell r="BH72">
            <v>375061</v>
          </cell>
          <cell r="BI72">
            <v>0</v>
          </cell>
        </row>
        <row r="73">
          <cell r="BG73">
            <v>0</v>
          </cell>
          <cell r="BH73">
            <v>0</v>
          </cell>
          <cell r="BI73">
            <v>0</v>
          </cell>
        </row>
        <row r="74">
          <cell r="BG74">
            <v>0</v>
          </cell>
          <cell r="BH74">
            <v>-1107856.19</v>
          </cell>
          <cell r="BI74">
            <v>-1826870.0999999999</v>
          </cell>
        </row>
        <row r="75">
          <cell r="BG75">
            <v>0</v>
          </cell>
          <cell r="BH75">
            <v>148332</v>
          </cell>
          <cell r="BI75">
            <v>-14055498.669999998</v>
          </cell>
        </row>
        <row r="76">
          <cell r="BG76">
            <v>0</v>
          </cell>
          <cell r="BH76">
            <v>750589</v>
          </cell>
          <cell r="BI76">
            <v>0</v>
          </cell>
        </row>
        <row r="77">
          <cell r="BG77">
            <v>0</v>
          </cell>
          <cell r="BH77">
            <v>-5951858.3099999996</v>
          </cell>
          <cell r="BI77">
            <v>0</v>
          </cell>
        </row>
        <row r="78">
          <cell r="BG78">
            <v>0</v>
          </cell>
          <cell r="BH78">
            <v>0</v>
          </cell>
          <cell r="BI78">
            <v>0</v>
          </cell>
        </row>
        <row r="79">
          <cell r="BG79">
            <v>0</v>
          </cell>
          <cell r="BH79">
            <v>1115.2388059701493</v>
          </cell>
          <cell r="BI79">
            <v>-13951378.73</v>
          </cell>
        </row>
        <row r="80">
          <cell r="BG80">
            <v>0</v>
          </cell>
          <cell r="BH80">
            <v>0</v>
          </cell>
          <cell r="BI80">
            <v>0</v>
          </cell>
        </row>
        <row r="81">
          <cell r="BG81">
            <v>510000</v>
          </cell>
          <cell r="BH81">
            <v>0</v>
          </cell>
          <cell r="BI81">
            <v>0</v>
          </cell>
        </row>
        <row r="82">
          <cell r="BG82">
            <v>328553.44</v>
          </cell>
          <cell r="BH82">
            <v>0</v>
          </cell>
          <cell r="BI82">
            <v>0</v>
          </cell>
        </row>
        <row r="83">
          <cell r="BG83">
            <v>-52485.25</v>
          </cell>
          <cell r="BH83">
            <v>0</v>
          </cell>
          <cell r="BI83">
            <v>0</v>
          </cell>
        </row>
        <row r="84">
          <cell r="BG84">
            <v>-406310</v>
          </cell>
          <cell r="BH84">
            <v>0</v>
          </cell>
          <cell r="BI84">
            <v>0</v>
          </cell>
        </row>
        <row r="85">
          <cell r="BG85">
            <v>89999</v>
          </cell>
          <cell r="BH85">
            <v>-5193910.9674827978</v>
          </cell>
          <cell r="BI85">
            <v>0</v>
          </cell>
        </row>
        <row r="86">
          <cell r="BG86">
            <v>-3209761.61</v>
          </cell>
          <cell r="BH86">
            <v>1876353</v>
          </cell>
          <cell r="BI86">
            <v>0</v>
          </cell>
        </row>
        <row r="87">
          <cell r="BG87">
            <v>0</v>
          </cell>
          <cell r="BH87">
            <v>0</v>
          </cell>
          <cell r="BI87">
            <v>0</v>
          </cell>
        </row>
        <row r="88">
          <cell r="BG88">
            <v>0</v>
          </cell>
          <cell r="BH88">
            <v>0</v>
          </cell>
          <cell r="BI88">
            <v>0</v>
          </cell>
        </row>
        <row r="89">
          <cell r="BG89">
            <v>643937</v>
          </cell>
          <cell r="BH89">
            <v>2105804</v>
          </cell>
          <cell r="BI89">
            <v>0</v>
          </cell>
        </row>
        <row r="90">
          <cell r="BG90">
            <v>0</v>
          </cell>
          <cell r="BH90">
            <v>0</v>
          </cell>
          <cell r="BI90">
            <v>0</v>
          </cell>
        </row>
        <row r="91">
          <cell r="BG91">
            <v>0</v>
          </cell>
          <cell r="BH91">
            <v>1582619.07</v>
          </cell>
          <cell r="BI91">
            <v>0</v>
          </cell>
        </row>
        <row r="92">
          <cell r="BG92">
            <v>1920760.33</v>
          </cell>
          <cell r="BH92">
            <v>0</v>
          </cell>
          <cell r="BI92">
            <v>0</v>
          </cell>
        </row>
        <row r="93">
          <cell r="BG93">
            <v>-615353.53599999996</v>
          </cell>
          <cell r="BH93">
            <v>0</v>
          </cell>
          <cell r="BI93">
            <v>0</v>
          </cell>
        </row>
        <row r="94">
          <cell r="BG94">
            <v>0</v>
          </cell>
          <cell r="BH94">
            <v>0</v>
          </cell>
          <cell r="BI94">
            <v>0</v>
          </cell>
        </row>
        <row r="95">
          <cell r="BG95">
            <v>0</v>
          </cell>
          <cell r="BH95">
            <v>0</v>
          </cell>
          <cell r="BI95">
            <v>0</v>
          </cell>
        </row>
        <row r="96">
          <cell r="BG96">
            <v>0</v>
          </cell>
          <cell r="BH96">
            <v>0</v>
          </cell>
          <cell r="BI96">
            <v>0</v>
          </cell>
        </row>
        <row r="97">
          <cell r="BG97">
            <v>0</v>
          </cell>
          <cell r="BH97">
            <v>0</v>
          </cell>
          <cell r="BI97">
            <v>717.16</v>
          </cell>
        </row>
        <row r="98">
          <cell r="BG98">
            <v>-7735583.8820922105</v>
          </cell>
          <cell r="BH98">
            <v>948254.94</v>
          </cell>
          <cell r="BI98">
            <v>0</v>
          </cell>
        </row>
        <row r="99">
          <cell r="BG99">
            <v>0</v>
          </cell>
          <cell r="BH99">
            <v>0</v>
          </cell>
          <cell r="BI99">
            <v>0</v>
          </cell>
        </row>
        <row r="100">
          <cell r="BG100">
            <v>0</v>
          </cell>
          <cell r="BH100">
            <v>105398</v>
          </cell>
          <cell r="BI100">
            <v>0</v>
          </cell>
        </row>
        <row r="101">
          <cell r="BG101">
            <v>0</v>
          </cell>
          <cell r="BH101">
            <v>0</v>
          </cell>
          <cell r="BI101">
            <v>0</v>
          </cell>
        </row>
        <row r="102">
          <cell r="BG102">
            <v>0</v>
          </cell>
          <cell r="BH102">
            <v>124177.67</v>
          </cell>
          <cell r="BI102">
            <v>0</v>
          </cell>
        </row>
        <row r="103">
          <cell r="BG103">
            <v>0</v>
          </cell>
          <cell r="BH103">
            <v>250455.71</v>
          </cell>
          <cell r="BI103">
            <v>0</v>
          </cell>
        </row>
        <row r="104">
          <cell r="BG104">
            <v>0</v>
          </cell>
          <cell r="BH104">
            <v>0</v>
          </cell>
          <cell r="BI104">
            <v>0</v>
          </cell>
        </row>
        <row r="105">
          <cell r="BG105">
            <v>0</v>
          </cell>
          <cell r="BH105">
            <v>0</v>
          </cell>
          <cell r="BI105">
            <v>0</v>
          </cell>
        </row>
        <row r="106">
          <cell r="BG106">
            <v>0</v>
          </cell>
          <cell r="BH106">
            <v>11099.700000000012</v>
          </cell>
          <cell r="BI106">
            <v>0</v>
          </cell>
        </row>
        <row r="107">
          <cell r="BG107">
            <v>0</v>
          </cell>
          <cell r="BH107">
            <v>0</v>
          </cell>
          <cell r="BI107">
            <v>0</v>
          </cell>
        </row>
        <row r="108">
          <cell r="BG108">
            <v>0</v>
          </cell>
          <cell r="BH108">
            <v>0</v>
          </cell>
          <cell r="BI108">
            <v>0</v>
          </cell>
        </row>
        <row r="109">
          <cell r="BG109">
            <v>0</v>
          </cell>
          <cell r="BH109">
            <v>0</v>
          </cell>
          <cell r="BI109">
            <v>0</v>
          </cell>
        </row>
        <row r="110">
          <cell r="BG110">
            <v>0</v>
          </cell>
          <cell r="BH110">
            <v>0</v>
          </cell>
          <cell r="BI110">
            <v>-310222.61</v>
          </cell>
        </row>
        <row r="111">
          <cell r="BG111">
            <v>0</v>
          </cell>
          <cell r="BH111">
            <v>0</v>
          </cell>
          <cell r="BI111">
            <v>0</v>
          </cell>
        </row>
        <row r="112">
          <cell r="BG112">
            <v>0</v>
          </cell>
          <cell r="BH112">
            <v>0</v>
          </cell>
          <cell r="BI112">
            <v>0</v>
          </cell>
        </row>
        <row r="113">
          <cell r="BG113">
            <v>0</v>
          </cell>
          <cell r="BH113">
            <v>0</v>
          </cell>
          <cell r="BI113">
            <v>-166410</v>
          </cell>
        </row>
        <row r="114">
          <cell r="BG114">
            <v>0</v>
          </cell>
          <cell r="BH114">
            <v>0</v>
          </cell>
          <cell r="BI114">
            <v>0</v>
          </cell>
        </row>
        <row r="115">
          <cell r="BG115">
            <v>0</v>
          </cell>
          <cell r="BH115">
            <v>0</v>
          </cell>
          <cell r="BI115">
            <v>0</v>
          </cell>
        </row>
        <row r="116">
          <cell r="BG116">
            <v>0</v>
          </cell>
          <cell r="BH116">
            <v>-3090</v>
          </cell>
          <cell r="BI116">
            <v>-352408.94</v>
          </cell>
        </row>
        <row r="117">
          <cell r="BG117">
            <v>0</v>
          </cell>
          <cell r="BH117">
            <v>0</v>
          </cell>
          <cell r="BI117">
            <v>0</v>
          </cell>
        </row>
        <row r="118">
          <cell r="BG118">
            <v>-53616592.673156396</v>
          </cell>
          <cell r="BH118">
            <v>-818.39073040922221</v>
          </cell>
          <cell r="BI118">
            <v>0</v>
          </cell>
        </row>
        <row r="119">
          <cell r="BG119">
            <v>0</v>
          </cell>
          <cell r="BH119">
            <v>0</v>
          </cell>
          <cell r="BI119">
            <v>-293509.84999999998</v>
          </cell>
        </row>
        <row r="120">
          <cell r="BG120">
            <v>0</v>
          </cell>
          <cell r="BH120">
            <v>0</v>
          </cell>
          <cell r="BI120">
            <v>0</v>
          </cell>
        </row>
        <row r="121">
          <cell r="BG121">
            <v>0</v>
          </cell>
          <cell r="BH121">
            <v>0</v>
          </cell>
          <cell r="BI121">
            <v>0</v>
          </cell>
        </row>
        <row r="122">
          <cell r="BG122">
            <v>0</v>
          </cell>
          <cell r="BH122">
            <v>0</v>
          </cell>
          <cell r="BI122">
            <v>-1690021.6</v>
          </cell>
        </row>
        <row r="123">
          <cell r="BG123">
            <v>0</v>
          </cell>
          <cell r="BH123">
            <v>0</v>
          </cell>
          <cell r="BI123">
            <v>0</v>
          </cell>
        </row>
        <row r="124">
          <cell r="BG124">
            <v>0</v>
          </cell>
          <cell r="BH124">
            <v>0</v>
          </cell>
          <cell r="BI124">
            <v>0</v>
          </cell>
        </row>
        <row r="125">
          <cell r="BG125">
            <v>0</v>
          </cell>
          <cell r="BH125">
            <v>-5252530</v>
          </cell>
          <cell r="BI125">
            <v>0</v>
          </cell>
        </row>
        <row r="126">
          <cell r="BG126">
            <v>0</v>
          </cell>
          <cell r="BH126">
            <v>0</v>
          </cell>
          <cell r="BI126">
            <v>0</v>
          </cell>
        </row>
        <row r="127">
          <cell r="BG127">
            <v>0</v>
          </cell>
          <cell r="BH127">
            <v>0</v>
          </cell>
          <cell r="BI127">
            <v>0</v>
          </cell>
        </row>
        <row r="128">
          <cell r="BG128">
            <v>0</v>
          </cell>
          <cell r="BH128">
            <v>0</v>
          </cell>
          <cell r="BI128">
            <v>-764267.74</v>
          </cell>
        </row>
        <row r="129">
          <cell r="BG129">
            <v>0</v>
          </cell>
          <cell r="BH129">
            <v>0</v>
          </cell>
          <cell r="BI129">
            <v>-846128.36999999988</v>
          </cell>
        </row>
        <row r="130">
          <cell r="BG130">
            <v>0</v>
          </cell>
          <cell r="BH130">
            <v>0</v>
          </cell>
          <cell r="BI130">
            <v>0</v>
          </cell>
        </row>
        <row r="131">
          <cell r="BG131">
            <v>0</v>
          </cell>
          <cell r="BH131">
            <v>0</v>
          </cell>
          <cell r="BI131">
            <v>0</v>
          </cell>
        </row>
        <row r="132">
          <cell r="BG132">
            <v>-7901812</v>
          </cell>
          <cell r="BH132">
            <v>0</v>
          </cell>
          <cell r="BI132">
            <v>0</v>
          </cell>
        </row>
        <row r="133">
          <cell r="BG133">
            <v>0</v>
          </cell>
          <cell r="BH133">
            <v>0</v>
          </cell>
          <cell r="BI133">
            <v>0</v>
          </cell>
        </row>
        <row r="134">
          <cell r="BG134">
            <v>0</v>
          </cell>
          <cell r="BH134">
            <v>-4967467</v>
          </cell>
          <cell r="BI134">
            <v>0</v>
          </cell>
        </row>
        <row r="135">
          <cell r="BG135">
            <v>-92726008.599999994</v>
          </cell>
          <cell r="BH135">
            <v>-37291964.311084613</v>
          </cell>
          <cell r="BI135">
            <v>-12555124.628304733</v>
          </cell>
        </row>
        <row r="136">
          <cell r="BG136">
            <v>-150798826.21993944</v>
          </cell>
          <cell r="BH136">
            <v>-10525357.468308814</v>
          </cell>
          <cell r="BI136">
            <v>-24267796.945838347</v>
          </cell>
        </row>
        <row r="137">
          <cell r="AG137">
            <v>0.21439532637596134</v>
          </cell>
          <cell r="BF137" t="str">
            <v>IRR</v>
          </cell>
          <cell r="BG137">
            <v>0.51511601805686968</v>
          </cell>
          <cell r="BH137">
            <v>3.43485027551651E-2</v>
          </cell>
          <cell r="BI137">
            <v>0.15243616700172424</v>
          </cell>
          <cell r="DC137">
            <v>0.54056764245033284</v>
          </cell>
          <cell r="DD137">
            <v>0.18862523436546325</v>
          </cell>
          <cell r="DE137">
            <v>0.27155752778053288</v>
          </cell>
          <cell r="DG137" t="e">
            <v>#NUM!</v>
          </cell>
          <cell r="DH137">
            <v>-0.16033022465417168</v>
          </cell>
          <cell r="DI137">
            <v>-0.12515322305262086</v>
          </cell>
        </row>
        <row r="138">
          <cell r="AG138">
            <v>3.2044628108137507</v>
          </cell>
          <cell r="BF138" t="str">
            <v>MOIC</v>
          </cell>
          <cell r="BG138">
            <v>10.750923579990891</v>
          </cell>
          <cell r="BH138">
            <v>1.2137382835743598</v>
          </cell>
          <cell r="BI138">
            <v>2.0706762435503205</v>
          </cell>
          <cell r="DC138">
            <v>12.211385478222898</v>
          </cell>
          <cell r="DD138">
            <v>2.4206953725781868</v>
          </cell>
          <cell r="DE138">
            <v>3.2004620113577134</v>
          </cell>
          <cell r="DG138">
            <v>0</v>
          </cell>
          <cell r="DH138">
            <v>0.31574372531902345</v>
          </cell>
          <cell r="DI138">
            <v>0.36248937229006245</v>
          </cell>
        </row>
        <row r="139">
          <cell r="BF139" t="str">
            <v>Invested cost</v>
          </cell>
          <cell r="BG139">
            <v>15518171.331309166</v>
          </cell>
          <cell r="BH139">
            <v>49642093.162527479</v>
          </cell>
          <cell r="BI139">
            <v>22665859.163333334</v>
          </cell>
          <cell r="DC139">
            <v>13668572.686035454</v>
          </cell>
          <cell r="DD139">
            <v>21136931.368013926</v>
          </cell>
          <cell r="DE139">
            <v>13642669.6</v>
          </cell>
          <cell r="DG139">
            <v>1849598.6452737132</v>
          </cell>
          <cell r="DH139">
            <v>28505161.794513546</v>
          </cell>
          <cell r="DI139">
            <v>9023189.5633333325</v>
          </cell>
        </row>
        <row r="140">
          <cell r="BF140" t="str">
            <v>NAV</v>
          </cell>
          <cell r="BG140">
            <v>-92726008.599999994</v>
          </cell>
          <cell r="BH140">
            <v>-37291964.311084613</v>
          </cell>
          <cell r="BI140">
            <v>-12555124.628304733</v>
          </cell>
          <cell r="DC140">
            <v>-92726008.599999994</v>
          </cell>
          <cell r="DD140">
            <v>-28296032.485571235</v>
          </cell>
          <cell r="DE140">
            <v>-12139076.688304733</v>
          </cell>
          <cell r="DG140">
            <v>0</v>
          </cell>
          <cell r="DH140">
            <v>-8995931.8255133815</v>
          </cell>
          <cell r="DI140">
            <v>-416047.94</v>
          </cell>
        </row>
        <row r="141">
          <cell r="DC141">
            <v>-73590988.951248601</v>
          </cell>
          <cell r="DD141">
            <v>-22870039.467482798</v>
          </cell>
          <cell r="DE141">
            <v>-31523769.099999998</v>
          </cell>
          <cell r="DG141">
            <v>0</v>
          </cell>
          <cell r="DH141">
            <v>-5446.8522688707608</v>
          </cell>
          <cell r="DI141">
            <v>-2854762.3808669434</v>
          </cell>
        </row>
        <row r="142">
          <cell r="DC142">
            <v>6</v>
          </cell>
          <cell r="DD142">
            <v>7</v>
          </cell>
          <cell r="DE142">
            <v>3</v>
          </cell>
          <cell r="DG142">
            <v>1</v>
          </cell>
          <cell r="DH142">
            <v>11</v>
          </cell>
          <cell r="DI142">
            <v>2</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2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Index"/>
      <sheetName val="Chart3"/>
      <sheetName val="Chart4"/>
      <sheetName val="4.Chart_Sector"/>
      <sheetName val="Investment Data"/>
      <sheetName val="10.Lead-wise Apprcn."/>
      <sheetName val="Inv-TS-IRR"/>
      <sheetName val="Markup Markdown"/>
      <sheetName val="1.Summary_ratios"/>
      <sheetName val="5.Stage-wise"/>
      <sheetName val="6.Quarterly"/>
      <sheetName val="7.Team-wise"/>
      <sheetName val="8.SupportTeam-wise"/>
      <sheetName val="9.Sector-wise"/>
      <sheetName val="Inv-TS-IRR (3)"/>
      <sheetName val="Markup_Markdown"/>
      <sheetName val="other ppt "/>
      <sheetName val="Sector Wise"/>
      <sheetName val="Cash Runway_Value drivers"/>
      <sheetName val="9.Teamwise Apprcn."/>
      <sheetName val="11.IA-wise Apprcn."/>
      <sheetName val="Inv-TS"/>
      <sheetName val="Inv Sum"/>
      <sheetName val="TVPI_MIOC"/>
      <sheetName val="Data"/>
      <sheetName val="Sector chart Data"/>
      <sheetName val="10.IA-Apprcn. (old)"/>
      <sheetName val="Inv-TS-XIRR-Excl-Forex"/>
    </sheetNames>
    <sheetDataSet>
      <sheetData sheetId="0"/>
      <sheetData sheetId="1"/>
      <sheetData sheetId="2" refreshError="1"/>
      <sheetData sheetId="3" refreshError="1"/>
      <sheetData sheetId="4"/>
      <sheetData sheetId="5"/>
      <sheetData sheetId="6"/>
      <sheetData sheetId="7">
        <row r="5">
          <cell r="BI5" t="str">
            <v>Seed</v>
          </cell>
          <cell r="BJ5" t="str">
            <v>Early (A/B)</v>
          </cell>
          <cell r="BK5" t="str">
            <v>Expansion</v>
          </cell>
        </row>
        <row r="6">
          <cell r="BK6" t="str">
            <v>Crossovers</v>
          </cell>
        </row>
        <row r="7">
          <cell r="BI7">
            <v>0</v>
          </cell>
          <cell r="BJ7">
            <v>0</v>
          </cell>
          <cell r="BK7">
            <v>0</v>
          </cell>
        </row>
        <row r="8">
          <cell r="BI8">
            <v>0</v>
          </cell>
          <cell r="BJ8">
            <v>0</v>
          </cell>
          <cell r="BK8">
            <v>0</v>
          </cell>
        </row>
        <row r="9">
          <cell r="BI9">
            <v>0</v>
          </cell>
          <cell r="BJ9">
            <v>1280870</v>
          </cell>
          <cell r="BK9">
            <v>0</v>
          </cell>
        </row>
        <row r="10">
          <cell r="BI10">
            <v>176231.54502424586</v>
          </cell>
          <cell r="BJ10">
            <v>0</v>
          </cell>
          <cell r="BK10">
            <v>5161453.0988080222</v>
          </cell>
        </row>
        <row r="11">
          <cell r="BI11">
            <v>0</v>
          </cell>
          <cell r="BJ11">
            <v>3927404.5011812407</v>
          </cell>
          <cell r="BK11">
            <v>0</v>
          </cell>
        </row>
        <row r="12">
          <cell r="BI12">
            <v>0</v>
          </cell>
          <cell r="BJ12">
            <v>0</v>
          </cell>
          <cell r="BK12">
            <v>0</v>
          </cell>
        </row>
        <row r="13">
          <cell r="BI13">
            <v>0</v>
          </cell>
          <cell r="BJ13">
            <v>3810380.8</v>
          </cell>
          <cell r="BK13">
            <v>2986903.6700327517</v>
          </cell>
        </row>
        <row r="14">
          <cell r="BI14">
            <v>0</v>
          </cell>
          <cell r="BJ14">
            <v>884303.74817559065</v>
          </cell>
          <cell r="BK14">
            <v>0</v>
          </cell>
        </row>
        <row r="15">
          <cell r="BI15">
            <v>0</v>
          </cell>
          <cell r="BJ15">
            <v>0</v>
          </cell>
          <cell r="BK15">
            <v>0</v>
          </cell>
        </row>
        <row r="16">
          <cell r="BI16">
            <v>1155271.6871336745</v>
          </cell>
          <cell r="BJ16">
            <v>0</v>
          </cell>
          <cell r="BK16">
            <v>4019768.6643306804</v>
          </cell>
        </row>
        <row r="17">
          <cell r="BI17">
            <v>359495.38570210693</v>
          </cell>
          <cell r="BJ17">
            <v>0</v>
          </cell>
          <cell r="BK17">
            <v>0</v>
          </cell>
        </row>
        <row r="18">
          <cell r="BI18">
            <v>0</v>
          </cell>
          <cell r="BJ18">
            <v>0</v>
          </cell>
          <cell r="BK18">
            <v>0</v>
          </cell>
        </row>
        <row r="19">
          <cell r="BI19">
            <v>888436.56091816514</v>
          </cell>
          <cell r="BJ19">
            <v>774222.18334081047</v>
          </cell>
          <cell r="BK19">
            <v>0</v>
          </cell>
        </row>
        <row r="20">
          <cell r="BI20">
            <v>694866.89713255479</v>
          </cell>
          <cell r="BJ20">
            <v>765357.09171507182</v>
          </cell>
          <cell r="BK20">
            <v>0</v>
          </cell>
        </row>
        <row r="21">
          <cell r="BI21">
            <v>0</v>
          </cell>
          <cell r="BJ21">
            <v>0</v>
          </cell>
          <cell r="BK21">
            <v>0</v>
          </cell>
        </row>
        <row r="22">
          <cell r="BI22">
            <v>0</v>
          </cell>
          <cell r="BJ22">
            <v>2077824.54</v>
          </cell>
          <cell r="BK22">
            <v>0</v>
          </cell>
        </row>
        <row r="23">
          <cell r="BI23">
            <v>0</v>
          </cell>
          <cell r="BJ23">
            <v>2077185.36</v>
          </cell>
          <cell r="BK23">
            <v>1551417.78</v>
          </cell>
        </row>
        <row r="24">
          <cell r="BI24">
            <v>0</v>
          </cell>
          <cell r="BJ24">
            <v>0</v>
          </cell>
          <cell r="BK24">
            <v>2244673</v>
          </cell>
        </row>
        <row r="25">
          <cell r="BI25">
            <v>884518</v>
          </cell>
          <cell r="BJ25">
            <v>4985038</v>
          </cell>
          <cell r="BK25">
            <v>289730</v>
          </cell>
        </row>
        <row r="26">
          <cell r="BI26">
            <v>943195</v>
          </cell>
          <cell r="BJ26">
            <v>0</v>
          </cell>
          <cell r="BK26">
            <v>0</v>
          </cell>
        </row>
        <row r="27">
          <cell r="BI27">
            <v>534215.24906287435</v>
          </cell>
          <cell r="BJ27">
            <v>500000</v>
          </cell>
          <cell r="BK27">
            <v>4292393.5897981841</v>
          </cell>
        </row>
        <row r="28">
          <cell r="BI28">
            <v>1305666</v>
          </cell>
          <cell r="BJ28">
            <v>0</v>
          </cell>
          <cell r="BK28">
            <v>0</v>
          </cell>
        </row>
        <row r="29">
          <cell r="BI29">
            <v>66000</v>
          </cell>
          <cell r="BJ29">
            <v>2438498</v>
          </cell>
          <cell r="BK29">
            <v>2517884</v>
          </cell>
        </row>
        <row r="30">
          <cell r="BI30">
            <v>0</v>
          </cell>
          <cell r="BJ30">
            <v>0</v>
          </cell>
          <cell r="BK30">
            <v>62556</v>
          </cell>
        </row>
        <row r="31">
          <cell r="BI31">
            <v>0</v>
          </cell>
          <cell r="BJ31">
            <v>1555890.15</v>
          </cell>
          <cell r="BK31">
            <v>0</v>
          </cell>
        </row>
        <row r="32">
          <cell r="BI32">
            <v>0</v>
          </cell>
          <cell r="BJ32">
            <v>0</v>
          </cell>
          <cell r="BK32">
            <v>402961</v>
          </cell>
        </row>
        <row r="33">
          <cell r="BI33">
            <v>874237.11</v>
          </cell>
          <cell r="BJ33">
            <v>1451543</v>
          </cell>
          <cell r="BK33">
            <v>0</v>
          </cell>
        </row>
        <row r="34">
          <cell r="BI34">
            <v>150675.22</v>
          </cell>
          <cell r="BJ34">
            <v>0</v>
          </cell>
          <cell r="BK34">
            <v>0</v>
          </cell>
        </row>
        <row r="35">
          <cell r="BI35">
            <v>672973</v>
          </cell>
          <cell r="BJ35">
            <v>1299189</v>
          </cell>
          <cell r="BK35">
            <v>164187</v>
          </cell>
        </row>
        <row r="36">
          <cell r="BI36">
            <v>2517713</v>
          </cell>
          <cell r="BJ36">
            <v>1998655</v>
          </cell>
          <cell r="BK36">
            <v>3492417</v>
          </cell>
        </row>
        <row r="37">
          <cell r="BI37">
            <v>510001</v>
          </cell>
          <cell r="BJ37">
            <v>12875895</v>
          </cell>
          <cell r="BK37">
            <v>0</v>
          </cell>
        </row>
        <row r="38">
          <cell r="BI38">
            <v>223855</v>
          </cell>
          <cell r="BJ38">
            <v>0</v>
          </cell>
          <cell r="BK38">
            <v>0</v>
          </cell>
        </row>
        <row r="39">
          <cell r="BI39">
            <v>0</v>
          </cell>
          <cell r="BJ39">
            <v>1684466</v>
          </cell>
          <cell r="BK39">
            <v>0</v>
          </cell>
        </row>
        <row r="40">
          <cell r="BI40">
            <v>1251796</v>
          </cell>
          <cell r="BJ40">
            <v>10969228</v>
          </cell>
          <cell r="BK40">
            <v>0</v>
          </cell>
        </row>
        <row r="41">
          <cell r="BI41">
            <v>0</v>
          </cell>
          <cell r="BJ41">
            <v>4945578</v>
          </cell>
          <cell r="BK41">
            <v>0</v>
          </cell>
        </row>
        <row r="42">
          <cell r="BI42">
            <v>0</v>
          </cell>
          <cell r="BJ42">
            <v>0</v>
          </cell>
          <cell r="BK42">
            <v>0</v>
          </cell>
        </row>
        <row r="43">
          <cell r="BI43">
            <v>360000</v>
          </cell>
          <cell r="BJ43">
            <v>888017</v>
          </cell>
          <cell r="BK43">
            <v>0</v>
          </cell>
        </row>
        <row r="44">
          <cell r="BI44">
            <v>1388460</v>
          </cell>
          <cell r="BJ44">
            <v>1187110</v>
          </cell>
          <cell r="BK44">
            <v>3143774</v>
          </cell>
        </row>
        <row r="45">
          <cell r="BI45">
            <v>250155.68</v>
          </cell>
          <cell r="BJ45">
            <v>308700</v>
          </cell>
          <cell r="BK45">
            <v>0</v>
          </cell>
        </row>
        <row r="46">
          <cell r="BI46">
            <v>2824189.36</v>
          </cell>
          <cell r="BJ46">
            <v>4088154.96</v>
          </cell>
          <cell r="BK46">
            <v>7386073.8500000006</v>
          </cell>
        </row>
        <row r="47">
          <cell r="BI47">
            <v>0</v>
          </cell>
          <cell r="BJ47">
            <v>7706231.3300000001</v>
          </cell>
          <cell r="BK47">
            <v>3133891.52</v>
          </cell>
        </row>
        <row r="48">
          <cell r="BI48">
            <v>3327722.5100000002</v>
          </cell>
          <cell r="BJ48">
            <v>3559464.37</v>
          </cell>
          <cell r="BK48">
            <v>0</v>
          </cell>
        </row>
        <row r="49">
          <cell r="BI49">
            <v>201099.51999999999</v>
          </cell>
          <cell r="BJ49">
            <v>0</v>
          </cell>
          <cell r="BK49">
            <v>0</v>
          </cell>
        </row>
        <row r="50">
          <cell r="BI50">
            <v>600000.64</v>
          </cell>
          <cell r="BJ50">
            <v>255409.05</v>
          </cell>
          <cell r="BK50">
            <v>2975214.36</v>
          </cell>
        </row>
        <row r="51">
          <cell r="BI51">
            <v>853372.68</v>
          </cell>
          <cell r="BJ51">
            <v>1523143.02</v>
          </cell>
          <cell r="BK51">
            <v>0</v>
          </cell>
        </row>
        <row r="52">
          <cell r="BI52">
            <v>0</v>
          </cell>
          <cell r="BJ52">
            <v>204738.16</v>
          </cell>
          <cell r="BK52">
            <v>0</v>
          </cell>
        </row>
        <row r="53">
          <cell r="BI53">
            <v>556603.32000000007</v>
          </cell>
          <cell r="BJ53">
            <v>18227995.530000001</v>
          </cell>
          <cell r="BK53">
            <v>0</v>
          </cell>
        </row>
        <row r="54">
          <cell r="BI54">
            <v>0</v>
          </cell>
          <cell r="BJ54">
            <v>0</v>
          </cell>
          <cell r="BK54">
            <v>0</v>
          </cell>
        </row>
        <row r="55">
          <cell r="BI55">
            <v>412499.77</v>
          </cell>
          <cell r="BJ55">
            <v>654783</v>
          </cell>
          <cell r="BK55">
            <v>0</v>
          </cell>
        </row>
        <row r="56">
          <cell r="BI56">
            <v>0</v>
          </cell>
          <cell r="BJ56">
            <v>0</v>
          </cell>
          <cell r="BK56">
            <v>0</v>
          </cell>
        </row>
        <row r="57">
          <cell r="BI57">
            <v>719999.11</v>
          </cell>
          <cell r="BJ57">
            <v>0</v>
          </cell>
          <cell r="BK57">
            <v>0</v>
          </cell>
        </row>
        <row r="58">
          <cell r="BI58">
            <v>0</v>
          </cell>
          <cell r="BJ58">
            <v>370790.17000000004</v>
          </cell>
          <cell r="BK58">
            <v>1010209</v>
          </cell>
        </row>
        <row r="59">
          <cell r="BI59">
            <v>1400000</v>
          </cell>
          <cell r="BJ59">
            <v>1474071</v>
          </cell>
          <cell r="BK59">
            <v>0</v>
          </cell>
        </row>
        <row r="60">
          <cell r="BI60">
            <v>1683671.59</v>
          </cell>
          <cell r="BJ60">
            <v>0</v>
          </cell>
          <cell r="BK60">
            <v>0</v>
          </cell>
        </row>
        <row r="61">
          <cell r="BI61">
            <v>0</v>
          </cell>
          <cell r="BJ61">
            <v>373613</v>
          </cell>
          <cell r="BK61">
            <v>0</v>
          </cell>
        </row>
        <row r="62">
          <cell r="BI62">
            <v>0</v>
          </cell>
          <cell r="BJ62">
            <v>0</v>
          </cell>
          <cell r="BK62">
            <v>0</v>
          </cell>
        </row>
        <row r="63">
          <cell r="BI63">
            <v>751467.02</v>
          </cell>
          <cell r="BJ63">
            <v>203550.54</v>
          </cell>
          <cell r="BK63">
            <v>0</v>
          </cell>
        </row>
        <row r="64">
          <cell r="BI64">
            <v>0</v>
          </cell>
          <cell r="BJ64">
            <v>301230.77</v>
          </cell>
          <cell r="BK64">
            <v>0</v>
          </cell>
        </row>
        <row r="65">
          <cell r="BI65">
            <v>-310789.14</v>
          </cell>
          <cell r="BJ65">
            <v>1363959.0751351351</v>
          </cell>
          <cell r="BK65">
            <v>0</v>
          </cell>
        </row>
        <row r="66">
          <cell r="BI66">
            <v>629377.13</v>
          </cell>
          <cell r="BJ66">
            <v>0</v>
          </cell>
          <cell r="BK66">
            <v>0</v>
          </cell>
        </row>
        <row r="67">
          <cell r="BI67">
            <v>0</v>
          </cell>
          <cell r="BJ67">
            <v>0</v>
          </cell>
          <cell r="BK67">
            <v>0</v>
          </cell>
        </row>
        <row r="68">
          <cell r="BI68">
            <v>356078.11</v>
          </cell>
          <cell r="BJ68">
            <v>0</v>
          </cell>
          <cell r="BK68">
            <v>500931.30000000005</v>
          </cell>
        </row>
        <row r="69">
          <cell r="BI69">
            <v>915981</v>
          </cell>
          <cell r="BJ69">
            <v>413423</v>
          </cell>
          <cell r="BK69">
            <v>0</v>
          </cell>
        </row>
        <row r="70">
          <cell r="BI70">
            <v>180000</v>
          </cell>
          <cell r="BJ70">
            <v>0</v>
          </cell>
          <cell r="BK70">
            <v>0</v>
          </cell>
        </row>
        <row r="71">
          <cell r="BI71">
            <v>899999</v>
          </cell>
          <cell r="BJ71">
            <v>0</v>
          </cell>
          <cell r="BK71">
            <v>0</v>
          </cell>
        </row>
        <row r="72">
          <cell r="BI72">
            <v>0</v>
          </cell>
          <cell r="BJ72">
            <v>0</v>
          </cell>
          <cell r="BK72">
            <v>0</v>
          </cell>
        </row>
        <row r="73">
          <cell r="BI73">
            <v>0</v>
          </cell>
          <cell r="BJ73">
            <v>100902.34</v>
          </cell>
          <cell r="BK73">
            <v>0</v>
          </cell>
        </row>
        <row r="74">
          <cell r="BI74">
            <v>0</v>
          </cell>
          <cell r="BJ74">
            <v>0</v>
          </cell>
          <cell r="BK74">
            <v>0</v>
          </cell>
        </row>
        <row r="75">
          <cell r="BI75">
            <v>0</v>
          </cell>
          <cell r="BJ75">
            <v>0</v>
          </cell>
          <cell r="BK75">
            <v>0</v>
          </cell>
        </row>
        <row r="76">
          <cell r="BI76">
            <v>504200.89</v>
          </cell>
          <cell r="BJ76">
            <v>362095.53</v>
          </cell>
          <cell r="BK76">
            <v>0</v>
          </cell>
        </row>
        <row r="77">
          <cell r="BI77">
            <v>-837461</v>
          </cell>
          <cell r="BJ77">
            <v>0</v>
          </cell>
          <cell r="BK77">
            <v>-1570606.06</v>
          </cell>
        </row>
        <row r="78">
          <cell r="BI78">
            <v>-1808772.866628435</v>
          </cell>
          <cell r="BJ78">
            <v>0</v>
          </cell>
          <cell r="BK78">
            <v>0</v>
          </cell>
        </row>
        <row r="79">
          <cell r="BI79">
            <v>0</v>
          </cell>
          <cell r="BJ79">
            <v>1330252.8</v>
          </cell>
          <cell r="BK79">
            <v>0</v>
          </cell>
        </row>
        <row r="80">
          <cell r="BI80">
            <v>-38235</v>
          </cell>
          <cell r="BJ80">
            <v>0</v>
          </cell>
          <cell r="BK80">
            <v>-5864734</v>
          </cell>
        </row>
        <row r="81">
          <cell r="BI81">
            <v>0</v>
          </cell>
          <cell r="BJ81">
            <v>0</v>
          </cell>
          <cell r="BK81">
            <v>0</v>
          </cell>
        </row>
        <row r="82">
          <cell r="BI82">
            <v>0</v>
          </cell>
          <cell r="BJ82">
            <v>0</v>
          </cell>
          <cell r="BK82">
            <v>-6339587</v>
          </cell>
        </row>
        <row r="83">
          <cell r="BI83">
            <v>-2941151</v>
          </cell>
          <cell r="BJ83">
            <v>0</v>
          </cell>
          <cell r="BK83">
            <v>-4023467</v>
          </cell>
        </row>
        <row r="84">
          <cell r="BI84">
            <v>0</v>
          </cell>
          <cell r="BJ84">
            <v>0</v>
          </cell>
          <cell r="BK84">
            <v>-8959630</v>
          </cell>
        </row>
        <row r="85">
          <cell r="BI85">
            <v>250126</v>
          </cell>
          <cell r="BJ85">
            <v>0</v>
          </cell>
          <cell r="BK85">
            <v>0</v>
          </cell>
        </row>
        <row r="86">
          <cell r="BI86">
            <v>-519364.25155778899</v>
          </cell>
          <cell r="BJ86">
            <v>-9550453.7484422103</v>
          </cell>
          <cell r="BK86">
            <v>0</v>
          </cell>
        </row>
        <row r="87">
          <cell r="BI87">
            <v>0</v>
          </cell>
          <cell r="BJ87">
            <v>0</v>
          </cell>
          <cell r="BK87">
            <v>0</v>
          </cell>
        </row>
        <row r="88">
          <cell r="BI88">
            <v>-112</v>
          </cell>
          <cell r="BJ88">
            <v>0</v>
          </cell>
          <cell r="BK88">
            <v>-6855261</v>
          </cell>
        </row>
        <row r="89">
          <cell r="BI89">
            <v>0</v>
          </cell>
          <cell r="BJ89">
            <v>0</v>
          </cell>
          <cell r="BK89">
            <v>0</v>
          </cell>
        </row>
        <row r="90">
          <cell r="BI90">
            <v>-82512855.968973473</v>
          </cell>
          <cell r="BJ90">
            <v>-262727143.92536619</v>
          </cell>
          <cell r="BK90">
            <v>-105078297.67434828</v>
          </cell>
        </row>
        <row r="91">
          <cell r="BI91">
            <v>-56694591.242186077</v>
          </cell>
          <cell r="BJ91">
            <v>-167078434.65426055</v>
          </cell>
          <cell r="BK91">
            <v>-93355143.901378646</v>
          </cell>
        </row>
        <row r="92">
          <cell r="AN92">
            <v>0.25491066575050347</v>
          </cell>
          <cell r="BH92" t="str">
            <v>IRR</v>
          </cell>
          <cell r="BI92">
            <v>0.29224379658699029</v>
          </cell>
          <cell r="BJ92">
            <v>0.24613876938819887</v>
          </cell>
          <cell r="BK92">
            <v>0.25858767628669743</v>
          </cell>
          <cell r="DF92">
            <v>0.45563470721244814</v>
          </cell>
          <cell r="DG92">
            <v>0.27739155888557432</v>
          </cell>
          <cell r="DH92">
            <v>0.3492568790912628</v>
          </cell>
          <cell r="DJ92">
            <v>-0.23933425695286134</v>
          </cell>
          <cell r="DK92">
            <v>-0.24811446350067862</v>
          </cell>
          <cell r="DL92">
            <v>-0.20614804667420689</v>
          </cell>
        </row>
        <row r="93">
          <cell r="AN93">
            <v>2.7175090131190882</v>
          </cell>
          <cell r="BH93" t="str">
            <v>MOIC</v>
          </cell>
          <cell r="BI93">
            <v>2.75665637262584</v>
          </cell>
          <cell r="BJ93">
            <v>2.5882106839881835</v>
          </cell>
          <cell r="BK93">
            <v>3.0591635846238718</v>
          </cell>
          <cell r="DF93">
            <v>4.2241771491084661</v>
          </cell>
          <cell r="DG93">
            <v>2.8241374992301038</v>
          </cell>
          <cell r="DH93">
            <v>4.5761386459090003</v>
          </cell>
          <cell r="DJ93">
            <v>0.37296590608242863</v>
          </cell>
          <cell r="DK93">
            <v>0.28549222874303637</v>
          </cell>
          <cell r="DL93">
            <v>0.36680035338463618</v>
          </cell>
        </row>
        <row r="94">
          <cell r="BH94" t="str">
            <v>Invested cost</v>
          </cell>
          <cell r="BI94">
            <v>32554937.984973621</v>
          </cell>
          <cell r="BJ94">
            <v>105610230.47441271</v>
          </cell>
          <cell r="BK94">
            <v>45336438.832969643</v>
          </cell>
          <cell r="DF94">
            <v>20021661.347132556</v>
          </cell>
          <cell r="DG94">
            <v>95538265.181071907</v>
          </cell>
          <cell r="DH94">
            <v>28122616.012936886</v>
          </cell>
          <cell r="DJ94">
            <v>12533276.637841068</v>
          </cell>
          <cell r="DK94">
            <v>10071965.29334081</v>
          </cell>
          <cell r="DL94">
            <v>17213822.820032753</v>
          </cell>
        </row>
        <row r="95">
          <cell r="BH95" t="str">
            <v>NAV</v>
          </cell>
          <cell r="BI95">
            <v>-82512855.968973473</v>
          </cell>
          <cell r="BJ95">
            <v>-262727143.92536619</v>
          </cell>
          <cell r="BK95">
            <v>-101393741.19434828</v>
          </cell>
          <cell r="DF95">
            <v>-78849636.483117133</v>
          </cell>
          <cell r="DG95">
            <v>-260262743.56081268</v>
          </cell>
          <cell r="DH95">
            <v>-95079704.900859758</v>
          </cell>
          <cell r="DJ95">
            <v>-3663219.4858563384</v>
          </cell>
          <cell r="DK95">
            <v>-2464400.364553513</v>
          </cell>
          <cell r="DL95">
            <v>-6314036.2934885286</v>
          </cell>
        </row>
        <row r="96">
          <cell r="DF96">
            <v>5725407.8666284345</v>
          </cell>
          <cell r="DG96">
            <v>9550453.7484422103</v>
          </cell>
          <cell r="DH96">
            <v>33613285.060000002</v>
          </cell>
          <cell r="DJ96">
            <v>1011265.3915577889</v>
          </cell>
          <cell r="DK96">
            <v>411067.45486486488</v>
          </cell>
          <cell r="DL96">
            <v>0</v>
          </cell>
        </row>
        <row r="97">
          <cell r="DF97">
            <v>10</v>
          </cell>
          <cell r="DG97">
            <v>8</v>
          </cell>
          <cell r="DH97">
            <v>6</v>
          </cell>
          <cell r="DJ97">
            <v>6</v>
          </cell>
          <cell r="DK97">
            <v>5</v>
          </cell>
          <cell r="DL97">
            <v>2</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2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vestment Data_linkd IU"/>
      <sheetName val="Inv-TS IRR"/>
      <sheetName val="Sheet1"/>
      <sheetName val="Sheet2"/>
      <sheetName val="Sheet3"/>
      <sheetName val="Markup Markdown"/>
    </sheetNames>
    <sheetDataSet>
      <sheetData sheetId="0"/>
      <sheetData sheetId="1">
        <row r="5">
          <cell r="BW5" t="str">
            <v>Seed</v>
          </cell>
          <cell r="BX5" t="str">
            <v>Early (A/B)</v>
          </cell>
          <cell r="BY5" t="str">
            <v>Expansion</v>
          </cell>
        </row>
        <row r="6">
          <cell r="BW6" t="str">
            <v>AGM'22</v>
          </cell>
        </row>
        <row r="7">
          <cell r="BU7"/>
          <cell r="BV7" t="str">
            <v>Crossovers</v>
          </cell>
          <cell r="BW7" t="str">
            <v>Seed</v>
          </cell>
          <cell r="BX7" t="str">
            <v>Early</v>
          </cell>
          <cell r="BY7" t="str">
            <v>Crossover</v>
          </cell>
        </row>
        <row r="8">
          <cell r="BU8"/>
          <cell r="BV8">
            <v>0</v>
          </cell>
          <cell r="BW8">
            <v>0</v>
          </cell>
          <cell r="BX8">
            <v>0</v>
          </cell>
          <cell r="BY8">
            <v>0</v>
          </cell>
        </row>
        <row r="9">
          <cell r="BU9"/>
          <cell r="BV9">
            <v>0</v>
          </cell>
          <cell r="BW9">
            <v>0</v>
          </cell>
          <cell r="BX9">
            <v>0</v>
          </cell>
          <cell r="BY9">
            <v>0</v>
          </cell>
        </row>
        <row r="10">
          <cell r="BU10"/>
          <cell r="BV10">
            <v>0</v>
          </cell>
          <cell r="BW10">
            <v>0</v>
          </cell>
          <cell r="BX10">
            <v>0</v>
          </cell>
          <cell r="BY10">
            <v>0</v>
          </cell>
        </row>
        <row r="11">
          <cell r="BU11"/>
          <cell r="BV11">
            <v>0</v>
          </cell>
          <cell r="BW11">
            <v>0</v>
          </cell>
          <cell r="BX11">
            <v>0</v>
          </cell>
          <cell r="BY11">
            <v>0</v>
          </cell>
        </row>
        <row r="12">
          <cell r="BU12"/>
          <cell r="BV12">
            <v>4985136.76</v>
          </cell>
          <cell r="BW12">
            <v>0</v>
          </cell>
          <cell r="BX12">
            <v>0</v>
          </cell>
          <cell r="BY12">
            <v>4985136.76</v>
          </cell>
        </row>
        <row r="13">
          <cell r="BU13"/>
          <cell r="BV13">
            <v>0</v>
          </cell>
          <cell r="BW13">
            <v>0</v>
          </cell>
          <cell r="BX13">
            <v>0</v>
          </cell>
          <cell r="BY13">
            <v>0</v>
          </cell>
        </row>
        <row r="14">
          <cell r="BU14"/>
          <cell r="BV14">
            <v>0</v>
          </cell>
          <cell r="BW14">
            <v>0</v>
          </cell>
          <cell r="BX14">
            <v>0</v>
          </cell>
          <cell r="BY14">
            <v>0</v>
          </cell>
        </row>
        <row r="15">
          <cell r="BU15"/>
          <cell r="BV15">
            <v>0</v>
          </cell>
          <cell r="BW15">
            <v>0</v>
          </cell>
          <cell r="BX15">
            <v>0</v>
          </cell>
          <cell r="BY15">
            <v>0</v>
          </cell>
        </row>
        <row r="16">
          <cell r="BU16"/>
          <cell r="BV16">
            <v>2734467.16</v>
          </cell>
          <cell r="BW16">
            <v>0</v>
          </cell>
          <cell r="BX16">
            <v>0</v>
          </cell>
          <cell r="BY16">
            <v>2734467.16</v>
          </cell>
        </row>
        <row r="17">
          <cell r="BU17"/>
          <cell r="BV17">
            <v>0</v>
          </cell>
          <cell r="BW17">
            <v>0</v>
          </cell>
          <cell r="BX17">
            <v>0</v>
          </cell>
          <cell r="BY17">
            <v>0</v>
          </cell>
        </row>
        <row r="18">
          <cell r="BU18"/>
          <cell r="BV18">
            <v>6523434.0499999998</v>
          </cell>
          <cell r="BW18">
            <v>0</v>
          </cell>
          <cell r="BX18">
            <v>0</v>
          </cell>
          <cell r="BY18">
            <v>6523434.0499999998</v>
          </cell>
        </row>
        <row r="19">
          <cell r="BU19"/>
          <cell r="BV19">
            <v>0</v>
          </cell>
          <cell r="BW19">
            <v>0</v>
          </cell>
          <cell r="BX19">
            <v>11566259.58</v>
          </cell>
          <cell r="BY19">
            <v>0</v>
          </cell>
        </row>
        <row r="20">
          <cell r="BU20"/>
          <cell r="BV20">
            <v>0</v>
          </cell>
          <cell r="BW20">
            <v>2275515.7855977528</v>
          </cell>
          <cell r="BX20">
            <v>5170267.1469999999</v>
          </cell>
          <cell r="BY20">
            <v>0</v>
          </cell>
        </row>
        <row r="21">
          <cell r="BU21"/>
          <cell r="BV21">
            <v>0</v>
          </cell>
          <cell r="BW21">
            <v>0</v>
          </cell>
          <cell r="BX21">
            <v>5946225.4539999999</v>
          </cell>
          <cell r="BY21">
            <v>0</v>
          </cell>
        </row>
        <row r="22">
          <cell r="BU22"/>
          <cell r="BV22">
            <v>1900509.92</v>
          </cell>
          <cell r="BW22">
            <v>0</v>
          </cell>
          <cell r="BX22">
            <v>1749999</v>
          </cell>
          <cell r="BY22">
            <v>1900509.92</v>
          </cell>
        </row>
        <row r="23">
          <cell r="BU23"/>
          <cell r="BV23">
            <v>0</v>
          </cell>
          <cell r="BW23">
            <v>127271.75</v>
          </cell>
          <cell r="BX23">
            <v>0</v>
          </cell>
          <cell r="BY23">
            <v>0</v>
          </cell>
        </row>
        <row r="24">
          <cell r="BU24"/>
          <cell r="BV24">
            <v>0</v>
          </cell>
          <cell r="BW24">
            <v>0</v>
          </cell>
          <cell r="BX24">
            <v>0</v>
          </cell>
          <cell r="BY24">
            <v>0</v>
          </cell>
        </row>
        <row r="25">
          <cell r="BU25"/>
          <cell r="BV25">
            <v>0</v>
          </cell>
          <cell r="BW25">
            <v>0</v>
          </cell>
          <cell r="BX25">
            <v>0</v>
          </cell>
          <cell r="BY25">
            <v>0</v>
          </cell>
        </row>
        <row r="26">
          <cell r="BU26"/>
          <cell r="BV26">
            <v>0</v>
          </cell>
          <cell r="BW26">
            <v>279984.65999999997</v>
          </cell>
          <cell r="BX26">
            <v>0</v>
          </cell>
          <cell r="BY26">
            <v>0</v>
          </cell>
        </row>
        <row r="27">
          <cell r="BU27"/>
          <cell r="BV27">
            <v>0</v>
          </cell>
          <cell r="BW27">
            <v>467431.44</v>
          </cell>
          <cell r="BX27">
            <v>0</v>
          </cell>
          <cell r="BY27">
            <v>0</v>
          </cell>
        </row>
        <row r="28">
          <cell r="BU28"/>
          <cell r="BV28">
            <v>3713242.95</v>
          </cell>
          <cell r="BW28">
            <v>0</v>
          </cell>
          <cell r="BX28">
            <v>280001</v>
          </cell>
          <cell r="BY28">
            <v>3713242.95</v>
          </cell>
        </row>
        <row r="29">
          <cell r="BU29"/>
          <cell r="BV29">
            <v>10236.950000000001</v>
          </cell>
          <cell r="BW29">
            <v>1160831.1300000001</v>
          </cell>
          <cell r="BX29">
            <v>6452356.9699999997</v>
          </cell>
          <cell r="BY29">
            <v>10236.950000000001</v>
          </cell>
        </row>
        <row r="30">
          <cell r="BU30"/>
          <cell r="BV30">
            <v>0</v>
          </cell>
          <cell r="BW30">
            <v>1701585.5904999999</v>
          </cell>
          <cell r="BX30">
            <v>2249999.63</v>
          </cell>
          <cell r="BY30">
            <v>0</v>
          </cell>
        </row>
        <row r="31">
          <cell r="BU31"/>
          <cell r="BV31">
            <v>2794945.7740000002</v>
          </cell>
          <cell r="BW31">
            <v>0</v>
          </cell>
          <cell r="BX31">
            <v>0</v>
          </cell>
          <cell r="BY31">
            <v>2794945.7740000002</v>
          </cell>
        </row>
        <row r="32">
          <cell r="BU32"/>
          <cell r="BV32">
            <v>0</v>
          </cell>
          <cell r="BW32">
            <v>0</v>
          </cell>
          <cell r="BX32">
            <v>0</v>
          </cell>
          <cell r="BY32">
            <v>0</v>
          </cell>
        </row>
        <row r="33">
          <cell r="BU33"/>
          <cell r="BV33">
            <v>0</v>
          </cell>
          <cell r="BW33">
            <v>756659.73</v>
          </cell>
          <cell r="BX33">
            <v>0</v>
          </cell>
          <cell r="BY33">
            <v>0</v>
          </cell>
        </row>
        <row r="34">
          <cell r="BU34"/>
          <cell r="BV34">
            <v>4130860.8420000002</v>
          </cell>
          <cell r="BW34">
            <v>1597564.69</v>
          </cell>
          <cell r="BX34">
            <v>3365868.622</v>
          </cell>
          <cell r="BY34">
            <v>4130860.8420000002</v>
          </cell>
        </row>
        <row r="35">
          <cell r="BU35"/>
          <cell r="BV35">
            <v>1000000</v>
          </cell>
          <cell r="BW35">
            <v>0</v>
          </cell>
          <cell r="BX35">
            <v>0</v>
          </cell>
          <cell r="BY35">
            <v>1000000</v>
          </cell>
        </row>
        <row r="36">
          <cell r="BU36"/>
          <cell r="BV36">
            <v>0</v>
          </cell>
          <cell r="BW36">
            <v>689049.13</v>
          </cell>
          <cell r="BX36">
            <v>0</v>
          </cell>
          <cell r="BY36">
            <v>0</v>
          </cell>
        </row>
        <row r="37">
          <cell r="BU37"/>
          <cell r="BV37">
            <v>1750000</v>
          </cell>
          <cell r="BW37">
            <v>600000</v>
          </cell>
          <cell r="BX37">
            <v>5392681.6099999994</v>
          </cell>
          <cell r="BY37">
            <v>1750000</v>
          </cell>
        </row>
        <row r="38">
          <cell r="BU38"/>
          <cell r="BV38">
            <v>8135261.1600000001</v>
          </cell>
          <cell r="BW38">
            <v>0</v>
          </cell>
          <cell r="BX38">
            <v>7483638</v>
          </cell>
          <cell r="BY38">
            <v>8135261.1600000001</v>
          </cell>
        </row>
        <row r="39">
          <cell r="BU39"/>
          <cell r="BV39">
            <v>5981697.5669999998</v>
          </cell>
          <cell r="BW39">
            <v>1553525</v>
          </cell>
          <cell r="BX39">
            <v>0</v>
          </cell>
          <cell r="BY39">
            <v>5981697.5669999998</v>
          </cell>
        </row>
        <row r="40">
          <cell r="BU40"/>
          <cell r="BV40">
            <v>3952221.4</v>
          </cell>
          <cell r="BW40">
            <v>6908284.1886346955</v>
          </cell>
          <cell r="BX40">
            <v>132504.73469387757</v>
          </cell>
          <cell r="BY40">
            <v>3952221.4</v>
          </cell>
        </row>
        <row r="41">
          <cell r="BU41"/>
          <cell r="BV41">
            <v>0</v>
          </cell>
          <cell r="BW41">
            <v>3974495.9800000004</v>
          </cell>
          <cell r="BX41">
            <v>0</v>
          </cell>
          <cell r="BY41">
            <v>0</v>
          </cell>
        </row>
        <row r="42">
          <cell r="BU42"/>
          <cell r="BV42">
            <v>4424586.63</v>
          </cell>
          <cell r="BW42">
            <v>430000.43999999994</v>
          </cell>
          <cell r="BX42">
            <v>36481.67</v>
          </cell>
          <cell r="BY42">
            <v>4424586.63</v>
          </cell>
        </row>
        <row r="43">
          <cell r="BU43"/>
          <cell r="BV43">
            <v>9263958.1899999995</v>
          </cell>
          <cell r="BW43">
            <v>83368.33</v>
          </cell>
          <cell r="BX43">
            <v>12808309.0417</v>
          </cell>
          <cell r="BY43">
            <v>9263958.1899999995</v>
          </cell>
        </row>
        <row r="44">
          <cell r="BU44"/>
          <cell r="BV44">
            <v>500000</v>
          </cell>
          <cell r="BW44">
            <v>4966354.0500000007</v>
          </cell>
          <cell r="BX44">
            <v>9155649.5999999996</v>
          </cell>
          <cell r="BY44">
            <v>500000</v>
          </cell>
        </row>
        <row r="45">
          <cell r="BU45"/>
          <cell r="BV45">
            <v>1500000</v>
          </cell>
          <cell r="BW45">
            <v>3023440.77</v>
          </cell>
          <cell r="BX45">
            <v>0</v>
          </cell>
          <cell r="BY45">
            <v>1500000</v>
          </cell>
        </row>
        <row r="46">
          <cell r="BU46"/>
          <cell r="BV46">
            <v>0</v>
          </cell>
          <cell r="BW46">
            <v>1465999.73</v>
          </cell>
          <cell r="BX46">
            <v>4283224.05</v>
          </cell>
          <cell r="BY46">
            <v>0</v>
          </cell>
        </row>
        <row r="47">
          <cell r="BU47"/>
          <cell r="BV47">
            <v>0</v>
          </cell>
          <cell r="BW47">
            <v>853543.46</v>
          </cell>
          <cell r="BX47">
            <v>0</v>
          </cell>
          <cell r="BY47">
            <v>0</v>
          </cell>
        </row>
        <row r="48">
          <cell r="BU48"/>
          <cell r="BV48">
            <v>5744283.6299999999</v>
          </cell>
          <cell r="BW48">
            <v>284999.76</v>
          </cell>
          <cell r="BX48">
            <v>977906.82</v>
          </cell>
          <cell r="BY48">
            <v>5744283.6299999999</v>
          </cell>
        </row>
        <row r="49">
          <cell r="BU49"/>
          <cell r="BV49">
            <v>1611885.58</v>
          </cell>
          <cell r="BW49">
            <v>4265351.6000000006</v>
          </cell>
          <cell r="BX49">
            <v>6534463.8700000001</v>
          </cell>
          <cell r="BY49">
            <v>1611885.58</v>
          </cell>
        </row>
        <row r="50">
          <cell r="BU50"/>
          <cell r="BV50">
            <v>-5745692.8169999998</v>
          </cell>
          <cell r="BW50">
            <v>3419558.8899999997</v>
          </cell>
          <cell r="BX50">
            <v>6339799.3399999999</v>
          </cell>
          <cell r="BY50">
            <v>-5745692.8169999998</v>
          </cell>
        </row>
        <row r="51">
          <cell r="BU51"/>
          <cell r="BV51">
            <v>0</v>
          </cell>
          <cell r="BW51">
            <v>4570424.63</v>
          </cell>
          <cell r="BX51">
            <v>3103543.05</v>
          </cell>
          <cell r="BY51">
            <v>0</v>
          </cell>
        </row>
        <row r="52">
          <cell r="BU52"/>
          <cell r="BV52">
            <v>225000</v>
          </cell>
          <cell r="BW52">
            <v>604302.30999999994</v>
          </cell>
          <cell r="BX52">
            <v>0</v>
          </cell>
          <cell r="BY52">
            <v>225000</v>
          </cell>
        </row>
        <row r="53">
          <cell r="BU53"/>
          <cell r="BV53">
            <v>0</v>
          </cell>
          <cell r="BW53">
            <v>3850261.9000000004</v>
          </cell>
          <cell r="BX53">
            <v>0</v>
          </cell>
          <cell r="BY53">
            <v>0</v>
          </cell>
        </row>
        <row r="54">
          <cell r="BU54"/>
          <cell r="BV54">
            <v>993870.8</v>
          </cell>
          <cell r="BW54">
            <v>904151.75</v>
          </cell>
          <cell r="BX54">
            <v>1000000</v>
          </cell>
          <cell r="BY54">
            <v>993870.8</v>
          </cell>
        </row>
        <row r="55">
          <cell r="BU55"/>
          <cell r="BV55">
            <v>2960217.72</v>
          </cell>
          <cell r="BW55">
            <v>2218991.67</v>
          </cell>
          <cell r="BX55">
            <v>0</v>
          </cell>
          <cell r="BY55">
            <v>2960217.72</v>
          </cell>
        </row>
        <row r="56">
          <cell r="BU56"/>
          <cell r="BV56">
            <v>-115548154.0945207</v>
          </cell>
          <cell r="BW56">
            <v>-66932068.424673237</v>
          </cell>
          <cell r="BX56">
            <v>-203842177.17707589</v>
          </cell>
          <cell r="BY56">
            <v>-115548154.0945207</v>
          </cell>
        </row>
        <row r="57">
          <cell r="BU57"/>
          <cell r="BV57">
            <v>-46458029.828520715</v>
          </cell>
          <cell r="BW57">
            <v>-13899120.059940778</v>
          </cell>
          <cell r="BX57">
            <v>-109812997.98768203</v>
          </cell>
          <cell r="BY57">
            <v>-46458029.828520715</v>
          </cell>
        </row>
        <row r="58">
          <cell r="BR58">
            <v>0.40269480347633357</v>
          </cell>
          <cell r="BU58" t="str">
            <v>IRR</v>
          </cell>
          <cell r="BV58">
            <v>0.3035932481288911</v>
          </cell>
          <cell r="BW58">
            <v>0.23257171511650082</v>
          </cell>
          <cell r="BX58">
            <v>0.52164106965065016</v>
          </cell>
          <cell r="BY58">
            <v>0.3035932481288911</v>
          </cell>
          <cell r="FI58">
            <v>0.63003373742103597</v>
          </cell>
          <cell r="FJ58">
            <v>1.0155805468559267</v>
          </cell>
          <cell r="FK58">
            <v>0.40252817273139951</v>
          </cell>
          <cell r="FM58">
            <v>-0.15398454004898668</v>
          </cell>
          <cell r="FN58">
            <v>-0.35212473887950185</v>
          </cell>
          <cell r="FO58">
            <v>-4.6373495459556574E-2</v>
          </cell>
        </row>
        <row r="59">
          <cell r="BU59" t="str">
            <v>MOIC</v>
          </cell>
          <cell r="BV59">
            <v>1.6207993931167262</v>
          </cell>
          <cell r="BW59">
            <v>1.2620846188741008</v>
          </cell>
          <cell r="BX59">
            <v>2.1678608590903079</v>
          </cell>
          <cell r="BY59">
            <v>1.6207993931167262</v>
          </cell>
          <cell r="FK59">
            <v>1.9367275064312586</v>
          </cell>
          <cell r="FO59">
            <v>0.95186989495442675</v>
          </cell>
        </row>
        <row r="60">
          <cell r="BU60" t="str">
            <v>Invested cost</v>
          </cell>
          <cell r="BW60">
            <v>57671535.846732453</v>
          </cell>
          <cell r="BX60">
            <v>89390591.70739387</v>
          </cell>
          <cell r="BY60">
            <v>75149422.603</v>
          </cell>
          <cell r="FI60">
            <v>29878402.889791839</v>
          </cell>
          <cell r="FJ60">
            <v>51562767.186999999</v>
          </cell>
          <cell r="FK60">
            <v>51143172.131999999</v>
          </cell>
          <cell r="FM60">
            <v>27793132.956940606</v>
          </cell>
          <cell r="FN60">
            <v>37827824.520393871</v>
          </cell>
          <cell r="FO60">
            <v>24006250.471000001</v>
          </cell>
        </row>
        <row r="61">
          <cell r="BU61" t="str">
            <v>NAV</v>
          </cell>
          <cell r="BV61"/>
          <cell r="BW61">
            <v>-66932068.424673237</v>
          </cell>
          <cell r="BX61">
            <v>-203842177.17707589</v>
          </cell>
          <cell r="BY61">
            <v>-115548154.0945207</v>
          </cell>
          <cell r="FI61">
            <v>-56173636.167648293</v>
          </cell>
          <cell r="FJ61">
            <v>-172459636.79193828</v>
          </cell>
          <cell r="FK61">
            <v>-99996252.25540027</v>
          </cell>
          <cell r="FM61">
            <v>-23548442.817437306</v>
          </cell>
          <cell r="FN61">
            <v>-18592529.842800856</v>
          </cell>
          <cell r="FO61">
            <v>-22850827.114080429</v>
          </cell>
        </row>
        <row r="62">
          <cell r="FI62">
            <v>0</v>
          </cell>
          <cell r="FJ62">
            <v>0</v>
          </cell>
          <cell r="FK62">
            <v>6059298.3370000003</v>
          </cell>
          <cell r="FM62">
            <v>0</v>
          </cell>
          <cell r="FN62">
            <v>0</v>
          </cell>
          <cell r="FO62">
            <v>0</v>
          </cell>
        </row>
        <row r="63">
          <cell r="FI63">
            <v>8</v>
          </cell>
          <cell r="FJ63">
            <v>6</v>
          </cell>
          <cell r="FK63">
            <v>8</v>
          </cell>
          <cell r="FM63">
            <v>28</v>
          </cell>
          <cell r="FN63">
            <v>10</v>
          </cell>
          <cell r="FO63">
            <v>5</v>
          </cell>
        </row>
      </sheetData>
      <sheetData sheetId="2"/>
      <sheetData sheetId="3"/>
      <sheetData sheetId="4" refreshError="1"/>
      <sheetData sheetId="5"/>
    </sheetDataSet>
  </externalBook>
</externalLink>
</file>

<file path=xl/externalLinks/externalLink2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e chart data"/>
      <sheetName val="Chart-total"/>
      <sheetName val="Chart-III &amp; TVF"/>
      <sheetName val="Chart-I &amp; II"/>
      <sheetName val="Sheet1"/>
      <sheetName val="Dependency %"/>
      <sheetName val="Write offs"/>
      <sheetName val="Sheet2"/>
      <sheetName val="IRR &amp; multiples charts"/>
      <sheetName val="Co classification"/>
      <sheetName val="Charts"/>
      <sheetName val="Co classification.1"/>
      <sheetName val="Performance data"/>
      <sheetName val="QoQ Comparisons"/>
      <sheetName val="Software"/>
      <sheetName val="HealthCare"/>
      <sheetName val="Digital Consumer"/>
      <sheetName val="Fintech "/>
      <sheetName val="Deep tech"/>
      <sheetName val="B2B"/>
      <sheetName val="Others"/>
      <sheetName val="Check Sheet"/>
      <sheetName val="Sanat_IR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3">
          <cell r="H3" t="str">
            <v xml:space="preserve">Healthifyme </v>
          </cell>
        </row>
        <row r="4">
          <cell r="H4" t="str">
            <v xml:space="preserve">Healthplix </v>
          </cell>
          <cell r="I4" t="str">
            <v>Curefit</v>
          </cell>
        </row>
      </sheetData>
      <sheetData sheetId="10" refreshError="1"/>
      <sheetData sheetId="11" refreshError="1"/>
      <sheetData sheetId="12" refreshError="1"/>
      <sheetData sheetId="13" refreshError="1"/>
      <sheetData sheetId="14">
        <row r="200">
          <cell r="BG200">
            <v>2.6635417342185979E-2</v>
          </cell>
          <cell r="BH200">
            <v>0.33610832095146181</v>
          </cell>
          <cell r="BI200">
            <v>0.31196939349174513</v>
          </cell>
          <cell r="BJ200">
            <v>0.32717105746269237</v>
          </cell>
          <cell r="BL200">
            <v>0.21099076867103575</v>
          </cell>
          <cell r="BN200">
            <v>0.79432009458541875</v>
          </cell>
        </row>
        <row r="205">
          <cell r="BG205">
            <v>31977061.920562584</v>
          </cell>
          <cell r="BH205">
            <v>21149253.376933914</v>
          </cell>
          <cell r="BI205">
            <v>29777587.317133673</v>
          </cell>
          <cell r="BJ205">
            <v>3449440.322036589</v>
          </cell>
          <cell r="BK205">
            <v>60227786.201000012</v>
          </cell>
        </row>
        <row r="206">
          <cell r="BG206">
            <v>-36481877.940720223</v>
          </cell>
          <cell r="BH206">
            <v>-34950871.404361084</v>
          </cell>
          <cell r="BI206">
            <v>-12043696.006628435</v>
          </cell>
          <cell r="BJ206">
            <v>-9589549.718039142</v>
          </cell>
          <cell r="BK206">
            <v>0</v>
          </cell>
        </row>
        <row r="207">
          <cell r="BG207">
            <v>0</v>
          </cell>
          <cell r="BH207">
            <v>-115383520.52099332</v>
          </cell>
          <cell r="BI207">
            <v>-72234486.611884236</v>
          </cell>
          <cell r="BJ207">
            <v>-2704429.784</v>
          </cell>
          <cell r="BN207">
            <v>-174118229.35341066</v>
          </cell>
        </row>
        <row r="266">
          <cell r="BV266">
            <v>11250905.907757482</v>
          </cell>
        </row>
        <row r="267">
          <cell r="BV267">
            <v>-409245.8182674548</v>
          </cell>
        </row>
        <row r="268">
          <cell r="BV268">
            <v>-32760525.646470707</v>
          </cell>
        </row>
        <row r="269">
          <cell r="BV269">
            <v>0.43368309140205386</v>
          </cell>
          <cell r="BX269">
            <v>0.24054022431373595</v>
          </cell>
        </row>
      </sheetData>
      <sheetData sheetId="15">
        <row r="200">
          <cell r="AG200">
            <v>-0.16292652073316283</v>
          </cell>
          <cell r="AH200">
            <v>4.4990107417106628E-2</v>
          </cell>
          <cell r="AI200">
            <v>0.27100254893302922</v>
          </cell>
          <cell r="AJ200">
            <v>0.1128493368625641</v>
          </cell>
          <cell r="AK200">
            <v>0.21012889742851262</v>
          </cell>
          <cell r="AL200">
            <v>0.14246887564659119</v>
          </cell>
        </row>
        <row r="205">
          <cell r="AG205">
            <v>13561436.779999999</v>
          </cell>
          <cell r="AH205">
            <v>5208191.517</v>
          </cell>
          <cell r="AI205">
            <v>55308772.852099396</v>
          </cell>
          <cell r="AJ205">
            <v>5998919.3447192265</v>
          </cell>
          <cell r="AK205">
            <v>37612172.835642859</v>
          </cell>
        </row>
        <row r="206">
          <cell r="AG206">
            <v>-3300000</v>
          </cell>
          <cell r="AH206">
            <v>0</v>
          </cell>
          <cell r="AI206">
            <v>-340085.67</v>
          </cell>
          <cell r="AJ206">
            <v>-3045</v>
          </cell>
          <cell r="AK206">
            <v>0</v>
          </cell>
        </row>
        <row r="207">
          <cell r="AG207">
            <v>0</v>
          </cell>
          <cell r="AH207">
            <v>-7122371.5115600582</v>
          </cell>
          <cell r="AI207">
            <v>-162947234.64704084</v>
          </cell>
          <cell r="AJ207">
            <v>-9944246.4251288269</v>
          </cell>
          <cell r="AK207">
            <v>-54313760.030354552</v>
          </cell>
        </row>
        <row r="263">
          <cell r="AT263">
            <v>53493861.789406322</v>
          </cell>
        </row>
        <row r="264">
          <cell r="AT264">
            <v>0</v>
          </cell>
        </row>
        <row r="265">
          <cell r="AT265">
            <v>-128753955.37921776</v>
          </cell>
        </row>
        <row r="266">
          <cell r="AT266">
            <v>0.26003580689430239</v>
          </cell>
          <cell r="AV266">
            <v>0.16560757756233216</v>
          </cell>
        </row>
      </sheetData>
      <sheetData sheetId="16">
        <row r="200">
          <cell r="CY200">
            <v>0.21706919074058531</v>
          </cell>
          <cell r="CZ200">
            <v>0.1864652693271637</v>
          </cell>
          <cell r="DA200">
            <v>0.22721415162086489</v>
          </cell>
          <cell r="DB200">
            <v>0.20798868536949158</v>
          </cell>
          <cell r="DC200">
            <v>0.20812870860099794</v>
          </cell>
          <cell r="DD200">
            <v>2.9802322387695314E-9</v>
          </cell>
          <cell r="DE200">
            <v>0.21355041861534116</v>
          </cell>
        </row>
        <row r="205">
          <cell r="CY205">
            <v>97802535.379999995</v>
          </cell>
          <cell r="CZ205">
            <v>54045261.682828218</v>
          </cell>
          <cell r="DA205">
            <v>135692911.99107265</v>
          </cell>
          <cell r="DB205">
            <v>13381954.173232023</v>
          </cell>
          <cell r="DC205">
            <v>124214226.01848345</v>
          </cell>
          <cell r="DD205">
            <v>12249866.390000001</v>
          </cell>
        </row>
        <row r="206">
          <cell r="CY206">
            <v>-250082316.38723797</v>
          </cell>
          <cell r="CZ206">
            <v>-95894135.347506136</v>
          </cell>
          <cell r="DA206">
            <v>-38158566.730000004</v>
          </cell>
          <cell r="DB206">
            <v>-6804980.5722396066</v>
          </cell>
          <cell r="DC206">
            <v>-6059298.3370000003</v>
          </cell>
          <cell r="DD206">
            <v>0</v>
          </cell>
        </row>
        <row r="207">
          <cell r="CY207">
            <v>0</v>
          </cell>
          <cell r="CZ207">
            <v>-40251162.070777029</v>
          </cell>
          <cell r="DA207">
            <v>-301180493.7883482</v>
          </cell>
          <cell r="DB207">
            <v>-21355908.939100161</v>
          </cell>
          <cell r="DC207">
            <v>-166580518.63256627</v>
          </cell>
          <cell r="DD207">
            <v>-12249866.390000001</v>
          </cell>
        </row>
        <row r="263">
          <cell r="DV263">
            <v>195293695.64817035</v>
          </cell>
        </row>
        <row r="264">
          <cell r="DV264">
            <v>-5341028.6718683597</v>
          </cell>
        </row>
        <row r="265">
          <cell r="DV265">
            <v>-538916839.98019266</v>
          </cell>
        </row>
        <row r="266">
          <cell r="DV266">
            <v>0.30611836314201357</v>
          </cell>
          <cell r="DX266">
            <v>0.23292810320854188</v>
          </cell>
        </row>
      </sheetData>
      <sheetData sheetId="17">
        <row r="200">
          <cell r="AA200">
            <v>-1.3411045074462891E-8</v>
          </cell>
          <cell r="AB200">
            <v>2.9802322387695314E-9</v>
          </cell>
          <cell r="AC200">
            <v>0.26442354321479788</v>
          </cell>
          <cell r="AD200">
            <v>0.2729860961437226</v>
          </cell>
          <cell r="AE200">
            <v>0.45751103758811962</v>
          </cell>
          <cell r="AF200">
            <v>0.15959872603416445</v>
          </cell>
        </row>
        <row r="205">
          <cell r="AA205">
            <v>4823361.3407202214</v>
          </cell>
          <cell r="AB205">
            <v>12283676.638642263</v>
          </cell>
          <cell r="AC205">
            <v>36115849.329798184</v>
          </cell>
          <cell r="AD205">
            <v>3514314.7133727437</v>
          </cell>
          <cell r="AE205">
            <v>15937077.122000001</v>
          </cell>
        </row>
        <row r="206">
          <cell r="AA206">
            <v>-4823360.9707202222</v>
          </cell>
          <cell r="AB206">
            <v>-3908.3907304092222</v>
          </cell>
          <cell r="AC206">
            <v>-38778766.533307076</v>
          </cell>
          <cell r="AD206">
            <v>-7405429.2969683725</v>
          </cell>
          <cell r="AE206">
            <v>-6059298.3370000003</v>
          </cell>
        </row>
        <row r="207">
          <cell r="AA207">
            <v>0</v>
          </cell>
          <cell r="AB207">
            <v>-6626892.0880533233</v>
          </cell>
          <cell r="AC207">
            <v>-58799168.330559783</v>
          </cell>
          <cell r="AD207">
            <v>-1853184.0000000002</v>
          </cell>
          <cell r="AE207">
            <v>-21766219.516510539</v>
          </cell>
        </row>
        <row r="265">
          <cell r="AP265">
            <v>17515257.404261965</v>
          </cell>
        </row>
        <row r="266">
          <cell r="AP266">
            <v>0</v>
          </cell>
        </row>
        <row r="267">
          <cell r="AP267">
            <v>-17851164.907437883</v>
          </cell>
        </row>
        <row r="268">
          <cell r="AP268">
            <v>1.3959547877311709E-2</v>
          </cell>
          <cell r="AR268">
            <v>0.15464248061180116</v>
          </cell>
        </row>
      </sheetData>
      <sheetData sheetId="18">
        <row r="198">
          <cell r="T198">
            <v>-16706976.352517989</v>
          </cell>
        </row>
        <row r="200">
          <cell r="B200">
            <v>0.34686231017112745</v>
          </cell>
          <cell r="D200">
            <v>0.26252302527427684</v>
          </cell>
          <cell r="T200">
            <v>-9.5071486197412E-2</v>
          </cell>
          <cell r="V200">
            <v>0.1035252869129181</v>
          </cell>
        </row>
        <row r="205">
          <cell r="B205">
            <v>583503.21328749834</v>
          </cell>
          <cell r="D205">
            <v>3581208.12</v>
          </cell>
          <cell r="T205">
            <v>18671214.177000001</v>
          </cell>
        </row>
        <row r="206">
          <cell r="B206">
            <v>0</v>
          </cell>
          <cell r="D206">
            <v>0</v>
          </cell>
          <cell r="T206">
            <v>0</v>
          </cell>
        </row>
        <row r="207">
          <cell r="B207">
            <v>-1975661.4269044839</v>
          </cell>
          <cell r="D207">
            <v>-8136480.031092139</v>
          </cell>
        </row>
        <row r="265">
          <cell r="AE265">
            <v>3478277.9637700515</v>
          </cell>
        </row>
        <row r="266">
          <cell r="AE266">
            <v>0</v>
          </cell>
        </row>
        <row r="267">
          <cell r="AE267">
            <v>-3806992.455649049</v>
          </cell>
        </row>
        <row r="268">
          <cell r="AE268">
            <v>6.4282903075218195E-2</v>
          </cell>
          <cell r="AG268">
            <v>9.8959964513778698E-2</v>
          </cell>
        </row>
      </sheetData>
      <sheetData sheetId="19">
        <row r="200">
          <cell r="T200">
            <v>21.508401679992673</v>
          </cell>
          <cell r="U200">
            <v>1.766979694366455E-5</v>
          </cell>
          <cell r="V200">
            <v>0.49554255604743958</v>
          </cell>
          <cell r="W200">
            <v>7.4553027749061584E-2</v>
          </cell>
          <cell r="X200">
            <v>0.31483742594718944</v>
          </cell>
          <cell r="Y200">
            <v>0.49187154173851022</v>
          </cell>
        </row>
        <row r="205">
          <cell r="T205">
            <v>3308</v>
          </cell>
          <cell r="U205">
            <v>6697952.9769556206</v>
          </cell>
          <cell r="V205">
            <v>9586457.1032314729</v>
          </cell>
          <cell r="W205">
            <v>1436319.6363720652</v>
          </cell>
          <cell r="X205">
            <v>8859802.8737999983</v>
          </cell>
        </row>
        <row r="206">
          <cell r="T206">
            <v>-10892004.041814541</v>
          </cell>
          <cell r="U206">
            <v>-6698184.1574827973</v>
          </cell>
          <cell r="V206">
            <v>0</v>
          </cell>
          <cell r="W206">
            <v>-1047946.24</v>
          </cell>
        </row>
        <row r="207">
          <cell r="T207">
            <v>0</v>
          </cell>
          <cell r="U207">
            <v>0</v>
          </cell>
          <cell r="V207">
            <v>-59529212.703544803</v>
          </cell>
          <cell r="W207">
            <v>-776550.75242008932</v>
          </cell>
          <cell r="X207">
            <v>-12939564.896927267</v>
          </cell>
        </row>
        <row r="265">
          <cell r="AJ265">
            <v>43330722.588987738</v>
          </cell>
        </row>
        <row r="266">
          <cell r="AJ266">
            <v>0</v>
          </cell>
        </row>
        <row r="267">
          <cell r="AJ267">
            <v>-73616887.766074434</v>
          </cell>
        </row>
        <row r="268">
          <cell r="AJ268">
            <v>0.30248202681541447</v>
          </cell>
          <cell r="AL268">
            <v>0.43711101412773135</v>
          </cell>
        </row>
      </sheetData>
      <sheetData sheetId="20">
        <row r="200">
          <cell r="F200">
            <v>-0.56952713379287168</v>
          </cell>
        </row>
        <row r="205">
          <cell r="F205">
            <v>4020070.98</v>
          </cell>
          <cell r="G205">
            <v>199876.78343097013</v>
          </cell>
          <cell r="H205">
            <v>0</v>
          </cell>
          <cell r="I205">
            <v>0</v>
          </cell>
          <cell r="K205">
            <v>4219947.7634309698</v>
          </cell>
        </row>
        <row r="206">
          <cell r="F206">
            <v>-14931.38</v>
          </cell>
          <cell r="G206">
            <v>0</v>
          </cell>
          <cell r="H206">
            <v>0</v>
          </cell>
          <cell r="I206">
            <v>0</v>
          </cell>
          <cell r="K206">
            <v>-14931.38</v>
          </cell>
        </row>
        <row r="207">
          <cell r="F207">
            <v>0</v>
          </cell>
          <cell r="G207">
            <v>0</v>
          </cell>
          <cell r="H207">
            <v>0</v>
          </cell>
          <cell r="I207">
            <v>0</v>
          </cell>
          <cell r="K207">
            <v>0</v>
          </cell>
        </row>
      </sheetData>
      <sheetData sheetId="21" refreshError="1"/>
      <sheetData sheetId="22" refreshError="1"/>
    </sheetDataSet>
  </externalBook>
</externalLink>
</file>

<file path=xl/externalLinks/externalLink2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e chart data"/>
      <sheetName val="Chart-total"/>
      <sheetName val="Chart-III &amp; TVF"/>
      <sheetName val="Chart-I &amp; II"/>
      <sheetName val="Co classification"/>
      <sheetName val="Sheet1"/>
      <sheetName val="Performance data"/>
      <sheetName val="Dependency %"/>
      <sheetName val="Write offs"/>
      <sheetName val="Sheet2"/>
      <sheetName val="IRR &amp; multiples charts"/>
      <sheetName val="Software"/>
      <sheetName val="Digital Consumer"/>
      <sheetName val="HealthCare"/>
      <sheetName val="Others"/>
      <sheetName val="Fintech "/>
      <sheetName val="B2B"/>
      <sheetName val="Sanat_IRR"/>
    </sheetNames>
    <sheetDataSet>
      <sheetData sheetId="0"/>
      <sheetData sheetId="1"/>
      <sheetData sheetId="2"/>
      <sheetData sheetId="3"/>
      <sheetData sheetId="4"/>
      <sheetData sheetId="5"/>
      <sheetData sheetId="6">
        <row r="4">
          <cell r="G4">
            <v>-66.434867481666757</v>
          </cell>
          <cell r="AA4">
            <v>-2.20991227343097</v>
          </cell>
          <cell r="AM4">
            <v>-11.768735116559158</v>
          </cell>
        </row>
        <row r="5">
          <cell r="G5">
            <v>47.459486442080788</v>
          </cell>
          <cell r="AA5">
            <v>7.4656899999999997E-3</v>
          </cell>
          <cell r="AM5">
            <v>18.241717439297339</v>
          </cell>
        </row>
        <row r="6">
          <cell r="G6">
            <v>50.854935758460307</v>
          </cell>
          <cell r="AA6">
            <v>0</v>
          </cell>
          <cell r="AM6">
            <v>22.180724095301663</v>
          </cell>
        </row>
        <row r="7">
          <cell r="G7">
            <v>1.4798617943758487</v>
          </cell>
          <cell r="AA7">
            <v>3.7142080511225204E-3</v>
          </cell>
          <cell r="AM7">
            <v>3.4347311868480026</v>
          </cell>
        </row>
        <row r="8">
          <cell r="G8">
            <v>0.71437617385445407</v>
          </cell>
          <cell r="AM8">
            <v>1.550015125553331</v>
          </cell>
        </row>
        <row r="9">
          <cell r="G9">
            <v>9.9091953039169317E-2</v>
          </cell>
          <cell r="AA9"/>
          <cell r="AM9">
            <v>0.67339437603950492</v>
          </cell>
        </row>
      </sheetData>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2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 classification"/>
      <sheetName val="Performance data"/>
    </sheetNames>
    <sheetDataSet>
      <sheetData sheetId="0"/>
      <sheetData sheetId="1">
        <row r="4">
          <cell r="G4">
            <v>-79.498137316666742</v>
          </cell>
          <cell r="AA4">
            <v>-4.2199477634309703</v>
          </cell>
          <cell r="AM4">
            <v>-11.768735116559158</v>
          </cell>
        </row>
        <row r="5">
          <cell r="G5">
            <v>49.836187521033331</v>
          </cell>
          <cell r="AA5">
            <v>1.4931379999999999E-2</v>
          </cell>
          <cell r="AM5">
            <v>18.241717439297339</v>
          </cell>
        </row>
        <row r="6">
          <cell r="G6">
            <v>66.104296132069834</v>
          </cell>
          <cell r="AA6">
            <v>0</v>
          </cell>
          <cell r="AM6">
            <v>25.524012794793801</v>
          </cell>
        </row>
        <row r="7">
          <cell r="G7">
            <v>1.458405033960416</v>
          </cell>
          <cell r="AA7">
            <v>3.7142080511225204E-3</v>
          </cell>
          <cell r="AM7">
            <v>3.7188134324232278</v>
          </cell>
        </row>
        <row r="8">
          <cell r="G8">
            <v>0.62688497118517017</v>
          </cell>
          <cell r="AM8">
            <v>1.550015125553331</v>
          </cell>
        </row>
        <row r="9">
          <cell r="G9">
            <v>9.5493558049201968E-2</v>
          </cell>
          <cell r="AA9"/>
          <cell r="AM9">
            <v>0.63027910590171821</v>
          </cell>
        </row>
      </sheetData>
    </sheetDataSet>
  </externalBook>
</externalLink>
</file>

<file path=xl/externalLinks/externalLink2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e chart data"/>
      <sheetName val="Chart-total"/>
      <sheetName val="Chart-III &amp; TVF"/>
      <sheetName val="Chart-I &amp; II"/>
      <sheetName val="Sheet1"/>
      <sheetName val="Performance data"/>
      <sheetName val="Dependency %"/>
      <sheetName val="Write offs"/>
      <sheetName val="Sheet2"/>
      <sheetName val="IRR &amp; multiples charts"/>
      <sheetName val="Co classification"/>
      <sheetName val="Software"/>
      <sheetName val="Digital Consumer"/>
      <sheetName val="HealthCare"/>
      <sheetName val="Others"/>
      <sheetName val="Fintech "/>
      <sheetName val="B2B"/>
      <sheetName val="Sanat_IRR"/>
    </sheetNames>
    <sheetDataSet>
      <sheetData sheetId="0"/>
      <sheetData sheetId="1"/>
      <sheetData sheetId="2"/>
      <sheetData sheetId="3"/>
      <sheetData sheetId="4"/>
      <sheetData sheetId="5">
        <row r="4">
          <cell r="H4">
            <v>-81.659458726666742</v>
          </cell>
          <cell r="P4">
            <v>-269.80911836337987</v>
          </cell>
          <cell r="X4">
            <v>-84.545479183818628</v>
          </cell>
          <cell r="AD4">
            <v>-4.2199477634309703</v>
          </cell>
          <cell r="AP4">
            <v>-16.113235956559159</v>
          </cell>
        </row>
        <row r="5">
          <cell r="H5">
            <v>55.261506521033333</v>
          </cell>
          <cell r="P5">
            <v>230.40158988229035</v>
          </cell>
          <cell r="X5">
            <v>3.045E-3</v>
          </cell>
          <cell r="AD5">
            <v>1.4931379999999999E-2</v>
          </cell>
          <cell r="AP5">
            <v>18.241717439297339</v>
          </cell>
        </row>
        <row r="6">
          <cell r="H6">
            <v>61.249369451147636</v>
          </cell>
          <cell r="P6">
            <v>338.29021693395003</v>
          </cell>
          <cell r="X6">
            <v>117.90665782429531</v>
          </cell>
          <cell r="AD6">
            <v>-4.0051395999999997</v>
          </cell>
          <cell r="AP6">
            <v>25.813772880943965</v>
          </cell>
        </row>
        <row r="7">
          <cell r="H7">
            <v>1.42678971657368</v>
          </cell>
          <cell r="P7">
            <v>2.1077560694235853</v>
          </cell>
          <cell r="X7">
            <v>1.3946304871953739</v>
          </cell>
          <cell r="AD7">
            <v>-0.99257158389775491</v>
          </cell>
          <cell r="AP7">
            <v>2.7341181150089091</v>
          </cell>
        </row>
        <row r="8">
          <cell r="H8">
            <v>0.67673123705125804</v>
          </cell>
          <cell r="P8">
            <v>0.85394293298859036</v>
          </cell>
          <cell r="X8">
            <v>3.601611853638639E-5</v>
          </cell>
          <cell r="AP8">
            <v>1.1320952221190399</v>
          </cell>
        </row>
        <row r="9">
          <cell r="H9">
            <v>9.0127965807914726E-2</v>
          </cell>
          <cell r="P9">
            <v>0.23062443137168878</v>
          </cell>
          <cell r="X9">
            <v>0.10736687779426574</v>
          </cell>
          <cell r="AD9"/>
          <cell r="AP9">
            <v>0.59766018986701963</v>
          </cell>
        </row>
      </sheetData>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2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ster"/>
      <sheetName val="Workings"/>
      <sheetName val="Sheet3"/>
    </sheetNames>
    <sheetDataSet>
      <sheetData sheetId="0"/>
      <sheetData sheetId="1">
        <row r="3">
          <cell r="C3" t="str">
            <v>Company</v>
          </cell>
          <cell r="D3" t="str">
            <v>AMJ-20</v>
          </cell>
        </row>
        <row r="4">
          <cell r="C4" t="str">
            <v>Unbxd Software Private Limited</v>
          </cell>
          <cell r="D4" t="str">
            <v>Y</v>
          </cell>
        </row>
        <row r="5">
          <cell r="C5" t="str">
            <v>Lenskart Solutions Private Limited</v>
          </cell>
          <cell r="D5" t="str">
            <v>Y</v>
          </cell>
        </row>
        <row r="6">
          <cell r="C6" t="str">
            <v>Brainbees Solutions Private Limited (Firstcry)</v>
          </cell>
          <cell r="D6" t="str">
            <v>Y</v>
          </cell>
        </row>
        <row r="7">
          <cell r="C7" t="str">
            <v>PB Fintech Private Limited (Policybazaar)</v>
          </cell>
          <cell r="D7" t="str">
            <v>Y</v>
          </cell>
        </row>
        <row r="8">
          <cell r="C8" t="str">
            <v>Uniphore Software Systems Pvt. Ltd.</v>
          </cell>
          <cell r="D8" t="str">
            <v>Y</v>
          </cell>
        </row>
        <row r="9">
          <cell r="C9" t="str">
            <v>Cure Fit Healthcare Private Limited</v>
          </cell>
          <cell r="D9" t="str">
            <v>Y</v>
          </cell>
        </row>
        <row r="10">
          <cell r="C10" t="str">
            <v>Sanghvi Beauty &amp; Technologies Private Limited (MyGlamm)</v>
          </cell>
          <cell r="D10" t="str">
            <v>N</v>
          </cell>
        </row>
        <row r="11">
          <cell r="C11" t="str">
            <v>Globalbees Brands Private Limited</v>
          </cell>
          <cell r="D11" t="str">
            <v>N</v>
          </cell>
        </row>
        <row r="12">
          <cell r="C12" t="str">
            <v>Smartpaddle Technologies Pvt Ltd (Bizongo)</v>
          </cell>
          <cell r="D12" t="str">
            <v>Y</v>
          </cell>
        </row>
        <row r="13">
          <cell r="C13" t="str">
            <v>Pyxis</v>
          </cell>
          <cell r="D13" t="str">
            <v>Y</v>
          </cell>
        </row>
        <row r="14">
          <cell r="C14" t="str">
            <v xml:space="preserve">Curefoods/Eatfit </v>
          </cell>
          <cell r="D14" t="str">
            <v>N</v>
          </cell>
        </row>
        <row r="15">
          <cell r="C15" t="str">
            <v>ULink AgriTech Pvt. Ltd. (AgroStar)</v>
          </cell>
          <cell r="D15" t="str">
            <v>Y</v>
          </cell>
        </row>
        <row r="16">
          <cell r="C16" t="str">
            <v>Gomechanic</v>
          </cell>
          <cell r="D16" t="str">
            <v>Y</v>
          </cell>
        </row>
        <row r="17">
          <cell r="C17" t="str">
            <v>Hevo Data Inc</v>
          </cell>
          <cell r="D17" t="str">
            <v>Y</v>
          </cell>
        </row>
        <row r="18">
          <cell r="C18" t="str">
            <v>Healthifyme Pte Ltd</v>
          </cell>
          <cell r="D18" t="str">
            <v>Y</v>
          </cell>
        </row>
        <row r="19">
          <cell r="C19" t="str">
            <v>Social Worth Technologies Pvt Ltd (Earlysalary)</v>
          </cell>
          <cell r="D19" t="str">
            <v>Y</v>
          </cell>
        </row>
        <row r="20">
          <cell r="C20" t="str">
            <v>Wickedride Adventure Services Private Limited (Bounce)</v>
          </cell>
          <cell r="D20" t="str">
            <v>Y</v>
          </cell>
        </row>
        <row r="21">
          <cell r="C21" t="str">
            <v>Redcliffe Lifescience Private Limited</v>
          </cell>
          <cell r="D21" t="str">
            <v>N</v>
          </cell>
        </row>
        <row r="22">
          <cell r="C22" t="str">
            <v>Vay Network Services Private Limited</v>
          </cell>
          <cell r="D22" t="str">
            <v>Y</v>
          </cell>
        </row>
        <row r="23">
          <cell r="C23" t="str">
            <v xml:space="preserve">Pando </v>
          </cell>
          <cell r="D23" t="str">
            <v>Y</v>
          </cell>
        </row>
        <row r="24">
          <cell r="C24" t="str">
            <v>Squadrun</v>
          </cell>
          <cell r="D24" t="str">
            <v>Y</v>
          </cell>
        </row>
        <row r="25">
          <cell r="C25" t="str">
            <v>Yatra Online Inc.</v>
          </cell>
          <cell r="D25" t="str">
            <v>Y</v>
          </cell>
        </row>
        <row r="26">
          <cell r="C26" t="str">
            <v>R N Chidakashi Technologies Private Limited (Emotix)</v>
          </cell>
          <cell r="D26" t="str">
            <v>Y</v>
          </cell>
        </row>
        <row r="27">
          <cell r="C27" t="str">
            <v>Mobilizar Technologies Pvt Ltd (Shifu)</v>
          </cell>
          <cell r="D27" t="str">
            <v>Y</v>
          </cell>
        </row>
        <row r="28">
          <cell r="C28" t="str">
            <v>Kristal.AI Holdings Pte Ltd</v>
          </cell>
          <cell r="D28" t="str">
            <v>Y</v>
          </cell>
        </row>
        <row r="29">
          <cell r="C29" t="str">
            <v>Newbazaar</v>
          </cell>
          <cell r="D29" t="str">
            <v>N</v>
          </cell>
        </row>
        <row r="30">
          <cell r="C30" t="str">
            <v>Cropin Technology Solutions Private Limited</v>
          </cell>
          <cell r="D30" t="str">
            <v>Y</v>
          </cell>
        </row>
        <row r="31">
          <cell r="C31" t="str">
            <v>Abita (Doc32)</v>
          </cell>
          <cell r="D31" t="str">
            <v>N</v>
          </cell>
        </row>
        <row r="32">
          <cell r="C32" t="str">
            <v>mPaani Solutions Pvt Ltd (lovelocal)</v>
          </cell>
          <cell r="D32" t="str">
            <v>Y</v>
          </cell>
        </row>
        <row r="33">
          <cell r="C33" t="str">
            <v>Queuebuster</v>
          </cell>
          <cell r="D33" t="str">
            <v>N</v>
          </cell>
        </row>
        <row r="34">
          <cell r="C34" t="str">
            <v>ExMy B</v>
          </cell>
          <cell r="D34" t="str">
            <v>N</v>
          </cell>
        </row>
        <row r="35">
          <cell r="C35" t="str">
            <v>Advamedica Inc. (Axio Bio)</v>
          </cell>
          <cell r="D35" t="str">
            <v>Y</v>
          </cell>
        </row>
        <row r="36">
          <cell r="C36" t="str">
            <v>Beep Innovations Private Limited (Beepkart)</v>
          </cell>
          <cell r="D36" t="str">
            <v>N</v>
          </cell>
        </row>
        <row r="37">
          <cell r="C37" t="str">
            <v>Healthplix Technologies Private Limited</v>
          </cell>
          <cell r="D37" t="str">
            <v>Y</v>
          </cell>
        </row>
        <row r="38">
          <cell r="C38" t="str">
            <v>Getvantage</v>
          </cell>
          <cell r="D38" t="str">
            <v>N</v>
          </cell>
        </row>
        <row r="39">
          <cell r="C39" t="str">
            <v>Bytelearn</v>
          </cell>
          <cell r="D39" t="str">
            <v>N</v>
          </cell>
        </row>
        <row r="40">
          <cell r="C40" t="str">
            <v>Deepfence Inc</v>
          </cell>
          <cell r="D40" t="str">
            <v>Y</v>
          </cell>
        </row>
        <row r="41">
          <cell r="C41" t="str">
            <v>Khati (oye rickshaw)</v>
          </cell>
          <cell r="D41" t="str">
            <v>Y</v>
          </cell>
        </row>
        <row r="42">
          <cell r="C42" t="str">
            <v>Theramyt Novobiologics Pvt. Ltd. / Zumutor Biologics Inc</v>
          </cell>
          <cell r="D42" t="str">
            <v>Y</v>
          </cell>
        </row>
        <row r="43">
          <cell r="C43" t="str">
            <v>Catbus Infolabs Pvt Ltd (Blowhorn)</v>
          </cell>
          <cell r="D43" t="str">
            <v>Y</v>
          </cell>
        </row>
        <row r="44">
          <cell r="C44" t="str">
            <v>Edunetwork Private Limited (Rentomojo)</v>
          </cell>
          <cell r="D44" t="str">
            <v>Y</v>
          </cell>
        </row>
        <row r="45">
          <cell r="C45" t="str">
            <v>Netdox Health Private Limited (Onco)</v>
          </cell>
          <cell r="D45" t="str">
            <v>Y</v>
          </cell>
        </row>
        <row r="46">
          <cell r="C46" t="str">
            <v>Emitrr</v>
          </cell>
          <cell r="D46" t="str">
            <v>N</v>
          </cell>
        </row>
        <row r="47">
          <cell r="C47" t="str">
            <v>Squadcast Inc</v>
          </cell>
          <cell r="D47" t="str">
            <v>Y</v>
          </cell>
        </row>
        <row r="48">
          <cell r="C48" t="str">
            <v>Exly (Myscoot)</v>
          </cell>
          <cell r="D48" t="str">
            <v>N</v>
          </cell>
        </row>
        <row r="49">
          <cell r="C49" t="str">
            <v>Ergos</v>
          </cell>
          <cell r="D49" t="str">
            <v>N</v>
          </cell>
        </row>
        <row r="50">
          <cell r="C50" t="str">
            <v>MinusZero</v>
          </cell>
          <cell r="D50" t="str">
            <v>N</v>
          </cell>
        </row>
        <row r="51">
          <cell r="C51" t="str">
            <v>Locofast</v>
          </cell>
          <cell r="D51" t="str">
            <v>Y</v>
          </cell>
        </row>
        <row r="52">
          <cell r="C52" t="str">
            <v>S4S</v>
          </cell>
          <cell r="D52" t="str">
            <v>N</v>
          </cell>
        </row>
        <row r="53">
          <cell r="C53" t="str">
            <v xml:space="preserve">Adloid </v>
          </cell>
          <cell r="D53" t="str">
            <v>N</v>
          </cell>
        </row>
        <row r="54">
          <cell r="C54" t="str">
            <v>Questt</v>
          </cell>
          <cell r="D54" t="str">
            <v>N</v>
          </cell>
        </row>
        <row r="55">
          <cell r="C55" t="str">
            <v>Vianam Healthtech Private Limited (Hexa Health)</v>
          </cell>
          <cell r="D55" t="str">
            <v>N</v>
          </cell>
        </row>
        <row r="56">
          <cell r="C56" t="str">
            <v>Huviair</v>
          </cell>
          <cell r="D56" t="str">
            <v>N</v>
          </cell>
        </row>
        <row r="57">
          <cell r="C57" t="str">
            <v>DreamVu</v>
          </cell>
          <cell r="D57" t="str">
            <v>N</v>
          </cell>
        </row>
        <row r="58">
          <cell r="C58" t="str">
            <v>Buy11</v>
          </cell>
          <cell r="D58" t="str">
            <v>N</v>
          </cell>
        </row>
        <row r="59">
          <cell r="C59" t="str">
            <v>Lightbulb</v>
          </cell>
          <cell r="D59" t="str">
            <v>N</v>
          </cell>
        </row>
        <row r="60">
          <cell r="C60" t="str">
            <v>Claimbuddy</v>
          </cell>
          <cell r="D60" t="str">
            <v>N</v>
          </cell>
        </row>
        <row r="61">
          <cell r="C61" t="str">
            <v>CreditMantri Finserve Private Limited</v>
          </cell>
          <cell r="D61" t="str">
            <v>Y</v>
          </cell>
        </row>
        <row r="62">
          <cell r="C62" t="str">
            <v>Artium</v>
          </cell>
          <cell r="D62" t="str">
            <v>N</v>
          </cell>
        </row>
        <row r="63">
          <cell r="C63" t="str">
            <v>Uable</v>
          </cell>
          <cell r="D63" t="str">
            <v>N</v>
          </cell>
        </row>
        <row r="64">
          <cell r="C64" t="str">
            <v>Alpha</v>
          </cell>
          <cell r="D64" t="str">
            <v>N</v>
          </cell>
        </row>
        <row r="65">
          <cell r="C65" t="str">
            <v>Aether Biomedical</v>
          </cell>
          <cell r="D65" t="str">
            <v>Y</v>
          </cell>
        </row>
        <row r="66">
          <cell r="C66" t="str">
            <v>Tamasha</v>
          </cell>
          <cell r="D66" t="str">
            <v>N</v>
          </cell>
        </row>
        <row r="67">
          <cell r="C67" t="str">
            <v>Keploy</v>
          </cell>
          <cell r="D67" t="str">
            <v>N</v>
          </cell>
        </row>
        <row r="68">
          <cell r="C68" t="str">
            <v>Chakadola Technologies Private Limited (Good Meetings)</v>
          </cell>
          <cell r="D68" t="str">
            <v>N</v>
          </cell>
        </row>
        <row r="69">
          <cell r="C69" t="str">
            <v>BonusHub Digital Solutions Private Limited</v>
          </cell>
          <cell r="D69" t="str">
            <v>Y</v>
          </cell>
        </row>
        <row r="70">
          <cell r="C70" t="str">
            <v>Local AI</v>
          </cell>
          <cell r="D70" t="str">
            <v>N</v>
          </cell>
        </row>
        <row r="71">
          <cell r="C71" t="str">
            <v>Expertia AI</v>
          </cell>
          <cell r="D71" t="str">
            <v>N</v>
          </cell>
        </row>
        <row r="72">
          <cell r="C72" t="str">
            <v>VisioApps</v>
          </cell>
          <cell r="D72" t="str">
            <v>N</v>
          </cell>
        </row>
        <row r="73">
          <cell r="C73" t="str">
            <v>Shine</v>
          </cell>
          <cell r="D73" t="str">
            <v>N</v>
          </cell>
        </row>
        <row r="74">
          <cell r="C74" t="str">
            <v>Frinks</v>
          </cell>
          <cell r="D74" t="str">
            <v>N</v>
          </cell>
        </row>
        <row r="75">
          <cell r="C75" t="str">
            <v xml:space="preserve">Clientell </v>
          </cell>
          <cell r="D75" t="str">
            <v>N</v>
          </cell>
        </row>
        <row r="76">
          <cell r="C76" t="str">
            <v xml:space="preserve">Netbook.AI - offshore </v>
          </cell>
          <cell r="D76" t="str">
            <v>N</v>
          </cell>
        </row>
        <row r="77">
          <cell r="C77" t="str">
            <v>Withub</v>
          </cell>
          <cell r="D77" t="str">
            <v>N</v>
          </cell>
        </row>
        <row r="78">
          <cell r="C78" t="str">
            <v>Aroleap</v>
          </cell>
          <cell r="D78" t="str">
            <v>N</v>
          </cell>
        </row>
        <row r="79">
          <cell r="C79" t="str">
            <v>Wmall</v>
          </cell>
          <cell r="D79" t="str">
            <v>Y</v>
          </cell>
        </row>
        <row r="80">
          <cell r="C80" t="str">
            <v>AuraSmart</v>
          </cell>
          <cell r="D80" t="str">
            <v>N</v>
          </cell>
        </row>
        <row r="81">
          <cell r="C81" t="str">
            <v>Weinnovate Biosolutions Private Limited</v>
          </cell>
          <cell r="D81" t="str">
            <v>N</v>
          </cell>
        </row>
        <row r="82">
          <cell r="C82" t="str">
            <v>Cavli</v>
          </cell>
          <cell r="D82" t="str">
            <v>N</v>
          </cell>
        </row>
        <row r="83">
          <cell r="C83" t="str">
            <v>SkyeAir</v>
          </cell>
          <cell r="D83" t="str">
            <v>N</v>
          </cell>
        </row>
        <row r="84">
          <cell r="C84" t="str">
            <v>Sigtuple Technologies Pvt Ltd</v>
          </cell>
          <cell r="D84" t="str">
            <v>Y</v>
          </cell>
        </row>
        <row r="85">
          <cell r="C85" t="str">
            <v>NestAway Technologies Pvt Ltd</v>
          </cell>
          <cell r="D85" t="str">
            <v>Y</v>
          </cell>
        </row>
        <row r="86">
          <cell r="C86" t="str">
            <v>Tripoto Travel Pvt. Ltd.</v>
          </cell>
          <cell r="D86" t="str">
            <v>Y</v>
          </cell>
        </row>
        <row r="87">
          <cell r="C87" t="str">
            <v>Iluminar Media Pvt Ltd (Little Black Book)</v>
          </cell>
          <cell r="D87" t="str">
            <v>Y</v>
          </cell>
        </row>
        <row r="88">
          <cell r="C88" t="str">
            <v>Rodeo</v>
          </cell>
          <cell r="D88" t="str">
            <v>Y</v>
          </cell>
        </row>
        <row r="89">
          <cell r="C89" t="str">
            <v>KBCols Sciences Pvt Ltd (KB Col)</v>
          </cell>
          <cell r="D89" t="str">
            <v>N</v>
          </cell>
        </row>
        <row r="90">
          <cell r="C90" t="str">
            <v>Peel-Works Outsourcing Pvt. Ltd.</v>
          </cell>
          <cell r="D90" t="str">
            <v>Y</v>
          </cell>
        </row>
        <row r="92">
          <cell r="C92" t="str">
            <v>Active Intelligence Pte Ltd</v>
          </cell>
          <cell r="D92" t="str">
            <v>Y</v>
          </cell>
        </row>
        <row r="93">
          <cell r="C93" t="str">
            <v>AasaanJobs Pvt. Ltd.</v>
          </cell>
          <cell r="D93" t="str">
            <v>N</v>
          </cell>
        </row>
        <row r="94">
          <cell r="C94" t="str">
            <v>Abhiman Technologies Pvt. Ltd. (Hiree)</v>
          </cell>
          <cell r="D94" t="str">
            <v>N</v>
          </cell>
        </row>
        <row r="95">
          <cell r="C95" t="str">
            <v>Algiz Consultancy Services Private Limited (Zipsure)</v>
          </cell>
          <cell r="D95" t="str">
            <v>N</v>
          </cell>
        </row>
        <row r="96">
          <cell r="C96" t="str">
            <v>Aurus Networks Infotech Pvt. Ltd. (SuperProfs)</v>
          </cell>
          <cell r="D96" t="str">
            <v>N</v>
          </cell>
        </row>
        <row r="97">
          <cell r="C97" t="str">
            <v>Busybees Logistics Solutions Pvt Ltd</v>
          </cell>
          <cell r="D97" t="str">
            <v>N</v>
          </cell>
        </row>
        <row r="98">
          <cell r="C98" t="str">
            <v xml:space="preserve">CloudCherry Analytics Private Limited / Customer Analytics Techologies Inc </v>
          </cell>
          <cell r="D98" t="str">
            <v>N</v>
          </cell>
        </row>
        <row r="99">
          <cell r="C99" t="str">
            <v>Clues Network Inc</v>
          </cell>
          <cell r="D99" t="str">
            <v>N</v>
          </cell>
        </row>
        <row r="100">
          <cell r="C100" t="str">
            <v>FieldEZ Technologies Pvt. Ltd.</v>
          </cell>
          <cell r="D100" t="str">
            <v>N</v>
          </cell>
        </row>
        <row r="101">
          <cell r="C101" t="str">
            <v>Flipkart Limited</v>
          </cell>
          <cell r="D101" t="str">
            <v>N</v>
          </cell>
        </row>
        <row r="102">
          <cell r="C102" t="str">
            <v>Hansel Software Private Limited / Morphic Params Inc</v>
          </cell>
          <cell r="D102" t="str">
            <v>Y</v>
          </cell>
        </row>
        <row r="103">
          <cell r="C103" t="str">
            <v>Heckyl Technologies Pvt. Ltd.</v>
          </cell>
          <cell r="D103" t="str">
            <v>N</v>
          </cell>
        </row>
        <row r="104">
          <cell r="C104" t="str">
            <v>Infisecure Technologies Inc</v>
          </cell>
          <cell r="D104" t="str">
            <v>Y</v>
          </cell>
        </row>
        <row r="105">
          <cell r="C105" t="str">
            <v>Lets Venture Online Pte Ltd / LetsVenture Technologies Private Limited</v>
          </cell>
          <cell r="D105" t="str">
            <v>N</v>
          </cell>
        </row>
        <row r="106">
          <cell r="C106" t="str">
            <v>Living Consumer Products Pvt Ltd (iCrushiFlush)</v>
          </cell>
          <cell r="D106" t="str">
            <v>N</v>
          </cell>
        </row>
        <row r="107">
          <cell r="C107" t="str">
            <v>Luxeva Limited (POPxo)</v>
          </cell>
          <cell r="D107" t="str">
            <v>N</v>
          </cell>
        </row>
        <row r="108">
          <cell r="C108" t="str">
            <v>Momoe Technologies Pvt. Ltd.</v>
          </cell>
          <cell r="D108" t="str">
            <v>N</v>
          </cell>
        </row>
        <row r="109">
          <cell r="C109" t="str">
            <v>Newgen Software Technologies Ltd.</v>
          </cell>
          <cell r="D109" t="str">
            <v>N</v>
          </cell>
        </row>
        <row r="110">
          <cell r="C110" t="str">
            <v>Omapal Technologies Pvt Ltd (Flyrobe)</v>
          </cell>
          <cell r="D110" t="str">
            <v>N</v>
          </cell>
        </row>
        <row r="111">
          <cell r="C111" t="str">
            <v>Pipecandy Inc</v>
          </cell>
          <cell r="D111" t="str">
            <v>N</v>
          </cell>
        </row>
        <row r="112">
          <cell r="C112" t="str">
            <v>PlaySimple Games Pvt. Ltd.</v>
          </cell>
          <cell r="D112" t="str">
            <v>Y</v>
          </cell>
        </row>
        <row r="113">
          <cell r="C113" t="str">
            <v>Quikr Mauritius Holding Private Limited</v>
          </cell>
          <cell r="D113" t="str">
            <v>N</v>
          </cell>
        </row>
        <row r="114">
          <cell r="C114" t="str">
            <v>Rejuvenate Solutions Private Limited (Zimmber)</v>
          </cell>
          <cell r="D114" t="str">
            <v>N</v>
          </cell>
        </row>
        <row r="115">
          <cell r="C115" t="str">
            <v>SilverEdge Inc.</v>
          </cell>
          <cell r="D115" t="str">
            <v>N</v>
          </cell>
        </row>
        <row r="116">
          <cell r="C116" t="str">
            <v>Smartfin</v>
          </cell>
          <cell r="D116" t="str">
            <v>N</v>
          </cell>
        </row>
        <row r="117">
          <cell r="C117" t="str">
            <v>Treemark Solutions Private Limited (Ovo Health rebranded from ELA woman)</v>
          </cell>
          <cell r="D117" t="str">
            <v>Y</v>
          </cell>
        </row>
        <row r="118">
          <cell r="C118" t="str">
            <v>YourQuote Solutions Private Limited</v>
          </cell>
          <cell r="D118" t="str">
            <v>N</v>
          </cell>
        </row>
        <row r="124">
          <cell r="D124" t="str">
            <v>Total Portfolio</v>
          </cell>
        </row>
        <row r="127">
          <cell r="D127" t="str">
            <v>AMJ-20 cos.</v>
          </cell>
        </row>
        <row r="130">
          <cell r="D130" t="str">
            <v>Additional cos.</v>
          </cell>
        </row>
        <row r="134">
          <cell r="D134" t="str">
            <v>Total Portfolio Valuation</v>
          </cell>
        </row>
        <row r="135">
          <cell r="D135" t="str">
            <v>AMJ-20 cos.</v>
          </cell>
        </row>
        <row r="136">
          <cell r="D136" t="str">
            <v>Additional cos.</v>
          </cell>
        </row>
        <row r="137">
          <cell r="D137" t="str">
            <v>No. of companies</v>
          </cell>
        </row>
        <row r="139">
          <cell r="D139" t="str">
            <v>Valuation CAGR</v>
          </cell>
        </row>
        <row r="140">
          <cell r="D140" t="str">
            <v>Period</v>
          </cell>
        </row>
      </sheetData>
      <sheetData sheetId="2"/>
    </sheetDataSet>
  </externalBook>
</externalLink>
</file>

<file path=xl/externalLinks/externalLink2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ster"/>
      <sheetName val="Value Drivers"/>
      <sheetName val="Slides"/>
      <sheetName val="Company Runway"/>
      <sheetName val="Sector Wise"/>
      <sheetName val="A vs UN"/>
      <sheetName val="Plan vs Actual"/>
      <sheetName val="Watchlist Companies"/>
      <sheetName val="Analytics_Backup"/>
    </sheetNames>
    <sheetDataSet>
      <sheetData sheetId="0">
        <row r="4">
          <cell r="T4">
            <v>9.9863943850181105</v>
          </cell>
        </row>
        <row r="5">
          <cell r="T5">
            <v>38.168115156455698</v>
          </cell>
        </row>
        <row r="6">
          <cell r="T6">
            <v>25</v>
          </cell>
        </row>
        <row r="7">
          <cell r="T7">
            <v>469.10201311920378</v>
          </cell>
        </row>
        <row r="8">
          <cell r="T8">
            <v>25</v>
          </cell>
        </row>
        <row r="9">
          <cell r="T9">
            <v>16</v>
          </cell>
        </row>
        <row r="10">
          <cell r="T10">
            <v>25</v>
          </cell>
        </row>
        <row r="11">
          <cell r="T11">
            <v>25</v>
          </cell>
        </row>
        <row r="12">
          <cell r="T12">
            <v>1.0909090909090908</v>
          </cell>
        </row>
        <row r="13">
          <cell r="T13">
            <v>16</v>
          </cell>
        </row>
        <row r="14">
          <cell r="T14">
            <v>25</v>
          </cell>
        </row>
        <row r="15">
          <cell r="T15">
            <v>25</v>
          </cell>
        </row>
        <row r="16">
          <cell r="T16">
            <v>8.7904809789373726</v>
          </cell>
        </row>
        <row r="17">
          <cell r="T17">
            <v>10.630651460395168</v>
          </cell>
        </row>
        <row r="18">
          <cell r="T18">
            <v>12.978260869565219</v>
          </cell>
        </row>
        <row r="19">
          <cell r="T19">
            <v>21.928626578656193</v>
          </cell>
        </row>
        <row r="20">
          <cell r="T20">
            <v>29.878433601333313</v>
          </cell>
        </row>
        <row r="21">
          <cell r="T21">
            <v>16.110396220827404</v>
          </cell>
        </row>
        <row r="22">
          <cell r="T22">
            <v>6.821052631578949</v>
          </cell>
        </row>
        <row r="23">
          <cell r="T23">
            <v>73.496487119438001</v>
          </cell>
        </row>
        <row r="24">
          <cell r="T24">
            <v>10.795228628230616</v>
          </cell>
        </row>
        <row r="25">
          <cell r="T25">
            <v>18.495377749442145</v>
          </cell>
        </row>
        <row r="26">
          <cell r="T26">
            <v>10.727295630860088</v>
          </cell>
        </row>
        <row r="27">
          <cell r="T27">
            <v>35.778927579034395</v>
          </cell>
        </row>
        <row r="28">
          <cell r="T28">
            <v>310.8340971585701</v>
          </cell>
        </row>
        <row r="29">
          <cell r="T29">
            <v>25.292722442716297</v>
          </cell>
        </row>
        <row r="30">
          <cell r="T30">
            <v>3.2687140710783935</v>
          </cell>
        </row>
        <row r="31">
          <cell r="T31">
            <v>12.405405405405405</v>
          </cell>
        </row>
        <row r="32">
          <cell r="T32">
            <v>25</v>
          </cell>
        </row>
        <row r="33">
          <cell r="T33">
            <v>2.5478228205128204</v>
          </cell>
        </row>
        <row r="34">
          <cell r="T34">
            <v>1.0196163905841324</v>
          </cell>
        </row>
        <row r="35">
          <cell r="T35">
            <v>19.025218204348526</v>
          </cell>
        </row>
        <row r="36">
          <cell r="T36">
            <v>32.457820797117641</v>
          </cell>
        </row>
        <row r="37">
          <cell r="T37">
            <v>4.1697412946184915</v>
          </cell>
        </row>
        <row r="38">
          <cell r="T38">
            <v>35.295638014201117</v>
          </cell>
        </row>
        <row r="39">
          <cell r="T39">
            <v>10.23127191629389</v>
          </cell>
        </row>
        <row r="40">
          <cell r="T40">
            <v>5.841495074350747</v>
          </cell>
        </row>
        <row r="41">
          <cell r="T41">
            <v>59.824191474513739</v>
          </cell>
        </row>
        <row r="42">
          <cell r="T42">
            <v>28.852351845069968</v>
          </cell>
        </row>
        <row r="43">
          <cell r="T43">
            <v>24.908272859216254</v>
          </cell>
        </row>
        <row r="44">
          <cell r="T44">
            <v>16</v>
          </cell>
        </row>
        <row r="45">
          <cell r="T45">
            <v>9.8504701711114535</v>
          </cell>
        </row>
        <row r="46">
          <cell r="T46">
            <v>7.2709331294298636</v>
          </cell>
        </row>
        <row r="47">
          <cell r="T47">
            <v>49.095156972499389</v>
          </cell>
        </row>
        <row r="48">
          <cell r="T48">
            <v>141.48683603305773</v>
          </cell>
        </row>
        <row r="49">
          <cell r="T49">
            <v>68.730322770879354</v>
          </cell>
        </row>
        <row r="50">
          <cell r="T50">
            <v>11.976121781259179</v>
          </cell>
        </row>
        <row r="51">
          <cell r="T51">
            <v>9.024840764331211</v>
          </cell>
        </row>
        <row r="52">
          <cell r="T52">
            <v>4.8046810485997984</v>
          </cell>
        </row>
        <row r="53">
          <cell r="T53">
            <v>10.973090674262764</v>
          </cell>
        </row>
        <row r="54">
          <cell r="T54">
            <v>20.746667451463018</v>
          </cell>
        </row>
        <row r="55">
          <cell r="T55">
            <v>52</v>
          </cell>
        </row>
        <row r="56">
          <cell r="T56">
            <v>33.696493312832743</v>
          </cell>
        </row>
        <row r="57">
          <cell r="T57">
            <v>17.651896888309544</v>
          </cell>
        </row>
        <row r="58">
          <cell r="T58">
            <v>6.0770325551720337</v>
          </cell>
        </row>
        <row r="59">
          <cell r="T59">
            <v>13.506877470355732</v>
          </cell>
        </row>
        <row r="60">
          <cell r="T60">
            <v>40.814985211961883</v>
          </cell>
        </row>
        <row r="61">
          <cell r="T61">
            <v>29.738095238095241</v>
          </cell>
        </row>
        <row r="62">
          <cell r="T62">
            <v>54.317301242126376</v>
          </cell>
        </row>
        <row r="63">
          <cell r="T63">
            <v>49.089144809189598</v>
          </cell>
        </row>
        <row r="64">
          <cell r="T64">
            <v>32.159997474622486</v>
          </cell>
        </row>
        <row r="65">
          <cell r="T65">
            <v>4.241935483870968</v>
          </cell>
        </row>
        <row r="66">
          <cell r="T66">
            <v>22.197821724699473</v>
          </cell>
        </row>
        <row r="67">
          <cell r="T67">
            <v>15.633744675560841</v>
          </cell>
        </row>
        <row r="68">
          <cell r="T68">
            <v>9.2131588882824982</v>
          </cell>
        </row>
        <row r="69">
          <cell r="T69">
            <v>19.538356250087062</v>
          </cell>
        </row>
        <row r="70">
          <cell r="T70">
            <v>29.694642857142856</v>
          </cell>
        </row>
        <row r="71">
          <cell r="T71">
            <v>15</v>
          </cell>
        </row>
        <row r="72">
          <cell r="T72">
            <v>13.324546952224051</v>
          </cell>
        </row>
        <row r="73">
          <cell r="T73">
            <v>63.535714285714278</v>
          </cell>
        </row>
        <row r="74">
          <cell r="T74">
            <v>13.923449708238552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94BD308-AA65-BE4C-9EB1-A7D9917BFAE3}" name="Table1" displayName="Table1" ref="B3:V75" totalsRowCount="1" headerRowDxfId="49">
  <autoFilter ref="B3:V74" xr:uid="{4DCD4C0C-780E-45CF-8B3B-AE2438824EEF}"/>
  <sortState xmlns:xlrd2="http://schemas.microsoft.com/office/spreadsheetml/2017/richdata2" ref="B4:V74">
    <sortCondition descending="1" ref="N3:N74"/>
  </sortState>
  <tableColumns count="21">
    <tableColumn id="1" xr3:uid="{3DED997B-0D51-3146-995E-7A962883B71C}" name="Companies" dataDxfId="48" totalsRowDxfId="47"/>
    <tableColumn id="15" xr3:uid="{36F8C5A4-35B2-DE49-89E3-8A1193CD4C0A}" name="Sector 1" dataDxfId="46" totalsRowDxfId="45"/>
    <tableColumn id="17" xr3:uid="{119DF3F8-748D-E24E-AF7F-E7C21193DA14}" name="Sector 2" dataDxfId="44" totalsRowDxfId="43"/>
    <tableColumn id="2" xr3:uid="{566B89A5-EDCE-1B49-8EF3-9004758B7952}" name="Watchlist" dataDxfId="42" totalsRowDxfId="41"/>
    <tableColumn id="3" xr3:uid="{3963915A-3079-D443-9640-597C9876E052}" name="Deal Lead" dataDxfId="40" totalsRowDxfId="39"/>
    <tableColumn id="4" xr3:uid="{A4E4D690-A1ED-E545-8041-9EFA772B5578}" name="Current Stage " dataDxfId="38" totalsRowDxfId="37"/>
    <tableColumn id="8" xr3:uid="{8F74D407-CE90-F14F-AD72-F90225549D68}" name="JFM'23" totalsRowFunction="sum" dataDxfId="36" totalsRowDxfId="35"/>
    <tableColumn id="7" xr3:uid="{8DD59EE5-8297-B44E-8278-AFA8890F09EF}" name="OND'22" totalsRowFunction="custom" dataDxfId="34" totalsRowDxfId="33">
      <totalsRowFormula>SUM(Table1[OND''22])</totalsRowFormula>
    </tableColumn>
    <tableColumn id="21" xr3:uid="{047D2580-5C26-544B-A9DE-521A12A708DD}" name="QoQ INR" dataDxfId="32" totalsRowDxfId="31">
      <calculatedColumnFormula>Table1[[#This Row],[OND''22]]-Table1[[#This Row],[JFM''23]]</calculatedColumnFormula>
    </tableColumn>
    <tableColumn id="20" xr3:uid="{258E0AFF-1299-B846-8629-2727A49CD726}" name="QoQ" dataDxfId="30" totalsRowDxfId="29">
      <calculatedColumnFormula>Table1[[#This Row],[JFM''23]]/Table1[[#This Row],[OND''22]]-1</calculatedColumnFormula>
    </tableColumn>
    <tableColumn id="6" xr3:uid="{11BDC01D-6156-4A40-844A-79DC95F84468}" name="JAS'22" dataDxfId="28" totalsRowDxfId="27"/>
    <tableColumn id="5" xr3:uid="{4BE8C654-6CBF-3748-8E25-81B9440DE55F}" name="JFM'22" dataDxfId="26" totalsRowDxfId="25"/>
    <tableColumn id="10" xr3:uid="{A56B3401-3B39-5F47-A157-401725816C23}" name="JFM'23 " totalsRowFunction="sum" dataDxfId="24" totalsRowDxfId="23"/>
    <tableColumn id="9" xr3:uid="{14362D3B-D82D-7543-A189-1F85A046037B}" name="OND'222" dataDxfId="22" totalsRowDxfId="21"/>
    <tableColumn id="18" xr3:uid="{C0A2863F-69E0-6B44-BD38-C5091080C599}" name="JAS'222" dataDxfId="20" totalsRowDxfId="19"/>
    <tableColumn id="19" xr3:uid="{B20B4286-71A5-B74E-A828-C4D7CFF5F03F}" name="JFM'222" dataDxfId="18" totalsRowDxfId="17"/>
    <tableColumn id="11" xr3:uid="{519898C2-D988-8F4D-ADEC-20CC326F2DBE}" name="Cash Balance (INRm)" dataDxfId="16" totalsRowDxfId="15"/>
    <tableColumn id="12" xr3:uid="{0E2485D8-5890-7E44-8440-335C47A77F00}" name="Burn rate" dataDxfId="14" totalsRowDxfId="13"/>
    <tableColumn id="13" xr3:uid="{3FF271A4-6AE5-7E4E-9805-BB1B1B79DBC6}" name="Runway (months)" dataDxfId="12" totalsRowDxfId="11"/>
    <tableColumn id="14" xr3:uid="{7E7036D8-29E2-3E47-AC69-21E84A973938}" name="NAV ($)" totalsRowFunction="sum" dataDxfId="10" totalsRowDxfId="9"/>
    <tableColumn id="16" xr3:uid="{341DD62F-B996-6A4F-9110-4BACDA2BDEE8}" name="Runway OND'2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mailto:B@B" TargetMode="Externa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8.vml"/><Relationship Id="rId1" Type="http://schemas.openxmlformats.org/officeDocument/2006/relationships/printerSettings" Target="../printerSettings/printerSettings17.bin"/><Relationship Id="rId4" Type="http://schemas.openxmlformats.org/officeDocument/2006/relationships/comments" Target="../comments8.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FFFD0-D849-3B4A-A8FF-7FE691E6F6AF}">
  <dimension ref="A1:G17"/>
  <sheetViews>
    <sheetView zoomScale="150" workbookViewId="0">
      <selection activeCell="C7" sqref="A7:C16"/>
    </sheetView>
  </sheetViews>
  <sheetFormatPr baseColWidth="10" defaultRowHeight="16" x14ac:dyDescent="0.2"/>
  <cols>
    <col min="1" max="1" width="7.83203125" customWidth="1"/>
    <col min="2" max="3" width="27.5" bestFit="1" customWidth="1"/>
    <col min="5" max="5" width="15.83203125" bestFit="1" customWidth="1"/>
    <col min="6" max="6" width="3.33203125" customWidth="1"/>
    <col min="7" max="7" width="42" bestFit="1" customWidth="1"/>
  </cols>
  <sheetData>
    <row r="1" spans="1:7" x14ac:dyDescent="0.2">
      <c r="A1" s="1421" t="s">
        <v>1070</v>
      </c>
      <c r="B1" s="1422" t="s">
        <v>1080</v>
      </c>
      <c r="C1" s="1422" t="s">
        <v>1074</v>
      </c>
      <c r="D1" s="1422" t="s">
        <v>1096</v>
      </c>
      <c r="E1" s="1422" t="s">
        <v>1098</v>
      </c>
      <c r="G1" s="1422" t="s">
        <v>1104</v>
      </c>
    </row>
    <row r="2" spans="1:7" x14ac:dyDescent="0.2">
      <c r="A2" s="1423">
        <v>1</v>
      </c>
      <c r="B2" s="1424" t="s">
        <v>1081</v>
      </c>
      <c r="C2" s="1424" t="s">
        <v>1075</v>
      </c>
      <c r="D2" s="1423" t="s">
        <v>1097</v>
      </c>
      <c r="E2" s="1424" t="s">
        <v>1099</v>
      </c>
      <c r="G2" s="1424" t="s">
        <v>1101</v>
      </c>
    </row>
    <row r="3" spans="1:7" x14ac:dyDescent="0.2">
      <c r="A3" s="1423">
        <f>A2+1</f>
        <v>2</v>
      </c>
      <c r="B3" s="1424" t="s">
        <v>1081</v>
      </c>
      <c r="C3" s="1424" t="s">
        <v>1076</v>
      </c>
      <c r="D3" s="1423" t="s">
        <v>1097</v>
      </c>
      <c r="E3" s="1424" t="s">
        <v>1099</v>
      </c>
      <c r="G3" s="1424" t="s">
        <v>1102</v>
      </c>
    </row>
    <row r="4" spans="1:7" x14ac:dyDescent="0.2">
      <c r="A4" s="1423">
        <f t="shared" ref="A4:A17" si="0">A3+1</f>
        <v>3</v>
      </c>
      <c r="B4" s="1424" t="s">
        <v>1081</v>
      </c>
      <c r="C4" s="1424" t="s">
        <v>1077</v>
      </c>
      <c r="D4" s="1423" t="s">
        <v>1097</v>
      </c>
      <c r="E4" s="1424" t="s">
        <v>1099</v>
      </c>
      <c r="G4" s="1424" t="s">
        <v>1103</v>
      </c>
    </row>
    <row r="5" spans="1:7" x14ac:dyDescent="0.2">
      <c r="A5" s="1423">
        <f t="shared" si="0"/>
        <v>4</v>
      </c>
      <c r="B5" s="1424" t="s">
        <v>1081</v>
      </c>
      <c r="C5" s="1424" t="s">
        <v>1078</v>
      </c>
      <c r="D5" s="1423" t="s">
        <v>1097</v>
      </c>
      <c r="E5" s="1424" t="s">
        <v>1099</v>
      </c>
    </row>
    <row r="6" spans="1:7" x14ac:dyDescent="0.2">
      <c r="A6" s="1423">
        <f t="shared" si="0"/>
        <v>5</v>
      </c>
      <c r="B6" s="1424" t="s">
        <v>1081</v>
      </c>
      <c r="C6" s="1424" t="s">
        <v>1079</v>
      </c>
      <c r="D6" s="1423" t="s">
        <v>1097</v>
      </c>
      <c r="E6" s="1424" t="s">
        <v>1099</v>
      </c>
    </row>
    <row r="7" spans="1:7" x14ac:dyDescent="0.2">
      <c r="A7" s="1423">
        <f t="shared" si="0"/>
        <v>6</v>
      </c>
      <c r="B7" s="1424" t="s">
        <v>1082</v>
      </c>
      <c r="C7" s="1424" t="s">
        <v>1083</v>
      </c>
      <c r="D7" s="1423" t="s">
        <v>1097</v>
      </c>
      <c r="E7" s="1424" t="s">
        <v>1100</v>
      </c>
    </row>
    <row r="8" spans="1:7" x14ac:dyDescent="0.2">
      <c r="A8" s="1423">
        <f t="shared" si="0"/>
        <v>7</v>
      </c>
      <c r="B8" s="1424" t="s">
        <v>1082</v>
      </c>
      <c r="C8" s="1424" t="s">
        <v>1084</v>
      </c>
      <c r="D8" s="1423" t="s">
        <v>1097</v>
      </c>
      <c r="E8" s="1424" t="s">
        <v>1100</v>
      </c>
    </row>
    <row r="9" spans="1:7" x14ac:dyDescent="0.2">
      <c r="A9" s="1423">
        <f t="shared" si="0"/>
        <v>8</v>
      </c>
      <c r="B9" s="1424" t="s">
        <v>1082</v>
      </c>
      <c r="C9" s="1424" t="s">
        <v>1085</v>
      </c>
      <c r="D9" s="1423" t="s">
        <v>1097</v>
      </c>
      <c r="E9" s="1424" t="s">
        <v>1100</v>
      </c>
    </row>
    <row r="10" spans="1:7" x14ac:dyDescent="0.2">
      <c r="A10" s="1423">
        <f t="shared" si="0"/>
        <v>9</v>
      </c>
      <c r="B10" s="1424" t="s">
        <v>1086</v>
      </c>
      <c r="C10" s="1424" t="s">
        <v>1050</v>
      </c>
      <c r="D10" s="1423" t="s">
        <v>1097</v>
      </c>
      <c r="E10" s="1424" t="s">
        <v>1100</v>
      </c>
    </row>
    <row r="11" spans="1:7" x14ac:dyDescent="0.2">
      <c r="A11" s="1423">
        <f t="shared" si="0"/>
        <v>10</v>
      </c>
      <c r="B11" s="1424" t="s">
        <v>1087</v>
      </c>
      <c r="C11" s="1424" t="s">
        <v>1089</v>
      </c>
      <c r="D11" s="1423" t="s">
        <v>1097</v>
      </c>
      <c r="E11" s="1424" t="s">
        <v>1100</v>
      </c>
    </row>
    <row r="12" spans="1:7" x14ac:dyDescent="0.2">
      <c r="A12" s="1423">
        <f t="shared" si="0"/>
        <v>11</v>
      </c>
      <c r="B12" s="1424" t="s">
        <v>1087</v>
      </c>
      <c r="C12" s="1424" t="s">
        <v>1090</v>
      </c>
      <c r="D12" s="1423" t="s">
        <v>1097</v>
      </c>
      <c r="E12" s="1424" t="s">
        <v>1100</v>
      </c>
    </row>
    <row r="13" spans="1:7" x14ac:dyDescent="0.2">
      <c r="A13" s="1423">
        <f t="shared" si="0"/>
        <v>12</v>
      </c>
      <c r="B13" s="1424" t="s">
        <v>1088</v>
      </c>
      <c r="C13" s="1424" t="s">
        <v>1091</v>
      </c>
      <c r="D13" s="1423" t="s">
        <v>1097</v>
      </c>
      <c r="E13" s="1424" t="s">
        <v>1100</v>
      </c>
    </row>
    <row r="14" spans="1:7" x14ac:dyDescent="0.2">
      <c r="A14" s="1423">
        <f t="shared" si="0"/>
        <v>13</v>
      </c>
      <c r="B14" s="1424" t="s">
        <v>1088</v>
      </c>
      <c r="C14" s="1424" t="s">
        <v>1092</v>
      </c>
      <c r="D14" s="1423" t="s">
        <v>1097</v>
      </c>
      <c r="E14" s="1424" t="s">
        <v>1100</v>
      </c>
    </row>
    <row r="15" spans="1:7" x14ac:dyDescent="0.2">
      <c r="A15" s="1423">
        <f t="shared" si="0"/>
        <v>14</v>
      </c>
      <c r="B15" s="1424" t="s">
        <v>1088</v>
      </c>
      <c r="C15" s="1424" t="s">
        <v>1093</v>
      </c>
      <c r="D15" s="1423" t="s">
        <v>1097</v>
      </c>
      <c r="E15" s="1424" t="s">
        <v>1100</v>
      </c>
    </row>
    <row r="16" spans="1:7" x14ac:dyDescent="0.2">
      <c r="A16" s="1423">
        <f t="shared" si="0"/>
        <v>15</v>
      </c>
      <c r="B16" s="1424" t="s">
        <v>1088</v>
      </c>
      <c r="C16" s="1424" t="s">
        <v>1094</v>
      </c>
      <c r="D16" s="1423" t="s">
        <v>1097</v>
      </c>
      <c r="E16" s="1424" t="s">
        <v>1100</v>
      </c>
    </row>
    <row r="17" spans="1:5" x14ac:dyDescent="0.2">
      <c r="A17" s="1423">
        <f t="shared" si="0"/>
        <v>16</v>
      </c>
      <c r="B17" s="1425" t="s">
        <v>1088</v>
      </c>
      <c r="C17" s="1424" t="s">
        <v>1095</v>
      </c>
      <c r="D17" s="1423" t="s">
        <v>1097</v>
      </c>
      <c r="E17" s="1424" t="s">
        <v>1100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233D2-B62B-764B-9632-2BFE66521A50}">
  <dimension ref="A1:H19"/>
  <sheetViews>
    <sheetView zoomScale="125" workbookViewId="0">
      <selection activeCell="B3" sqref="B3"/>
    </sheetView>
  </sheetViews>
  <sheetFormatPr baseColWidth="10" defaultRowHeight="16" x14ac:dyDescent="0.2"/>
  <cols>
    <col min="1" max="1" width="15.83203125" bestFit="1" customWidth="1"/>
    <col min="2" max="2" width="63.83203125" customWidth="1"/>
    <col min="4" max="4" width="27.83203125" bestFit="1" customWidth="1"/>
  </cols>
  <sheetData>
    <row r="1" spans="1:8" ht="17" x14ac:dyDescent="0.2">
      <c r="A1" s="4" t="s">
        <v>1</v>
      </c>
      <c r="B1" s="5" t="s">
        <v>2</v>
      </c>
      <c r="D1" s="1420" t="s">
        <v>1071</v>
      </c>
      <c r="E1" t="s">
        <v>1073</v>
      </c>
    </row>
    <row r="2" spans="1:8" ht="17" x14ac:dyDescent="0.2">
      <c r="A2" s="1419" t="s">
        <v>0</v>
      </c>
      <c r="B2" s="2" t="s">
        <v>3</v>
      </c>
      <c r="D2" t="s">
        <v>1072</v>
      </c>
      <c r="E2" t="s">
        <v>1105</v>
      </c>
    </row>
    <row r="3" spans="1:8" ht="85" x14ac:dyDescent="0.2">
      <c r="A3" s="1419" t="s">
        <v>0</v>
      </c>
      <c r="B3" s="2" t="s">
        <v>8</v>
      </c>
      <c r="D3" t="s">
        <v>1106</v>
      </c>
    </row>
    <row r="4" spans="1:8" ht="17" x14ac:dyDescent="0.2">
      <c r="A4" s="1419" t="s">
        <v>0</v>
      </c>
      <c r="B4" s="3" t="s">
        <v>4</v>
      </c>
    </row>
    <row r="5" spans="1:8" ht="17" x14ac:dyDescent="0.2">
      <c r="A5" s="1419" t="s">
        <v>0</v>
      </c>
      <c r="B5" s="2" t="s">
        <v>5</v>
      </c>
    </row>
    <row r="6" spans="1:8" ht="34" x14ac:dyDescent="0.2">
      <c r="A6" s="1419" t="s">
        <v>0</v>
      </c>
      <c r="B6" s="2" t="s">
        <v>9</v>
      </c>
    </row>
    <row r="7" spans="1:8" ht="17" x14ac:dyDescent="0.2">
      <c r="A7" s="1419" t="s">
        <v>0</v>
      </c>
      <c r="B7" s="2" t="s">
        <v>6</v>
      </c>
    </row>
    <row r="8" spans="1:8" ht="17" x14ac:dyDescent="0.2">
      <c r="A8" s="1419" t="s">
        <v>0</v>
      </c>
      <c r="B8" s="2" t="s">
        <v>7</v>
      </c>
    </row>
    <row r="9" spans="1:8" ht="34" x14ac:dyDescent="0.2">
      <c r="A9" s="1419" t="s">
        <v>0</v>
      </c>
      <c r="B9" s="2" t="s">
        <v>11</v>
      </c>
    </row>
    <row r="10" spans="1:8" ht="17" x14ac:dyDescent="0.2">
      <c r="A10" s="1419" t="s">
        <v>0</v>
      </c>
      <c r="B10" s="2" t="s">
        <v>10</v>
      </c>
    </row>
    <row r="11" spans="1:8" ht="17" x14ac:dyDescent="0.2">
      <c r="A11" s="1419" t="s">
        <v>0</v>
      </c>
      <c r="B11" s="2" t="s">
        <v>12</v>
      </c>
    </row>
    <row r="12" spans="1:8" ht="17" x14ac:dyDescent="0.2">
      <c r="A12" s="1419" t="s">
        <v>0</v>
      </c>
      <c r="B12" s="2" t="s">
        <v>13</v>
      </c>
    </row>
    <row r="13" spans="1:8" ht="34" x14ac:dyDescent="0.2">
      <c r="A13" s="1419" t="s">
        <v>0</v>
      </c>
      <c r="B13" s="2" t="s">
        <v>15</v>
      </c>
      <c r="H13" s="28"/>
    </row>
    <row r="14" spans="1:8" ht="34" x14ac:dyDescent="0.2">
      <c r="A14" s="1419" t="s">
        <v>0</v>
      </c>
      <c r="B14" s="2" t="s">
        <v>16</v>
      </c>
    </row>
    <row r="15" spans="1:8" ht="17" x14ac:dyDescent="0.2">
      <c r="A15" s="1419" t="s">
        <v>0</v>
      </c>
      <c r="B15" s="2" t="s">
        <v>17</v>
      </c>
    </row>
    <row r="16" spans="1:8" ht="34" x14ac:dyDescent="0.2">
      <c r="A16" s="1418" t="s">
        <v>14</v>
      </c>
      <c r="B16" s="2" t="s">
        <v>18</v>
      </c>
    </row>
    <row r="17" spans="1:2" ht="34" x14ac:dyDescent="0.2">
      <c r="A17" s="1418" t="s">
        <v>14</v>
      </c>
      <c r="B17" s="2" t="s">
        <v>19</v>
      </c>
    </row>
    <row r="18" spans="1:2" ht="34" x14ac:dyDescent="0.2">
      <c r="A18" s="1418" t="s">
        <v>14</v>
      </c>
      <c r="B18" s="3" t="s">
        <v>20</v>
      </c>
    </row>
    <row r="19" spans="1:2" ht="17" x14ac:dyDescent="0.2">
      <c r="A19" s="1418" t="s">
        <v>14</v>
      </c>
      <c r="B19" s="2" t="s">
        <v>21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1EC2D-60C6-6045-8883-2D97804CD0D5}">
  <dimension ref="A3:I21"/>
  <sheetViews>
    <sheetView showGridLines="0" workbookViewId="0">
      <selection activeCell="D6" sqref="D6"/>
    </sheetView>
  </sheetViews>
  <sheetFormatPr baseColWidth="10" defaultRowHeight="16" x14ac:dyDescent="0.2"/>
  <cols>
    <col min="2" max="2" width="27" customWidth="1"/>
    <col min="3" max="3" width="95.1640625" style="1" customWidth="1"/>
    <col min="4" max="4" width="10.83203125" style="7"/>
  </cols>
  <sheetData>
    <row r="3" spans="1:9" ht="34" x14ac:dyDescent="0.2">
      <c r="A3" t="s">
        <v>1107</v>
      </c>
      <c r="B3" s="4" t="s">
        <v>1</v>
      </c>
      <c r="C3" s="5" t="s">
        <v>2</v>
      </c>
      <c r="D3" s="5" t="s">
        <v>1033</v>
      </c>
    </row>
    <row r="4" spans="1:9" ht="17" x14ac:dyDescent="0.2">
      <c r="B4" s="1419" t="s">
        <v>0</v>
      </c>
      <c r="C4" s="2" t="s">
        <v>3</v>
      </c>
      <c r="D4" s="69">
        <v>1</v>
      </c>
    </row>
    <row r="5" spans="1:9" ht="68" x14ac:dyDescent="0.2">
      <c r="B5" s="1419" t="s">
        <v>0</v>
      </c>
      <c r="C5" s="2" t="s">
        <v>8</v>
      </c>
      <c r="D5" s="1427" t="s">
        <v>212</v>
      </c>
      <c r="E5" s="1428" t="s">
        <v>247</v>
      </c>
      <c r="F5" s="1429" t="s">
        <v>335</v>
      </c>
      <c r="G5" s="1426" t="s">
        <v>336</v>
      </c>
      <c r="H5" s="1429" t="s">
        <v>434</v>
      </c>
      <c r="I5" s="1429" t="s">
        <v>860</v>
      </c>
    </row>
    <row r="6" spans="1:9" ht="68" x14ac:dyDescent="0.2">
      <c r="B6" s="1419" t="s">
        <v>0</v>
      </c>
      <c r="C6" s="3" t="s">
        <v>4</v>
      </c>
      <c r="D6" s="7" t="s">
        <v>248</v>
      </c>
      <c r="E6" s="1431" t="s">
        <v>1113</v>
      </c>
    </row>
    <row r="7" spans="1:9" ht="17" x14ac:dyDescent="0.2">
      <c r="B7" s="1419" t="s">
        <v>0</v>
      </c>
      <c r="C7" s="2" t="s">
        <v>5</v>
      </c>
      <c r="D7" s="1432">
        <v>4</v>
      </c>
    </row>
    <row r="8" spans="1:9" ht="34" x14ac:dyDescent="0.2">
      <c r="B8" s="1419" t="s">
        <v>0</v>
      </c>
      <c r="C8" s="2" t="s">
        <v>9</v>
      </c>
      <c r="D8" s="1427">
        <v>5</v>
      </c>
      <c r="E8" s="1429" t="s">
        <v>539</v>
      </c>
    </row>
    <row r="9" spans="1:9" ht="17" x14ac:dyDescent="0.2">
      <c r="B9" s="1419" t="s">
        <v>0</v>
      </c>
      <c r="C9" s="2" t="s">
        <v>6</v>
      </c>
      <c r="D9" s="1427">
        <v>6</v>
      </c>
      <c r="E9" s="1429" t="s">
        <v>1069</v>
      </c>
    </row>
    <row r="10" spans="1:9" ht="17" x14ac:dyDescent="0.2">
      <c r="B10" s="1419" t="s">
        <v>0</v>
      </c>
      <c r="C10" s="2" t="s">
        <v>7</v>
      </c>
      <c r="D10" s="1427">
        <v>7</v>
      </c>
    </row>
    <row r="11" spans="1:9" ht="17" x14ac:dyDescent="0.2">
      <c r="B11" s="1419" t="s">
        <v>0</v>
      </c>
      <c r="C11" s="2" t="s">
        <v>11</v>
      </c>
      <c r="D11" s="1432">
        <v>8</v>
      </c>
    </row>
    <row r="12" spans="1:9" ht="17" x14ac:dyDescent="0.2">
      <c r="B12" s="1419" t="s">
        <v>0</v>
      </c>
      <c r="C12" s="2" t="s">
        <v>10</v>
      </c>
      <c r="D12" s="1427">
        <v>9</v>
      </c>
    </row>
    <row r="13" spans="1:9" ht="17" x14ac:dyDescent="0.2">
      <c r="B13" s="1419" t="s">
        <v>0</v>
      </c>
      <c r="C13" s="2" t="s">
        <v>12</v>
      </c>
      <c r="D13" s="1432">
        <v>10</v>
      </c>
    </row>
    <row r="14" spans="1:9" ht="17" x14ac:dyDescent="0.2">
      <c r="B14" s="1419" t="s">
        <v>0</v>
      </c>
      <c r="C14" s="2" t="s">
        <v>13</v>
      </c>
      <c r="D14" s="1427">
        <v>11</v>
      </c>
      <c r="E14" s="1427" t="s">
        <v>644</v>
      </c>
    </row>
    <row r="15" spans="1:9" ht="17" x14ac:dyDescent="0.2">
      <c r="B15" s="1419" t="s">
        <v>0</v>
      </c>
      <c r="C15" s="2" t="s">
        <v>15</v>
      </c>
      <c r="D15" s="1427">
        <v>12</v>
      </c>
    </row>
    <row r="16" spans="1:9" ht="17" x14ac:dyDescent="0.2">
      <c r="B16" s="1419" t="s">
        <v>0</v>
      </c>
      <c r="C16" s="2" t="s">
        <v>16</v>
      </c>
      <c r="D16" s="1427">
        <v>13</v>
      </c>
    </row>
    <row r="17" spans="2:5" ht="17" x14ac:dyDescent="0.2">
      <c r="B17" s="1419" t="s">
        <v>0</v>
      </c>
      <c r="C17" s="2" t="s">
        <v>17</v>
      </c>
      <c r="D17" s="1432">
        <v>14</v>
      </c>
    </row>
    <row r="18" spans="2:5" ht="17" customHeight="1" x14ac:dyDescent="0.2">
      <c r="B18" s="1418" t="s">
        <v>14</v>
      </c>
      <c r="C18" s="2" t="s">
        <v>18</v>
      </c>
      <c r="D18" s="1427">
        <v>15</v>
      </c>
      <c r="E18" s="1431"/>
    </row>
    <row r="19" spans="2:5" ht="24" customHeight="1" x14ac:dyDescent="0.2">
      <c r="B19" s="1418" t="s">
        <v>14</v>
      </c>
      <c r="C19" s="2" t="s">
        <v>19</v>
      </c>
      <c r="D19" s="1427">
        <v>16</v>
      </c>
      <c r="E19" s="1431"/>
    </row>
    <row r="20" spans="2:5" ht="24" customHeight="1" x14ac:dyDescent="0.2">
      <c r="B20" s="1418" t="s">
        <v>14</v>
      </c>
      <c r="C20" s="3" t="s">
        <v>20</v>
      </c>
      <c r="D20" s="1427">
        <v>17</v>
      </c>
      <c r="E20" s="1431"/>
    </row>
    <row r="21" spans="2:5" ht="24" customHeight="1" x14ac:dyDescent="0.2">
      <c r="B21" s="1418" t="s">
        <v>14</v>
      </c>
      <c r="C21" s="2" t="s">
        <v>21</v>
      </c>
      <c r="D21" s="1427">
        <v>18</v>
      </c>
      <c r="E21" s="1429" t="s">
        <v>758</v>
      </c>
    </row>
  </sheetData>
  <hyperlinks>
    <hyperlink ref="D4" location="'1'!A1" display="'1'!A1" xr:uid="{25BC9EC3-D160-FC40-8B65-270E6D6F5529}"/>
    <hyperlink ref="D12" location="'9'!A1" display="'9'!A1" xr:uid="{12741855-EA4B-7C47-A91E-6E552FCC9B33}"/>
    <hyperlink ref="D7" location="'4'!A1" display="'4'!A1" xr:uid="{78BC4DB5-7015-6F43-9309-3B490590CA28}"/>
    <hyperlink ref="D11" location="'8'!A1" display="'8'!A1" xr:uid="{75E5C1D4-1CD4-C34C-9059-3822A8DE5A28}"/>
    <hyperlink ref="D5" location="'2a'!A1" display="2a" xr:uid="{53CB82FE-0000-7D4F-A31B-152E122E73D6}"/>
    <hyperlink ref="E5" location="'2b'!A1" display="2b" xr:uid="{5B999AD8-F521-A449-ABBB-2C76291B5FC0}"/>
    <hyperlink ref="F5" location="'2c'!A1" display="2c" xr:uid="{FB4BB885-68E7-2A4A-B600-80B6C1561205}"/>
    <hyperlink ref="G5" location="'2d'!A1" display="2d" xr:uid="{BDC7934F-FF03-6A45-8F12-2C62ACF19209}"/>
    <hyperlink ref="D13" location="'10'!A1" display="'10'!A1" xr:uid="{15C156CD-92B2-8342-8BF3-C9CB320641F6}"/>
    <hyperlink ref="D19" location="'16'!A1" display="'16'!A1" xr:uid="{BA1E7889-9276-8042-9E98-8C3F8FC31BC7}"/>
    <hyperlink ref="H5" location="'2e'!A1" display="2e" xr:uid="{C34F9F0B-00F2-3241-ABC1-480EF0F21C58}"/>
    <hyperlink ref="D21" location="'18'!A1" display="'18'!A1" xr:uid="{CB4792EE-A7F1-CA42-93B7-1E609BE9C273}"/>
    <hyperlink ref="D8" location="'5'!A1" display="'5'!A1" xr:uid="{9D6E849E-444F-1D41-9288-499082B643A3}"/>
    <hyperlink ref="E8" location="'5a'!A1" display="5a" xr:uid="{4F6416CC-544E-C441-ABE2-550CEABCE000}"/>
    <hyperlink ref="D14" location="'11'!A1" display="'11'!A1" xr:uid="{500DBF8B-6483-A449-B931-65D94319EBC7}"/>
    <hyperlink ref="E14" location="'11a'!A1" display="11a" xr:uid="{2CDEFEB2-0289-8B46-A93A-17C500ED9103}"/>
    <hyperlink ref="D20" location="'17'!A1" display="'17'!A1" xr:uid="{474DC1C5-79AA-7B4A-B872-A65ED60FCB30}"/>
    <hyperlink ref="E21" location="'18a'!A1" display="18a" xr:uid="{EFF9E70E-6E01-4944-9DCB-B41E383C2B66}"/>
    <hyperlink ref="D16" location="'13'!A1" display="'13'!A1" xr:uid="{15CADAAB-C5FD-BE46-9A81-9C35088A8B30}"/>
    <hyperlink ref="I5" location="'2f'!A1" display="2f" xr:uid="{40A5F64B-DFEE-5040-8C3B-E3CF5777F665}"/>
    <hyperlink ref="D17" location="'14'!A1" display="'14'!A1" xr:uid="{D092DF40-F60A-334F-814D-C91DD6335567}"/>
    <hyperlink ref="D9" location="'6'!A1" display="'6'!A1" xr:uid="{F2A48E1C-3363-7E48-9550-D92D9E78764C}"/>
    <hyperlink ref="D15" location="'12'!A1" display="'12'!A1" xr:uid="{0FFD22B2-3F1C-E14C-9A96-2BFDDB482E18}"/>
    <hyperlink ref="D10" location="'7'!A1" display="'7'!A1" xr:uid="{7B383634-ADC3-3844-A3FD-D1B553E825FE}"/>
    <hyperlink ref="D18" location="'15'!A1" display="'15'!A1" xr:uid="{AC2173B6-D46E-5D4F-A927-1C10210A7A2D}"/>
    <hyperlink ref="E9" location="'6a'!A1" display="6a" xr:uid="{09D7ED56-8839-9A43-8158-74EC3E8D4502}"/>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19B34-77CA-EB43-AEC2-9653CBD9E986}">
  <dimension ref="A1:AQ40"/>
  <sheetViews>
    <sheetView showGridLines="0" workbookViewId="0">
      <pane xSplit="2" ySplit="7" topLeftCell="V8" activePane="bottomRight" state="frozen"/>
      <selection pane="topRight" activeCell="C1" sqref="C1"/>
      <selection pane="bottomLeft" activeCell="A4" sqref="A4"/>
      <selection pane="bottomRight" activeCell="X6" sqref="X6:AD6"/>
    </sheetView>
  </sheetViews>
  <sheetFormatPr baseColWidth="10" defaultColWidth="9.1640625" defaultRowHeight="15" x14ac:dyDescent="0.2"/>
  <cols>
    <col min="1" max="1" width="6.6640625" style="10" bestFit="1" customWidth="1"/>
    <col min="2" max="2" width="53.6640625" style="9" bestFit="1" customWidth="1"/>
    <col min="3" max="3" width="9.33203125" style="10" bestFit="1" customWidth="1"/>
    <col min="4" max="4" width="7.1640625" style="9" bestFit="1" customWidth="1"/>
    <col min="5" max="5" width="6.83203125" style="9" bestFit="1" customWidth="1"/>
    <col min="6" max="6" width="9.33203125" style="9" bestFit="1" customWidth="1"/>
    <col min="7" max="7" width="9.1640625" style="9"/>
    <col min="8" max="8" width="1.5" style="11" customWidth="1"/>
    <col min="9" max="9" width="7.1640625" style="9" bestFit="1" customWidth="1"/>
    <col min="10" max="10" width="6.6640625" style="9" bestFit="1" customWidth="1"/>
    <col min="11" max="11" width="9.33203125" style="9" bestFit="1" customWidth="1"/>
    <col min="12" max="12" width="9.1640625" style="9"/>
    <col min="13" max="13" width="1.5" style="11" customWidth="1"/>
    <col min="14" max="15" width="7.1640625" style="9" bestFit="1" customWidth="1"/>
    <col min="16" max="16" width="9.33203125" style="9" customWidth="1"/>
    <col min="17" max="17" width="9.1640625" style="9"/>
    <col min="18" max="18" width="1.1640625" style="11" customWidth="1"/>
    <col min="19" max="19" width="8.1640625" style="9" bestFit="1" customWidth="1"/>
    <col min="20" max="20" width="7.1640625" style="9" bestFit="1" customWidth="1"/>
    <col min="21" max="21" width="9.33203125" style="9" bestFit="1" customWidth="1"/>
    <col min="22" max="22" width="9.1640625" style="9"/>
    <col min="23" max="23" width="1.5" style="11" customWidth="1"/>
    <col min="24" max="24" width="7.83203125" style="12" customWidth="1"/>
    <col min="25" max="25" width="8.1640625" style="9" bestFit="1" customWidth="1"/>
    <col min="26" max="26" width="7.1640625" style="9" bestFit="1" customWidth="1"/>
    <col min="27" max="27" width="9.33203125" style="9" bestFit="1" customWidth="1"/>
    <col min="28" max="28" width="9.1640625" style="9"/>
    <col min="29" max="29" width="8" style="9" bestFit="1" customWidth="1"/>
    <col min="30" max="30" width="9.1640625" style="9"/>
    <col min="31" max="38" width="9.1640625" style="12"/>
    <col min="39" max="16384" width="9.1640625" style="9"/>
  </cols>
  <sheetData>
    <row r="1" spans="1:43" x14ac:dyDescent="0.2">
      <c r="A1" s="8" t="s">
        <v>22</v>
      </c>
    </row>
    <row r="2" spans="1:43" x14ac:dyDescent="0.2">
      <c r="A2" s="8"/>
    </row>
    <row r="3" spans="1:43" x14ac:dyDescent="0.2">
      <c r="A3" s="8"/>
    </row>
    <row r="5" spans="1:43" x14ac:dyDescent="0.2">
      <c r="B5" s="8"/>
      <c r="C5" s="13"/>
      <c r="D5" s="13"/>
      <c r="E5" s="13"/>
      <c r="F5" s="13"/>
      <c r="G5" s="13"/>
      <c r="H5" s="14"/>
      <c r="I5" s="13"/>
      <c r="J5" s="13"/>
      <c r="K5" s="13"/>
      <c r="L5" s="13"/>
      <c r="M5" s="14"/>
      <c r="N5" s="13"/>
      <c r="O5" s="13"/>
      <c r="P5" s="13"/>
      <c r="Q5" s="13"/>
      <c r="R5" s="14"/>
      <c r="S5" s="13"/>
      <c r="T5" s="13"/>
      <c r="U5" s="13"/>
      <c r="V5" s="13"/>
      <c r="W5" s="14"/>
      <c r="X5" s="15"/>
      <c r="Y5" s="13"/>
      <c r="Z5" s="13"/>
      <c r="AA5" s="13"/>
      <c r="AB5" s="13"/>
    </row>
    <row r="6" spans="1:43" x14ac:dyDescent="0.2">
      <c r="B6" s="8"/>
      <c r="C6" s="13"/>
      <c r="D6" s="1453" t="s">
        <v>23</v>
      </c>
      <c r="E6" s="1453"/>
      <c r="F6" s="1453"/>
      <c r="G6" s="13"/>
      <c r="H6" s="14"/>
      <c r="I6" s="1453" t="s">
        <v>24</v>
      </c>
      <c r="J6" s="1453"/>
      <c r="K6" s="1453"/>
      <c r="L6" s="13"/>
      <c r="M6" s="14"/>
      <c r="N6" s="1453" t="s">
        <v>25</v>
      </c>
      <c r="O6" s="1453"/>
      <c r="P6" s="1453"/>
      <c r="Q6" s="13"/>
      <c r="R6" s="14"/>
      <c r="S6" s="1453" t="s">
        <v>26</v>
      </c>
      <c r="T6" s="1453"/>
      <c r="U6" s="1453"/>
      <c r="V6" s="13"/>
      <c r="W6" s="14"/>
      <c r="X6" s="1453" t="s">
        <v>27</v>
      </c>
      <c r="Y6" s="1453"/>
      <c r="Z6" s="1453"/>
      <c r="AA6" s="1453"/>
      <c r="AB6" s="1453"/>
      <c r="AC6" s="1453"/>
      <c r="AD6" s="1453"/>
      <c r="AE6" s="1452" t="s">
        <v>28</v>
      </c>
      <c r="AF6" s="1452"/>
      <c r="AG6" s="1452"/>
      <c r="AH6" s="1452"/>
      <c r="AI6" s="1452"/>
      <c r="AJ6" s="1452"/>
      <c r="AK6" s="1452"/>
    </row>
    <row r="7" spans="1:43" ht="48" x14ac:dyDescent="0.2">
      <c r="A7" s="13" t="s">
        <v>29</v>
      </c>
      <c r="B7" s="13" t="s">
        <v>30</v>
      </c>
      <c r="C7" s="13" t="s">
        <v>31</v>
      </c>
      <c r="D7" s="8" t="s">
        <v>32</v>
      </c>
      <c r="E7" s="8" t="s">
        <v>33</v>
      </c>
      <c r="F7" s="16" t="s">
        <v>34</v>
      </c>
      <c r="G7" s="8" t="s">
        <v>35</v>
      </c>
      <c r="H7" s="17"/>
      <c r="I7" s="8" t="s">
        <v>32</v>
      </c>
      <c r="J7" s="8" t="s">
        <v>33</v>
      </c>
      <c r="K7" s="16" t="s">
        <v>34</v>
      </c>
      <c r="L7" s="8" t="s">
        <v>35</v>
      </c>
      <c r="M7" s="17"/>
      <c r="N7" s="8" t="s">
        <v>32</v>
      </c>
      <c r="O7" s="8" t="s">
        <v>33</v>
      </c>
      <c r="P7" s="8" t="s">
        <v>34</v>
      </c>
      <c r="Q7" s="8" t="s">
        <v>35</v>
      </c>
      <c r="R7" s="18"/>
      <c r="S7" s="8" t="s">
        <v>32</v>
      </c>
      <c r="T7" s="8" t="s">
        <v>33</v>
      </c>
      <c r="U7" s="8" t="s">
        <v>34</v>
      </c>
      <c r="V7" s="8" t="s">
        <v>35</v>
      </c>
      <c r="W7" s="18"/>
      <c r="X7" s="19" t="s">
        <v>36</v>
      </c>
      <c r="Y7" s="8" t="s">
        <v>32</v>
      </c>
      <c r="Z7" s="8" t="s">
        <v>33</v>
      </c>
      <c r="AA7" s="8" t="s">
        <v>34</v>
      </c>
      <c r="AB7" s="8" t="s">
        <v>35</v>
      </c>
      <c r="AC7" s="13" t="s">
        <v>37</v>
      </c>
      <c r="AD7" s="8" t="s">
        <v>38</v>
      </c>
      <c r="AE7" s="19" t="s">
        <v>36</v>
      </c>
      <c r="AF7" s="19" t="s">
        <v>32</v>
      </c>
      <c r="AG7" s="19" t="s">
        <v>33</v>
      </c>
      <c r="AH7" s="19" t="s">
        <v>34</v>
      </c>
      <c r="AI7" s="19" t="s">
        <v>35</v>
      </c>
      <c r="AJ7" s="15" t="s">
        <v>37</v>
      </c>
      <c r="AK7" s="19" t="s">
        <v>38</v>
      </c>
      <c r="AL7" s="20" t="s">
        <v>39</v>
      </c>
      <c r="AM7" s="21" t="s">
        <v>40</v>
      </c>
      <c r="AN7" s="21" t="s">
        <v>41</v>
      </c>
      <c r="AO7" s="21" t="s">
        <v>42</v>
      </c>
      <c r="AP7" s="21" t="s">
        <v>43</v>
      </c>
      <c r="AQ7" s="21" t="s">
        <v>44</v>
      </c>
    </row>
    <row r="8" spans="1:43" ht="16" x14ac:dyDescent="0.2">
      <c r="A8" s="10">
        <v>1</v>
      </c>
      <c r="B8" s="22" t="s">
        <v>45</v>
      </c>
      <c r="C8" s="23" t="s">
        <v>46</v>
      </c>
      <c r="D8" s="24">
        <v>2.5443420396234551</v>
      </c>
      <c r="E8" s="24">
        <v>-6.1816403765451384E-3</v>
      </c>
      <c r="F8" s="25">
        <f t="shared" ref="F8:F40" si="0">D8/$D$40</f>
        <v>0.1671950667386862</v>
      </c>
      <c r="G8" s="26">
        <f>E8/$E$40</f>
        <v>8.0640690831942127E-2</v>
      </c>
      <c r="H8" s="27"/>
      <c r="I8" s="28">
        <v>5.722834382493863</v>
      </c>
      <c r="J8" s="28">
        <v>0.2760977224938635</v>
      </c>
      <c r="K8" s="25">
        <f t="shared" ref="K8:K40" si="1">I8/$I$40</f>
        <v>0.16131765044753923</v>
      </c>
      <c r="L8" s="26">
        <f>J8/$J$40</f>
        <v>7.5110628884718464E-2</v>
      </c>
      <c r="M8" s="27"/>
      <c r="N8" s="28">
        <v>25.539000026366669</v>
      </c>
      <c r="O8" s="28">
        <v>8.7420147163666684</v>
      </c>
      <c r="P8" s="25">
        <f t="shared" ref="P8:P40" si="2">N8/$N$40</f>
        <v>0.3357498530936624</v>
      </c>
      <c r="Q8" s="26">
        <f>O8/$O$40</f>
        <v>0.47126709135574962</v>
      </c>
      <c r="R8" s="27"/>
      <c r="S8" s="28">
        <v>35.858446027443392</v>
      </c>
      <c r="T8" s="28">
        <v>17.26931429744339</v>
      </c>
      <c r="U8" s="25">
        <f t="shared" ref="U8:U40" si="3">S8/$S$40</f>
        <v>0.2094809606428775</v>
      </c>
      <c r="V8" s="26">
        <f>T8/$T$40</f>
        <v>0.2512026078701845</v>
      </c>
      <c r="W8" s="27"/>
      <c r="X8" s="29"/>
      <c r="Y8" s="30">
        <v>40.3260056166609</v>
      </c>
      <c r="Z8" s="31">
        <v>21.736873886660906</v>
      </c>
      <c r="AA8" s="25">
        <f t="shared" ref="AA8:AA39" si="4">Y8/$Y$40</f>
        <v>0.23728918927901949</v>
      </c>
      <c r="AB8" s="26">
        <f>Z8/$Z$40</f>
        <v>0.33404578088409009</v>
      </c>
      <c r="AC8" s="32">
        <f>Y8-Z8</f>
        <v>18.589131729999995</v>
      </c>
      <c r="AD8" s="26">
        <f>AC8/$AC$40</f>
        <v>0.17725372001763509</v>
      </c>
      <c r="AE8" s="33"/>
      <c r="AF8" s="33"/>
      <c r="AG8" s="33"/>
      <c r="AH8" s="33"/>
      <c r="AI8" s="33"/>
      <c r="AJ8" s="33"/>
      <c r="AK8" s="33"/>
    </row>
    <row r="9" spans="1:43" ht="16" x14ac:dyDescent="0.2">
      <c r="A9" s="10">
        <f>A8+1</f>
        <v>2</v>
      </c>
      <c r="B9" s="34" t="s">
        <v>47</v>
      </c>
      <c r="C9" s="23" t="s">
        <v>48</v>
      </c>
      <c r="D9" s="35">
        <v>0</v>
      </c>
      <c r="E9" s="35">
        <v>0</v>
      </c>
      <c r="F9" s="25">
        <f t="shared" si="0"/>
        <v>0</v>
      </c>
      <c r="G9" s="26">
        <f t="shared" ref="G9:G40" si="5">E9/$E$40</f>
        <v>0</v>
      </c>
      <c r="H9" s="27"/>
      <c r="I9" s="31">
        <v>0</v>
      </c>
      <c r="J9" s="31">
        <v>0</v>
      </c>
      <c r="K9" s="25">
        <f t="shared" si="1"/>
        <v>0</v>
      </c>
      <c r="L9" s="26">
        <f t="shared" ref="L9:L40" si="6">J9/$J$40</f>
        <v>0</v>
      </c>
      <c r="M9" s="27"/>
      <c r="N9" s="28">
        <v>3.0089194408265669</v>
      </c>
      <c r="O9" s="28">
        <v>5.5445110826566335E-2</v>
      </c>
      <c r="P9" s="25">
        <f t="shared" si="2"/>
        <v>3.9556923105258636E-2</v>
      </c>
      <c r="Q9" s="26">
        <f t="shared" ref="Q9:Q40" si="7">O9/$O$40</f>
        <v>2.9889512837600152E-3</v>
      </c>
      <c r="R9" s="27"/>
      <c r="S9" s="28">
        <v>34.428998290821333</v>
      </c>
      <c r="T9" s="28">
        <v>18.006797690821333</v>
      </c>
      <c r="U9" s="25">
        <f t="shared" si="3"/>
        <v>0.20113028965096655</v>
      </c>
      <c r="V9" s="26">
        <f t="shared" ref="V9:V40" si="8">T9/$T$40</f>
        <v>0.26193017634723276</v>
      </c>
      <c r="W9" s="27"/>
      <c r="X9" s="29"/>
      <c r="Y9" s="30">
        <v>32.490998700832698</v>
      </c>
      <c r="Z9" s="36">
        <v>16.068798100832701</v>
      </c>
      <c r="AA9" s="25">
        <f t="shared" si="4"/>
        <v>0.19118587677329832</v>
      </c>
      <c r="AB9" s="26">
        <f t="shared" ref="AB9:AB39" si="9">Z9/$Z$40</f>
        <v>0.24694048635739685</v>
      </c>
      <c r="AC9" s="32">
        <f t="shared" ref="AC9:AC39" si="10">Y9-Z9</f>
        <v>16.422200599999996</v>
      </c>
      <c r="AD9" s="26">
        <f t="shared" ref="AD9:AD40" si="11">AC9/$AC$40</f>
        <v>0.15659129159476021</v>
      </c>
      <c r="AE9" s="33"/>
      <c r="AF9" s="33"/>
      <c r="AG9" s="33"/>
      <c r="AH9" s="33"/>
      <c r="AI9" s="33"/>
      <c r="AJ9" s="33"/>
      <c r="AK9" s="33"/>
    </row>
    <row r="10" spans="1:43" ht="16" x14ac:dyDescent="0.2">
      <c r="A10" s="10">
        <f t="shared" ref="A10:A39" si="12">A9+1</f>
        <v>3</v>
      </c>
      <c r="B10" s="22" t="s">
        <v>49</v>
      </c>
      <c r="C10" s="23" t="s">
        <v>50</v>
      </c>
      <c r="D10" s="24">
        <v>3.36</v>
      </c>
      <c r="E10" s="24">
        <v>0.06</v>
      </c>
      <c r="F10" s="25">
        <f t="shared" si="0"/>
        <v>0.22079398740160128</v>
      </c>
      <c r="G10" s="26">
        <f t="shared" si="5"/>
        <v>-0.78271157090841437</v>
      </c>
      <c r="H10" s="27"/>
      <c r="I10" s="28">
        <v>4.9438971981391369</v>
      </c>
      <c r="J10" s="28">
        <v>1.6409511881391363</v>
      </c>
      <c r="K10" s="25">
        <f t="shared" si="1"/>
        <v>0.13936064312775578</v>
      </c>
      <c r="L10" s="26">
        <f t="shared" si="6"/>
        <v>0.44641033108484224</v>
      </c>
      <c r="M10" s="27"/>
      <c r="N10" s="28">
        <v>6.4612489726092068</v>
      </c>
      <c r="O10" s="28">
        <v>3.1583029626092074</v>
      </c>
      <c r="P10" s="25">
        <f t="shared" si="2"/>
        <v>8.4943161091485572E-2</v>
      </c>
      <c r="Q10" s="26">
        <f t="shared" si="7"/>
        <v>0.17025872171348785</v>
      </c>
      <c r="R10" s="27"/>
      <c r="S10" s="28">
        <v>14.233255560232344</v>
      </c>
      <c r="T10" s="28">
        <v>10.930309550232343</v>
      </c>
      <c r="U10" s="25">
        <f t="shared" si="3"/>
        <v>8.3149059096179367E-2</v>
      </c>
      <c r="V10" s="26">
        <f t="shared" si="8"/>
        <v>0.15899428411313551</v>
      </c>
      <c r="W10" s="27"/>
      <c r="X10" s="29"/>
      <c r="Y10" s="37">
        <v>13.432069211244443</v>
      </c>
      <c r="Z10" s="38">
        <v>10.129123201244443</v>
      </c>
      <c r="AA10" s="25">
        <f t="shared" si="4"/>
        <v>7.9037949946597963E-2</v>
      </c>
      <c r="AB10" s="26">
        <f t="shared" si="9"/>
        <v>0.15566133782959635</v>
      </c>
      <c r="AC10" s="32">
        <f t="shared" si="10"/>
        <v>3.3029460099999994</v>
      </c>
      <c r="AD10" s="26">
        <f t="shared" si="11"/>
        <v>3.1494718300643564E-2</v>
      </c>
      <c r="AE10" s="33"/>
      <c r="AF10" s="33"/>
      <c r="AG10" s="33"/>
      <c r="AH10" s="33"/>
      <c r="AI10" s="33"/>
      <c r="AJ10" s="33"/>
      <c r="AK10" s="33"/>
    </row>
    <row r="11" spans="1:43" ht="16" x14ac:dyDescent="0.2">
      <c r="A11" s="10">
        <f t="shared" si="12"/>
        <v>4</v>
      </c>
      <c r="B11" s="39" t="s">
        <v>51</v>
      </c>
      <c r="C11" s="40" t="s">
        <v>48</v>
      </c>
      <c r="D11" s="24">
        <v>1.48</v>
      </c>
      <c r="E11" s="24">
        <v>0</v>
      </c>
      <c r="F11" s="25">
        <f t="shared" si="0"/>
        <v>9.7254494450705331E-2</v>
      </c>
      <c r="G11" s="26">
        <f t="shared" si="5"/>
        <v>0</v>
      </c>
      <c r="H11" s="27"/>
      <c r="I11" s="28">
        <v>2.7218929299999997</v>
      </c>
      <c r="J11" s="28">
        <v>0.73953627999999993</v>
      </c>
      <c r="K11" s="25">
        <f t="shared" si="1"/>
        <v>7.6725856960065397E-2</v>
      </c>
      <c r="L11" s="26">
        <f t="shared" si="6"/>
        <v>0.20118614008161484</v>
      </c>
      <c r="M11" s="27"/>
      <c r="N11" s="28">
        <v>5.1658122199999994</v>
      </c>
      <c r="O11" s="28">
        <v>1.80713126</v>
      </c>
      <c r="P11" s="25">
        <f t="shared" si="2"/>
        <v>6.7912631355331682E-2</v>
      </c>
      <c r="Q11" s="26">
        <f t="shared" si="7"/>
        <v>9.7419361580783029E-2</v>
      </c>
      <c r="R11" s="27"/>
      <c r="S11" s="28">
        <v>10.8662273</v>
      </c>
      <c r="T11" s="28">
        <v>5.1275544099999992</v>
      </c>
      <c r="U11" s="25">
        <f t="shared" si="3"/>
        <v>6.3479263201360561E-2</v>
      </c>
      <c r="V11" s="26">
        <f t="shared" si="8"/>
        <v>7.4586345329238302E-2</v>
      </c>
      <c r="W11" s="27"/>
      <c r="X11" s="29"/>
      <c r="Y11" s="30">
        <v>10.8662273</v>
      </c>
      <c r="Z11" s="36">
        <v>5.1275544099999992</v>
      </c>
      <c r="AA11" s="25">
        <f t="shared" si="4"/>
        <v>6.393983800550912E-2</v>
      </c>
      <c r="AB11" s="26">
        <f t="shared" si="9"/>
        <v>7.8798723581186766E-2</v>
      </c>
      <c r="AC11" s="32">
        <f t="shared" si="10"/>
        <v>5.738672890000001</v>
      </c>
      <c r="AD11" s="26">
        <f t="shared" si="11"/>
        <v>5.4720206004847824E-2</v>
      </c>
      <c r="AE11" s="33"/>
      <c r="AF11" s="33"/>
      <c r="AG11" s="33"/>
      <c r="AH11" s="33"/>
      <c r="AI11" s="33"/>
      <c r="AJ11" s="33"/>
      <c r="AK11" s="33"/>
    </row>
    <row r="12" spans="1:43" ht="16" x14ac:dyDescent="0.2">
      <c r="A12" s="10">
        <f t="shared" si="12"/>
        <v>5</v>
      </c>
      <c r="B12" s="39" t="s">
        <v>52</v>
      </c>
      <c r="C12" s="40" t="s">
        <v>53</v>
      </c>
      <c r="D12" s="35">
        <v>0.48</v>
      </c>
      <c r="E12" s="35">
        <v>-0.01</v>
      </c>
      <c r="F12" s="25">
        <f t="shared" si="0"/>
        <v>3.1541998200228752E-2</v>
      </c>
      <c r="G12" s="26">
        <f t="shared" si="5"/>
        <v>0.13045192848473575</v>
      </c>
      <c r="H12" s="27"/>
      <c r="I12" s="28">
        <v>1.0181092791342665</v>
      </c>
      <c r="J12" s="28">
        <v>3.3597971358916158E-2</v>
      </c>
      <c r="K12" s="25">
        <f t="shared" si="1"/>
        <v>2.8698890415418007E-2</v>
      </c>
      <c r="L12" s="26">
        <f t="shared" si="6"/>
        <v>9.140114359599761E-3</v>
      </c>
      <c r="M12" s="27"/>
      <c r="N12" s="28">
        <v>3.4002615812919186</v>
      </c>
      <c r="O12" s="28">
        <v>1.282746493516568</v>
      </c>
      <c r="P12" s="25">
        <f t="shared" si="2"/>
        <v>4.470172384275619E-2</v>
      </c>
      <c r="Q12" s="26">
        <f t="shared" si="7"/>
        <v>6.9150673907534585E-2</v>
      </c>
      <c r="R12" s="27"/>
      <c r="S12" s="28">
        <v>10.76402148328984</v>
      </c>
      <c r="T12" s="28">
        <v>5.9766051755144893</v>
      </c>
      <c r="U12" s="25">
        <f t="shared" si="3"/>
        <v>6.2882188452182963E-2</v>
      </c>
      <c r="V12" s="26">
        <f t="shared" si="8"/>
        <v>8.6936793229939927E-2</v>
      </c>
      <c r="W12" s="27"/>
      <c r="X12" s="29"/>
      <c r="Y12" s="37">
        <v>10.158117441440154</v>
      </c>
      <c r="Z12" s="38">
        <v>5.3707011336648032</v>
      </c>
      <c r="AA12" s="25">
        <f t="shared" si="4"/>
        <v>5.9773126929400809E-2</v>
      </c>
      <c r="AB12" s="26">
        <f t="shared" si="9"/>
        <v>8.2535329755539205E-2</v>
      </c>
      <c r="AC12" s="32">
        <f t="shared" si="10"/>
        <v>4.7874163077753513</v>
      </c>
      <c r="AD12" s="26">
        <f t="shared" si="11"/>
        <v>4.5649649599114044E-2</v>
      </c>
      <c r="AE12" s="33"/>
      <c r="AF12" s="33"/>
      <c r="AG12" s="33"/>
      <c r="AH12" s="33"/>
      <c r="AI12" s="33"/>
      <c r="AJ12" s="33"/>
      <c r="AK12" s="33"/>
    </row>
    <row r="13" spans="1:43" ht="16" x14ac:dyDescent="0.2">
      <c r="A13" s="10">
        <f t="shared" si="12"/>
        <v>6</v>
      </c>
      <c r="B13" s="39" t="s">
        <v>54</v>
      </c>
      <c r="C13" s="40" t="s">
        <v>55</v>
      </c>
      <c r="D13" s="35">
        <v>0</v>
      </c>
      <c r="E13" s="35">
        <v>0</v>
      </c>
      <c r="F13" s="25">
        <f t="shared" si="0"/>
        <v>0</v>
      </c>
      <c r="G13" s="26">
        <f t="shared" si="5"/>
        <v>0</v>
      </c>
      <c r="H13" s="27"/>
      <c r="I13" s="28">
        <v>2.1899238015683444</v>
      </c>
      <c r="J13" s="28">
        <v>0.38894257824625889</v>
      </c>
      <c r="K13" s="25">
        <f t="shared" si="1"/>
        <v>6.173048855105974E-2</v>
      </c>
      <c r="L13" s="26">
        <f t="shared" si="6"/>
        <v>0.10580935397889646</v>
      </c>
      <c r="M13" s="27"/>
      <c r="N13" s="28">
        <v>3.7497584630396195</v>
      </c>
      <c r="O13" s="28">
        <v>1.3401822897175337</v>
      </c>
      <c r="P13" s="25">
        <f t="shared" si="2"/>
        <v>4.9296403610262246E-2</v>
      </c>
      <c r="Q13" s="26">
        <f t="shared" si="7"/>
        <v>7.2246939641868707E-2</v>
      </c>
      <c r="R13" s="27"/>
      <c r="S13" s="28">
        <v>7.3311742172461205</v>
      </c>
      <c r="T13" s="28">
        <v>0.32760581392403582</v>
      </c>
      <c r="U13" s="25">
        <f t="shared" si="3"/>
        <v>4.2827885416274601E-2</v>
      </c>
      <c r="V13" s="26">
        <f t="shared" si="8"/>
        <v>4.7654141556353223E-3</v>
      </c>
      <c r="W13" s="27"/>
      <c r="X13" s="29"/>
      <c r="Y13" s="37">
        <v>6.9185042781690376</v>
      </c>
      <c r="Z13" s="38">
        <v>-8.506412515304726E-2</v>
      </c>
      <c r="AA13" s="25">
        <f t="shared" si="4"/>
        <v>4.0710361616174744E-2</v>
      </c>
      <c r="AB13" s="26">
        <f t="shared" si="9"/>
        <v>-1.3072400502543763E-3</v>
      </c>
      <c r="AC13" s="32">
        <f t="shared" si="10"/>
        <v>7.0035684033220846</v>
      </c>
      <c r="AD13" s="26">
        <f t="shared" si="11"/>
        <v>6.6781416739511629E-2</v>
      </c>
      <c r="AE13" s="33"/>
      <c r="AF13" s="33"/>
      <c r="AG13" s="33"/>
      <c r="AH13" s="33"/>
      <c r="AI13" s="33"/>
      <c r="AJ13" s="33"/>
      <c r="AK13" s="33"/>
    </row>
    <row r="14" spans="1:43" ht="16" x14ac:dyDescent="0.2">
      <c r="A14" s="10">
        <f t="shared" si="12"/>
        <v>7</v>
      </c>
      <c r="B14" s="39" t="s">
        <v>56</v>
      </c>
      <c r="C14" s="40" t="s">
        <v>55</v>
      </c>
      <c r="D14" s="24">
        <v>1.91</v>
      </c>
      <c r="E14" s="24">
        <v>-0.04</v>
      </c>
      <c r="F14" s="25">
        <f t="shared" si="0"/>
        <v>0.12551086783841026</v>
      </c>
      <c r="G14" s="26">
        <f t="shared" si="5"/>
        <v>0.52180771393894299</v>
      </c>
      <c r="H14" s="27"/>
      <c r="I14" s="28">
        <v>3.5054164286619334</v>
      </c>
      <c r="J14" s="28">
        <v>0.12334124322954787</v>
      </c>
      <c r="K14" s="25">
        <f t="shared" si="1"/>
        <v>9.8812145226806841E-2</v>
      </c>
      <c r="L14" s="26">
        <f t="shared" si="6"/>
        <v>3.3554200529851419E-2</v>
      </c>
      <c r="M14" s="27"/>
      <c r="N14" s="28">
        <v>3.2108385546829665</v>
      </c>
      <c r="O14" s="28">
        <v>-0.17123663074941867</v>
      </c>
      <c r="P14" s="25">
        <f t="shared" si="2"/>
        <v>4.2211463719382031E-2</v>
      </c>
      <c r="Q14" s="26">
        <f t="shared" si="7"/>
        <v>-9.2310744748295964E-3</v>
      </c>
      <c r="R14" s="27"/>
      <c r="S14" s="28">
        <v>7.313725352723293</v>
      </c>
      <c r="T14" s="28">
        <v>0.52415380729090799</v>
      </c>
      <c r="U14" s="25">
        <f t="shared" si="3"/>
        <v>4.2725951135587373E-2</v>
      </c>
      <c r="V14" s="26">
        <f t="shared" si="8"/>
        <v>7.6244372560904123E-3</v>
      </c>
      <c r="W14" s="27"/>
      <c r="X14" s="29"/>
      <c r="Y14" s="30">
        <v>6.9020376058089141</v>
      </c>
      <c r="Z14" s="36">
        <v>0.11246606037652894</v>
      </c>
      <c r="AA14" s="25">
        <f t="shared" si="4"/>
        <v>4.0613467235620405E-2</v>
      </c>
      <c r="AB14" s="26">
        <f t="shared" si="9"/>
        <v>1.7283448005138121E-3</v>
      </c>
      <c r="AC14" s="32">
        <f t="shared" si="10"/>
        <v>6.7895715454323851</v>
      </c>
      <c r="AD14" s="26">
        <f t="shared" si="11"/>
        <v>6.4740883610585623E-2</v>
      </c>
      <c r="AE14" s="33"/>
      <c r="AF14" s="33"/>
      <c r="AG14" s="33"/>
      <c r="AH14" s="33"/>
      <c r="AI14" s="33"/>
      <c r="AJ14" s="33"/>
      <c r="AK14" s="33"/>
    </row>
    <row r="15" spans="1:43" ht="16" x14ac:dyDescent="0.2">
      <c r="A15" s="10">
        <f t="shared" si="12"/>
        <v>8</v>
      </c>
      <c r="B15" s="39" t="s">
        <v>57</v>
      </c>
      <c r="C15" s="40" t="s">
        <v>50</v>
      </c>
      <c r="D15" s="24">
        <v>0</v>
      </c>
      <c r="E15" s="24">
        <v>0</v>
      </c>
      <c r="F15" s="25">
        <f t="shared" si="0"/>
        <v>0</v>
      </c>
      <c r="G15" s="26">
        <f t="shared" si="5"/>
        <v>0</v>
      </c>
      <c r="H15" s="27"/>
      <c r="I15" s="28">
        <v>2.5331683684435284</v>
      </c>
      <c r="J15" s="28">
        <v>3.9119173310308161E-2</v>
      </c>
      <c r="K15" s="25">
        <f t="shared" si="1"/>
        <v>7.1406010042048357E-2</v>
      </c>
      <c r="L15" s="26">
        <f t="shared" si="6"/>
        <v>1.064212222486857E-2</v>
      </c>
      <c r="M15" s="27"/>
      <c r="N15" s="28">
        <v>4.0593936471875551</v>
      </c>
      <c r="O15" s="28">
        <v>1.5653444520543351</v>
      </c>
      <c r="P15" s="25">
        <f t="shared" si="2"/>
        <v>5.3367039401913036E-2</v>
      </c>
      <c r="Q15" s="26">
        <f t="shared" si="7"/>
        <v>8.4385047477488692E-2</v>
      </c>
      <c r="R15" s="27"/>
      <c r="S15" s="28">
        <v>6.45</v>
      </c>
      <c r="T15" s="28">
        <v>3.9559508048667795</v>
      </c>
      <c r="U15" s="25">
        <f t="shared" si="3"/>
        <v>3.768016592555317E-2</v>
      </c>
      <c r="V15" s="26">
        <f t="shared" si="8"/>
        <v>5.7543984762371707E-2</v>
      </c>
      <c r="W15" s="27"/>
      <c r="X15" s="29"/>
      <c r="Y15" s="30">
        <v>6.45</v>
      </c>
      <c r="Z15" s="36">
        <v>3.9559508048667795</v>
      </c>
      <c r="AA15" s="25">
        <f t="shared" si="4"/>
        <v>3.7953554968938839E-2</v>
      </c>
      <c r="AB15" s="26">
        <f t="shared" si="9"/>
        <v>6.0793869561975203E-2</v>
      </c>
      <c r="AC15" s="32">
        <f t="shared" si="10"/>
        <v>2.4940491951332207</v>
      </c>
      <c r="AD15" s="26">
        <f t="shared" si="11"/>
        <v>2.3781610898528618E-2</v>
      </c>
      <c r="AE15" s="33"/>
      <c r="AF15" s="33"/>
      <c r="AG15" s="33"/>
      <c r="AH15" s="33"/>
      <c r="AI15" s="33"/>
      <c r="AJ15" s="33"/>
      <c r="AK15" s="33"/>
    </row>
    <row r="16" spans="1:43" ht="16" x14ac:dyDescent="0.2">
      <c r="A16" s="10">
        <f t="shared" si="12"/>
        <v>9</v>
      </c>
      <c r="B16" s="41" t="s">
        <v>58</v>
      </c>
      <c r="C16" s="40" t="s">
        <v>59</v>
      </c>
      <c r="D16" s="42">
        <v>0</v>
      </c>
      <c r="E16" s="42">
        <v>0</v>
      </c>
      <c r="F16" s="25">
        <f t="shared" si="0"/>
        <v>0</v>
      </c>
      <c r="G16" s="26">
        <f t="shared" si="5"/>
        <v>0</v>
      </c>
      <c r="H16" s="27"/>
      <c r="I16" s="31">
        <v>1.204812216689896</v>
      </c>
      <c r="J16" s="31">
        <v>1.429684668989596E-2</v>
      </c>
      <c r="K16" s="25">
        <f t="shared" si="1"/>
        <v>3.3961750950096438E-2</v>
      </c>
      <c r="L16" s="26">
        <f t="shared" si="6"/>
        <v>3.8893661861711237E-3</v>
      </c>
      <c r="M16" s="27"/>
      <c r="N16" s="28">
        <v>1.3854088061290428</v>
      </c>
      <c r="O16" s="28">
        <v>-0.10556573387095734</v>
      </c>
      <c r="P16" s="25">
        <f t="shared" si="2"/>
        <v>1.8213352231969415E-2</v>
      </c>
      <c r="Q16" s="26">
        <f t="shared" si="7"/>
        <v>-5.6908685197086945E-3</v>
      </c>
      <c r="R16" s="27"/>
      <c r="S16" s="28">
        <v>3.6771915997418412</v>
      </c>
      <c r="T16" s="28">
        <v>0.57194560974184117</v>
      </c>
      <c r="U16" s="25">
        <f t="shared" si="3"/>
        <v>2.148173482454618E-2</v>
      </c>
      <c r="V16" s="26">
        <f t="shared" si="8"/>
        <v>8.3196255654645959E-3</v>
      </c>
      <c r="W16" s="27"/>
      <c r="X16" s="29"/>
      <c r="Y16" s="30">
        <v>3.8742963097134338</v>
      </c>
      <c r="Z16" s="43">
        <v>0.36439323971343363</v>
      </c>
      <c r="AA16" s="25">
        <f t="shared" si="4"/>
        <v>2.2797413636692354E-2</v>
      </c>
      <c r="AB16" s="26">
        <f t="shared" si="9"/>
        <v>5.5998863932156676E-3</v>
      </c>
      <c r="AC16" s="32">
        <f t="shared" si="10"/>
        <v>3.50990307</v>
      </c>
      <c r="AD16" s="26">
        <f t="shared" si="11"/>
        <v>3.3468124552303552E-2</v>
      </c>
      <c r="AE16" s="33"/>
      <c r="AF16" s="33"/>
      <c r="AG16" s="33"/>
      <c r="AH16" s="33"/>
      <c r="AI16" s="33"/>
      <c r="AJ16" s="33"/>
      <c r="AK16" s="33"/>
    </row>
    <row r="17" spans="1:37" ht="16" x14ac:dyDescent="0.2">
      <c r="A17" s="10">
        <f t="shared" si="12"/>
        <v>10</v>
      </c>
      <c r="B17" s="39" t="s">
        <v>60</v>
      </c>
      <c r="C17" s="40" t="s">
        <v>46</v>
      </c>
      <c r="D17" s="24">
        <v>2.5634636603502039</v>
      </c>
      <c r="E17" s="24">
        <v>-5.0474949649796298E-2</v>
      </c>
      <c r="F17" s="25">
        <f t="shared" si="0"/>
        <v>0.16845159616899572</v>
      </c>
      <c r="G17" s="26">
        <f t="shared" si="5"/>
        <v>0.65845545219858637</v>
      </c>
      <c r="H17" s="27"/>
      <c r="I17" s="28">
        <v>2.5272000000000006</v>
      </c>
      <c r="J17" s="28">
        <v>-8.6738609999999397E-2</v>
      </c>
      <c r="K17" s="25">
        <f t="shared" si="1"/>
        <v>7.1237771174738063E-2</v>
      </c>
      <c r="L17" s="26">
        <f t="shared" si="6"/>
        <v>-2.359668702385289E-2</v>
      </c>
      <c r="M17" s="27"/>
      <c r="N17" s="28">
        <v>4.110855782084843</v>
      </c>
      <c r="O17" s="28">
        <v>1.4969171720848433</v>
      </c>
      <c r="P17" s="25">
        <f t="shared" si="2"/>
        <v>5.404358915773011E-2</v>
      </c>
      <c r="Q17" s="26">
        <f t="shared" si="7"/>
        <v>8.0696249614882185E-2</v>
      </c>
      <c r="R17" s="27"/>
      <c r="S17" s="28">
        <v>4.0253960771108677</v>
      </c>
      <c r="T17" s="28">
        <v>1.4114574671108682</v>
      </c>
      <c r="U17" s="25">
        <f t="shared" si="3"/>
        <v>2.3515905752187333E-2</v>
      </c>
      <c r="V17" s="26">
        <f t="shared" si="8"/>
        <v>2.0531318761659565E-2</v>
      </c>
      <c r="W17" s="27"/>
      <c r="X17" s="29"/>
      <c r="Y17" s="37">
        <v>3.7988075519064468</v>
      </c>
      <c r="Z17" s="38">
        <v>1.1848689419064471</v>
      </c>
      <c r="AA17" s="25">
        <f t="shared" si="4"/>
        <v>2.235321724615524E-2</v>
      </c>
      <c r="AB17" s="26">
        <f t="shared" si="9"/>
        <v>1.8208711749822148E-2</v>
      </c>
      <c r="AC17" s="32">
        <f t="shared" si="10"/>
        <v>2.6139386099999999</v>
      </c>
      <c r="AD17" s="26">
        <f t="shared" si="11"/>
        <v>2.492479741657231E-2</v>
      </c>
      <c r="AE17" s="33"/>
      <c r="AF17" s="33"/>
      <c r="AG17" s="33"/>
      <c r="AH17" s="33"/>
      <c r="AI17" s="33"/>
      <c r="AJ17" s="33"/>
      <c r="AK17" s="33"/>
    </row>
    <row r="18" spans="1:37" ht="16" x14ac:dyDescent="0.2">
      <c r="A18" s="10">
        <f t="shared" si="12"/>
        <v>11</v>
      </c>
      <c r="B18" s="39" t="s">
        <v>61</v>
      </c>
      <c r="C18" s="40" t="s">
        <v>59</v>
      </c>
      <c r="D18" s="35">
        <v>0</v>
      </c>
      <c r="E18" s="35">
        <v>0</v>
      </c>
      <c r="F18" s="25">
        <f t="shared" si="0"/>
        <v>0</v>
      </c>
      <c r="G18" s="26">
        <f t="shared" si="5"/>
        <v>0</v>
      </c>
      <c r="H18" s="27"/>
      <c r="I18" s="28">
        <v>0.95332289006418225</v>
      </c>
      <c r="J18" s="28">
        <v>5.9730200641822826E-3</v>
      </c>
      <c r="K18" s="25">
        <f t="shared" si="1"/>
        <v>2.6872664568705355E-2</v>
      </c>
      <c r="L18" s="26">
        <f t="shared" si="6"/>
        <v>1.6249221084094383E-3</v>
      </c>
      <c r="M18" s="27"/>
      <c r="N18" s="28">
        <v>0.92965036816382318</v>
      </c>
      <c r="O18" s="28">
        <v>-8.02553718361768E-2</v>
      </c>
      <c r="P18" s="25">
        <f t="shared" si="2"/>
        <v>1.2221699135331348E-2</v>
      </c>
      <c r="Q18" s="26">
        <f t="shared" si="7"/>
        <v>-4.3264301054195134E-3</v>
      </c>
      <c r="R18" s="27"/>
      <c r="S18" s="28">
        <v>3.4871849785335463</v>
      </c>
      <c r="T18" s="28">
        <v>0.24283423853354658</v>
      </c>
      <c r="U18" s="25">
        <f t="shared" si="3"/>
        <v>2.0371737768099314E-2</v>
      </c>
      <c r="V18" s="26">
        <f t="shared" si="8"/>
        <v>3.5323112978972236E-3</v>
      </c>
      <c r="W18" s="27"/>
      <c r="X18" s="29"/>
      <c r="Y18" s="37">
        <v>3.2908922196932688</v>
      </c>
      <c r="Z18" s="38">
        <v>4.6541479693268571E-2</v>
      </c>
      <c r="AA18" s="25">
        <f t="shared" si="4"/>
        <v>1.9364505233640562E-2</v>
      </c>
      <c r="AB18" s="26">
        <f t="shared" si="9"/>
        <v>7.1523554898938416E-4</v>
      </c>
      <c r="AC18" s="32">
        <f t="shared" si="10"/>
        <v>3.2443507400000002</v>
      </c>
      <c r="AD18" s="26">
        <f t="shared" si="11"/>
        <v>3.0935992388438867E-2</v>
      </c>
      <c r="AE18" s="33"/>
      <c r="AF18" s="33"/>
      <c r="AG18" s="33"/>
      <c r="AH18" s="33"/>
      <c r="AI18" s="33"/>
      <c r="AJ18" s="33"/>
      <c r="AK18" s="33"/>
    </row>
    <row r="19" spans="1:37" ht="16" x14ac:dyDescent="0.2">
      <c r="A19" s="10">
        <f t="shared" si="12"/>
        <v>12</v>
      </c>
      <c r="B19" s="41" t="s">
        <v>62</v>
      </c>
      <c r="C19" s="40" t="s">
        <v>59</v>
      </c>
      <c r="D19" s="24">
        <v>0</v>
      </c>
      <c r="E19" s="24">
        <v>0</v>
      </c>
      <c r="F19" s="25">
        <f t="shared" si="0"/>
        <v>0</v>
      </c>
      <c r="G19" s="26">
        <f t="shared" si="5"/>
        <v>0</v>
      </c>
      <c r="H19" s="27"/>
      <c r="I19" s="28">
        <v>0.28799999999999998</v>
      </c>
      <c r="J19" s="28">
        <v>0</v>
      </c>
      <c r="K19" s="25">
        <f t="shared" si="1"/>
        <v>8.1182645213376693E-3</v>
      </c>
      <c r="L19" s="26">
        <f t="shared" si="6"/>
        <v>0</v>
      </c>
      <c r="M19" s="27"/>
      <c r="N19" s="28">
        <v>0.28799999999999998</v>
      </c>
      <c r="O19" s="28">
        <v>0</v>
      </c>
      <c r="P19" s="25">
        <f t="shared" si="2"/>
        <v>3.7862076663591009E-3</v>
      </c>
      <c r="Q19" s="26">
        <f t="shared" si="7"/>
        <v>0</v>
      </c>
      <c r="R19" s="27"/>
      <c r="S19" s="28">
        <v>1.3255199499999999</v>
      </c>
      <c r="T19" s="28">
        <v>0.58752000000000004</v>
      </c>
      <c r="U19" s="25">
        <f t="shared" si="3"/>
        <v>7.7435366904854159E-3</v>
      </c>
      <c r="V19" s="26">
        <f t="shared" si="8"/>
        <v>8.5461734979101062E-3</v>
      </c>
      <c r="W19" s="27"/>
      <c r="X19" s="29"/>
      <c r="Y19" s="30">
        <v>2.8778548687045169</v>
      </c>
      <c r="Z19" s="43">
        <v>1.4198558087045168</v>
      </c>
      <c r="AA19" s="25">
        <f t="shared" si="4"/>
        <v>1.6934081077830253E-2</v>
      </c>
      <c r="AB19" s="26">
        <f t="shared" si="9"/>
        <v>2.181991968277322E-2</v>
      </c>
      <c r="AC19" s="32">
        <f t="shared" si="10"/>
        <v>1.4579990600000001</v>
      </c>
      <c r="AD19" s="26">
        <f t="shared" si="11"/>
        <v>1.390251900523894E-2</v>
      </c>
      <c r="AE19" s="33"/>
      <c r="AF19" s="33"/>
      <c r="AG19" s="33"/>
      <c r="AH19" s="33"/>
      <c r="AI19" s="33"/>
      <c r="AJ19" s="33"/>
      <c r="AK19" s="33"/>
    </row>
    <row r="20" spans="1:37" ht="16" x14ac:dyDescent="0.2">
      <c r="A20" s="10">
        <f t="shared" si="12"/>
        <v>13</v>
      </c>
      <c r="B20" s="44" t="s">
        <v>63</v>
      </c>
      <c r="C20" s="45" t="s">
        <v>50</v>
      </c>
      <c r="D20" s="46">
        <v>0</v>
      </c>
      <c r="E20" s="46">
        <v>0</v>
      </c>
      <c r="F20" s="25">
        <f t="shared" si="0"/>
        <v>0</v>
      </c>
      <c r="G20" s="26">
        <f t="shared" si="5"/>
        <v>0</v>
      </c>
      <c r="H20" s="27"/>
      <c r="I20" s="46">
        <v>1.1109421757214835</v>
      </c>
      <c r="J20" s="46">
        <v>1.0034815721483436E-2</v>
      </c>
      <c r="K20" s="25">
        <f t="shared" si="1"/>
        <v>3.1315702952838184E-2</v>
      </c>
      <c r="L20" s="26">
        <f t="shared" si="6"/>
        <v>2.7299077760398146E-3</v>
      </c>
      <c r="M20" s="27"/>
      <c r="N20" s="28">
        <v>1.0175840852071074</v>
      </c>
      <c r="O20" s="28">
        <v>-8.332327479289274E-2</v>
      </c>
      <c r="P20" s="25">
        <f t="shared" si="2"/>
        <v>1.3377724529778343E-2</v>
      </c>
      <c r="Q20" s="26">
        <f t="shared" si="7"/>
        <v>-4.4918155171217401E-3</v>
      </c>
      <c r="R20" s="27"/>
      <c r="S20" s="28">
        <v>2.9306729152285547</v>
      </c>
      <c r="T20" s="28">
        <v>0.68680655522855438</v>
      </c>
      <c r="U20" s="25">
        <f t="shared" si="3"/>
        <v>1.7120657630904892E-2</v>
      </c>
      <c r="V20" s="26">
        <f t="shared" si="8"/>
        <v>9.9904139101395784E-3</v>
      </c>
      <c r="W20" s="27"/>
      <c r="X20" s="29"/>
      <c r="Y20" s="37">
        <v>2.7657060794197443</v>
      </c>
      <c r="Z20" s="38">
        <v>0.52183971941974405</v>
      </c>
      <c r="AA20" s="25">
        <f t="shared" si="4"/>
        <v>1.6274167087315595E-2</v>
      </c>
      <c r="AB20" s="26">
        <f t="shared" si="9"/>
        <v>8.0194768336432874E-3</v>
      </c>
      <c r="AC20" s="32">
        <f t="shared" si="10"/>
        <v>2.2438663600000002</v>
      </c>
      <c r="AD20" s="26">
        <f t="shared" si="11"/>
        <v>2.1396032117549049E-2</v>
      </c>
      <c r="AE20" s="33"/>
      <c r="AF20" s="33"/>
      <c r="AG20" s="33"/>
      <c r="AH20" s="33"/>
      <c r="AI20" s="33"/>
      <c r="AJ20" s="33"/>
      <c r="AK20" s="33"/>
    </row>
    <row r="21" spans="1:37" ht="16" x14ac:dyDescent="0.2">
      <c r="A21" s="10">
        <f t="shared" si="12"/>
        <v>14</v>
      </c>
      <c r="B21" s="47" t="s">
        <v>64</v>
      </c>
      <c r="C21" s="48" t="s">
        <v>46</v>
      </c>
      <c r="D21" s="49">
        <v>0</v>
      </c>
      <c r="E21" s="49">
        <v>0</v>
      </c>
      <c r="F21" s="25">
        <f t="shared" si="0"/>
        <v>0</v>
      </c>
      <c r="G21" s="26">
        <f t="shared" si="5"/>
        <v>0</v>
      </c>
      <c r="H21" s="27"/>
      <c r="I21" s="49">
        <v>0</v>
      </c>
      <c r="J21" s="49">
        <v>0</v>
      </c>
      <c r="K21" s="25">
        <f t="shared" si="1"/>
        <v>0</v>
      </c>
      <c r="L21" s="26">
        <f t="shared" si="6"/>
        <v>0</v>
      </c>
      <c r="M21" s="27"/>
      <c r="N21" s="28">
        <v>0.4484911086179994</v>
      </c>
      <c r="O21" s="28">
        <v>6.094459861799939E-2</v>
      </c>
      <c r="P21" s="25">
        <f t="shared" si="2"/>
        <v>5.8961127560533391E-3</v>
      </c>
      <c r="Q21" s="26">
        <f t="shared" si="7"/>
        <v>3.2854192833577417E-3</v>
      </c>
      <c r="R21" s="27"/>
      <c r="S21" s="28">
        <v>2.6048001936189915</v>
      </c>
      <c r="T21" s="28">
        <v>0.75246251361899141</v>
      </c>
      <c r="U21" s="25">
        <f t="shared" si="3"/>
        <v>1.5216946278833583E-2</v>
      </c>
      <c r="V21" s="26">
        <f t="shared" si="8"/>
        <v>1.0945457502827898E-2</v>
      </c>
      <c r="W21" s="27"/>
      <c r="X21" s="29"/>
      <c r="Y21" s="37">
        <v>2.458176650738229</v>
      </c>
      <c r="Z21" s="38">
        <v>0.60583897073822934</v>
      </c>
      <c r="AA21" s="25">
        <f t="shared" si="4"/>
        <v>1.4464580253822534E-2</v>
      </c>
      <c r="AB21" s="26">
        <f t="shared" si="9"/>
        <v>9.3103522210917777E-3</v>
      </c>
      <c r="AC21" s="32">
        <f t="shared" si="10"/>
        <v>1.8523376799999998</v>
      </c>
      <c r="AD21" s="26">
        <f t="shared" si="11"/>
        <v>1.766267243020047E-2</v>
      </c>
      <c r="AE21" s="33"/>
      <c r="AF21" s="33"/>
      <c r="AG21" s="33"/>
      <c r="AH21" s="33"/>
      <c r="AI21" s="33"/>
      <c r="AJ21" s="33"/>
      <c r="AK21" s="33"/>
    </row>
    <row r="22" spans="1:37" ht="16" x14ac:dyDescent="0.2">
      <c r="A22" s="10">
        <f t="shared" si="12"/>
        <v>15</v>
      </c>
      <c r="B22" s="44" t="s">
        <v>65</v>
      </c>
      <c r="C22" s="45" t="s">
        <v>53</v>
      </c>
      <c r="D22" s="46">
        <v>0</v>
      </c>
      <c r="E22" s="46">
        <v>0</v>
      </c>
      <c r="F22" s="25">
        <f t="shared" si="0"/>
        <v>0</v>
      </c>
      <c r="G22" s="26">
        <f t="shared" si="5"/>
        <v>0</v>
      </c>
      <c r="H22" s="27"/>
      <c r="I22" s="46">
        <v>0.2396685985486639</v>
      </c>
      <c r="J22" s="46">
        <v>8.5078548663884021E-5</v>
      </c>
      <c r="K22" s="25">
        <f t="shared" si="1"/>
        <v>6.7558787516539542E-3</v>
      </c>
      <c r="L22" s="26">
        <f t="shared" si="6"/>
        <v>2.3145077898588905E-5</v>
      </c>
      <c r="M22" s="27"/>
      <c r="N22" s="28">
        <v>0.21952803389485662</v>
      </c>
      <c r="O22" s="28">
        <v>-2.0055486105143395E-2</v>
      </c>
      <c r="P22" s="25">
        <f t="shared" si="2"/>
        <v>2.8860372392828012E-3</v>
      </c>
      <c r="Q22" s="26">
        <f t="shared" si="7"/>
        <v>-1.0811570226256471E-3</v>
      </c>
      <c r="R22" s="27"/>
      <c r="S22" s="28">
        <v>2.6043264421808794</v>
      </c>
      <c r="T22" s="28">
        <v>0.49843828218087971</v>
      </c>
      <c r="U22" s="25">
        <f t="shared" si="3"/>
        <v>1.5214178676849779E-2</v>
      </c>
      <c r="V22" s="26">
        <f t="shared" si="8"/>
        <v>7.2503745191960676E-3</v>
      </c>
      <c r="W22" s="27"/>
      <c r="X22" s="29"/>
      <c r="Y22" s="30">
        <v>2.4577295666485273</v>
      </c>
      <c r="Z22" s="36">
        <v>0.35184140664852714</v>
      </c>
      <c r="AA22" s="25">
        <f t="shared" si="4"/>
        <v>1.4461949489392419E-2</v>
      </c>
      <c r="AB22" s="26">
        <f t="shared" si="9"/>
        <v>5.4069935743330756E-3</v>
      </c>
      <c r="AC22" s="32">
        <f t="shared" si="10"/>
        <v>2.1058881600000001</v>
      </c>
      <c r="AD22" s="26">
        <f t="shared" si="11"/>
        <v>2.0080362855177468E-2</v>
      </c>
      <c r="AE22" s="33"/>
      <c r="AF22" s="33"/>
      <c r="AG22" s="33"/>
      <c r="AH22" s="33"/>
      <c r="AI22" s="33"/>
      <c r="AJ22" s="33"/>
      <c r="AK22" s="33"/>
    </row>
    <row r="23" spans="1:37" ht="16" x14ac:dyDescent="0.2">
      <c r="A23" s="10">
        <f t="shared" si="12"/>
        <v>16</v>
      </c>
      <c r="B23" s="50" t="s">
        <v>66</v>
      </c>
      <c r="C23" s="51" t="s">
        <v>59</v>
      </c>
      <c r="D23" s="52">
        <v>0</v>
      </c>
      <c r="E23" s="52">
        <v>0</v>
      </c>
      <c r="F23" s="25">
        <f t="shared" si="0"/>
        <v>0</v>
      </c>
      <c r="G23" s="26">
        <f t="shared" si="5"/>
        <v>0</v>
      </c>
      <c r="H23" s="27"/>
      <c r="I23" s="52">
        <v>0</v>
      </c>
      <c r="J23" s="52">
        <v>0</v>
      </c>
      <c r="K23" s="25">
        <f t="shared" si="1"/>
        <v>0</v>
      </c>
      <c r="L23" s="26">
        <f t="shared" si="6"/>
        <v>0</v>
      </c>
      <c r="M23" s="27"/>
      <c r="N23" s="28">
        <v>0.5681090041451563</v>
      </c>
      <c r="O23" s="28">
        <v>-1.0084715854843536E-2</v>
      </c>
      <c r="P23" s="25">
        <f t="shared" si="2"/>
        <v>7.4686759264653655E-3</v>
      </c>
      <c r="Q23" s="26">
        <f t="shared" si="7"/>
        <v>-5.4364981783473645E-4</v>
      </c>
      <c r="R23" s="27"/>
      <c r="S23" s="28">
        <v>0.83443072747425429</v>
      </c>
      <c r="T23" s="28">
        <v>-2.2889742525745656E-2</v>
      </c>
      <c r="U23" s="25">
        <f t="shared" si="3"/>
        <v>4.8746493433503776E-3</v>
      </c>
      <c r="V23" s="26">
        <f t="shared" si="8"/>
        <v>-3.3295838600815882E-4</v>
      </c>
      <c r="W23" s="27"/>
      <c r="X23" s="29"/>
      <c r="Y23" s="30">
        <v>2.3914279320969261</v>
      </c>
      <c r="Z23" s="30">
        <v>0.91872229209692646</v>
      </c>
      <c r="AA23" s="25">
        <f t="shared" si="4"/>
        <v>1.4071812631797893E-2</v>
      </c>
      <c r="AB23" s="26">
        <f t="shared" si="9"/>
        <v>1.4118649585001683E-2</v>
      </c>
      <c r="AC23" s="32">
        <f t="shared" si="10"/>
        <v>1.4727056399999996</v>
      </c>
      <c r="AD23" s="26">
        <f t="shared" si="11"/>
        <v>1.4042751268455941E-2</v>
      </c>
      <c r="AE23" s="33"/>
      <c r="AF23" s="33"/>
      <c r="AG23" s="33"/>
      <c r="AH23" s="33"/>
      <c r="AI23" s="33"/>
      <c r="AJ23" s="33"/>
      <c r="AK23" s="33"/>
    </row>
    <row r="24" spans="1:37" ht="16" x14ac:dyDescent="0.2">
      <c r="A24" s="10">
        <f t="shared" si="12"/>
        <v>17</v>
      </c>
      <c r="B24" s="41" t="s">
        <v>67</v>
      </c>
      <c r="C24" s="40" t="s">
        <v>48</v>
      </c>
      <c r="D24" s="31">
        <v>0</v>
      </c>
      <c r="E24" s="31">
        <v>0</v>
      </c>
      <c r="F24" s="25">
        <f t="shared" si="0"/>
        <v>0</v>
      </c>
      <c r="G24" s="26">
        <f t="shared" si="5"/>
        <v>0</v>
      </c>
      <c r="H24" s="27"/>
      <c r="I24" s="31">
        <v>0</v>
      </c>
      <c r="J24" s="31">
        <v>0</v>
      </c>
      <c r="K24" s="25">
        <f t="shared" si="1"/>
        <v>0</v>
      </c>
      <c r="L24" s="26">
        <f t="shared" si="6"/>
        <v>0</v>
      </c>
      <c r="M24" s="27"/>
      <c r="N24" s="28">
        <v>2.5410568532631825</v>
      </c>
      <c r="O24" s="28">
        <v>0.10874137326318227</v>
      </c>
      <c r="P24" s="25">
        <f t="shared" si="2"/>
        <v>3.3406142147497903E-2</v>
      </c>
      <c r="Q24" s="26">
        <f t="shared" si="7"/>
        <v>5.8620618187507009E-3</v>
      </c>
      <c r="R24" s="27"/>
      <c r="S24" s="28">
        <v>2.4882313637511575</v>
      </c>
      <c r="T24" s="28">
        <v>5.5915883751157566E-2</v>
      </c>
      <c r="U24" s="25">
        <f t="shared" si="3"/>
        <v>1.4535964441443264E-2</v>
      </c>
      <c r="V24" s="26">
        <f t="shared" si="8"/>
        <v>8.1336268352799081E-4</v>
      </c>
      <c r="W24" s="27"/>
      <c r="X24" s="29"/>
      <c r="Y24" s="30">
        <v>2.3481694507668287</v>
      </c>
      <c r="Z24" s="31">
        <v>-8.4146029233171077E-2</v>
      </c>
      <c r="AA24" s="25">
        <f t="shared" si="4"/>
        <v>1.3817267957528953E-2</v>
      </c>
      <c r="AB24" s="26">
        <f t="shared" si="9"/>
        <v>-1.2931310265704445E-3</v>
      </c>
      <c r="AC24" s="32">
        <f t="shared" si="10"/>
        <v>2.4323154799999998</v>
      </c>
      <c r="AD24" s="26">
        <f t="shared" si="11"/>
        <v>2.3192958840067338E-2</v>
      </c>
      <c r="AE24" s="33"/>
      <c r="AF24" s="33"/>
      <c r="AG24" s="33"/>
      <c r="AH24" s="33"/>
      <c r="AI24" s="33"/>
      <c r="AJ24" s="33"/>
      <c r="AK24" s="33"/>
    </row>
    <row r="25" spans="1:37" ht="16" x14ac:dyDescent="0.2">
      <c r="A25" s="10">
        <f t="shared" si="12"/>
        <v>18</v>
      </c>
      <c r="B25" s="53" t="s">
        <v>68</v>
      </c>
      <c r="C25" s="54" t="s">
        <v>50</v>
      </c>
      <c r="D25" s="30">
        <v>0</v>
      </c>
      <c r="E25" s="30">
        <v>0</v>
      </c>
      <c r="F25" s="25">
        <f t="shared" si="0"/>
        <v>0</v>
      </c>
      <c r="G25" s="26">
        <f t="shared" si="5"/>
        <v>0</v>
      </c>
      <c r="H25" s="27"/>
      <c r="I25" s="30">
        <v>0</v>
      </c>
      <c r="J25" s="30">
        <v>0</v>
      </c>
      <c r="K25" s="25">
        <f t="shared" si="1"/>
        <v>0</v>
      </c>
      <c r="L25" s="26">
        <f t="shared" si="6"/>
        <v>0</v>
      </c>
      <c r="M25" s="27"/>
      <c r="N25" s="28">
        <v>0.42000111000000001</v>
      </c>
      <c r="O25" s="28">
        <v>0</v>
      </c>
      <c r="P25" s="25">
        <f t="shared" si="2"/>
        <v>5.5215674394490698E-3</v>
      </c>
      <c r="Q25" s="26">
        <f t="shared" si="7"/>
        <v>0</v>
      </c>
      <c r="R25" s="27"/>
      <c r="S25" s="28">
        <v>0.901304041701665</v>
      </c>
      <c r="T25" s="28">
        <v>0.27130307170166507</v>
      </c>
      <c r="U25" s="25">
        <f t="shared" si="3"/>
        <v>5.2653156342155703E-3</v>
      </c>
      <c r="V25" s="26">
        <f t="shared" si="8"/>
        <v>3.9464241579493043E-3</v>
      </c>
      <c r="W25" s="27"/>
      <c r="X25" s="29"/>
      <c r="Y25" s="37">
        <v>2.2079848224343395</v>
      </c>
      <c r="Z25" s="55">
        <v>1.0179838524343394</v>
      </c>
      <c r="AA25" s="25">
        <f t="shared" si="4"/>
        <v>1.2992383461836335E-2</v>
      </c>
      <c r="AB25" s="26">
        <f t="shared" si="9"/>
        <v>1.564407157565104E-2</v>
      </c>
      <c r="AC25" s="32">
        <f t="shared" si="10"/>
        <v>1.19000097</v>
      </c>
      <c r="AD25" s="26">
        <f t="shared" si="11"/>
        <v>1.1347065684444112E-2</v>
      </c>
      <c r="AE25" s="33"/>
      <c r="AF25" s="33"/>
      <c r="AG25" s="33"/>
      <c r="AH25" s="33"/>
      <c r="AI25" s="33"/>
      <c r="AJ25" s="33"/>
      <c r="AK25" s="33"/>
    </row>
    <row r="26" spans="1:37" ht="16" x14ac:dyDescent="0.2">
      <c r="A26" s="10">
        <f t="shared" si="12"/>
        <v>19</v>
      </c>
      <c r="B26" s="39" t="s">
        <v>69</v>
      </c>
      <c r="C26" s="40" t="s">
        <v>55</v>
      </c>
      <c r="D26" s="28">
        <v>0</v>
      </c>
      <c r="E26" s="28">
        <v>0</v>
      </c>
      <c r="F26" s="25">
        <f t="shared" si="0"/>
        <v>0</v>
      </c>
      <c r="G26" s="26">
        <f t="shared" si="5"/>
        <v>0</v>
      </c>
      <c r="H26" s="27"/>
      <c r="I26" s="28">
        <v>0.31536412456024265</v>
      </c>
      <c r="J26" s="28">
        <v>3.7302102734241742E-3</v>
      </c>
      <c r="K26" s="25">
        <f t="shared" si="1"/>
        <v>8.8896159156949001E-3</v>
      </c>
      <c r="L26" s="26">
        <f t="shared" si="6"/>
        <v>1.0147799734760744E-3</v>
      </c>
      <c r="M26" s="27"/>
      <c r="N26" s="28">
        <v>0.67429891263076303</v>
      </c>
      <c r="O26" s="28">
        <v>-6.277161656055367E-3</v>
      </c>
      <c r="P26" s="25">
        <f t="shared" si="2"/>
        <v>8.8647073347923634E-3</v>
      </c>
      <c r="Q26" s="26">
        <f t="shared" si="7"/>
        <v>-3.3839107020498587E-4</v>
      </c>
      <c r="R26" s="27"/>
      <c r="S26" s="28">
        <v>1.9561358139012823</v>
      </c>
      <c r="T26" s="28">
        <v>0.64834905961446399</v>
      </c>
      <c r="U26" s="25">
        <f t="shared" si="3"/>
        <v>1.1427522797010436E-2</v>
      </c>
      <c r="V26" s="26">
        <f t="shared" si="8"/>
        <v>9.4310041371733246E-3</v>
      </c>
      <c r="W26" s="27"/>
      <c r="X26" s="29"/>
      <c r="Y26" s="30">
        <v>1.8460254245928183</v>
      </c>
      <c r="Z26" s="36">
        <v>0.53823867030599992</v>
      </c>
      <c r="AA26" s="25">
        <f t="shared" si="4"/>
        <v>1.0862515880053051E-2</v>
      </c>
      <c r="AB26" s="26">
        <f t="shared" si="9"/>
        <v>8.2714910093266095E-3</v>
      </c>
      <c r="AC26" s="32">
        <f t="shared" si="10"/>
        <v>1.3077867542868185</v>
      </c>
      <c r="AD26" s="26">
        <f t="shared" si="11"/>
        <v>1.2470193366429358E-2</v>
      </c>
      <c r="AE26" s="33"/>
      <c r="AF26" s="33"/>
      <c r="AG26" s="33"/>
      <c r="AH26" s="33"/>
      <c r="AI26" s="33"/>
      <c r="AJ26" s="33"/>
      <c r="AK26" s="33"/>
    </row>
    <row r="27" spans="1:37" ht="16" x14ac:dyDescent="0.2">
      <c r="A27" s="10">
        <f t="shared" si="12"/>
        <v>20</v>
      </c>
      <c r="B27" s="56" t="s">
        <v>70</v>
      </c>
      <c r="C27" s="57" t="s">
        <v>50</v>
      </c>
      <c r="D27" s="46">
        <v>0</v>
      </c>
      <c r="E27" s="46">
        <v>0</v>
      </c>
      <c r="F27" s="25">
        <f t="shared" si="0"/>
        <v>0</v>
      </c>
      <c r="G27" s="26">
        <f t="shared" si="5"/>
        <v>0</v>
      </c>
      <c r="H27" s="27"/>
      <c r="I27" s="31">
        <v>0</v>
      </c>
      <c r="J27" s="31">
        <v>0</v>
      </c>
      <c r="K27" s="25">
        <f t="shared" si="1"/>
        <v>0</v>
      </c>
      <c r="L27" s="26">
        <f t="shared" si="6"/>
        <v>0</v>
      </c>
      <c r="M27" s="27"/>
      <c r="N27" s="58">
        <v>0</v>
      </c>
      <c r="O27" s="58">
        <v>0</v>
      </c>
      <c r="P27" s="25">
        <f t="shared" si="2"/>
        <v>0</v>
      </c>
      <c r="Q27" s="26">
        <f t="shared" si="7"/>
        <v>0</v>
      </c>
      <c r="R27" s="27"/>
      <c r="S27" s="28">
        <v>1.8448518870836492</v>
      </c>
      <c r="T27" s="28">
        <v>-3.7282442916350932E-2</v>
      </c>
      <c r="U27" s="25">
        <f t="shared" si="3"/>
        <v>1.0777414761764617E-2</v>
      </c>
      <c r="V27" s="26">
        <f t="shared" si="8"/>
        <v>-5.4231724126679046E-4</v>
      </c>
      <c r="W27" s="27"/>
      <c r="X27" s="29"/>
      <c r="Y27" s="37">
        <v>1.7410056418180397</v>
      </c>
      <c r="Z27" s="38">
        <v>-0.14112868818196017</v>
      </c>
      <c r="AA27" s="25">
        <f t="shared" si="4"/>
        <v>1.02445509035618E-2</v>
      </c>
      <c r="AB27" s="26">
        <f t="shared" si="9"/>
        <v>-2.1688234975600737E-3</v>
      </c>
      <c r="AC27" s="32">
        <f t="shared" si="10"/>
        <v>1.88213433</v>
      </c>
      <c r="AD27" s="26">
        <f t="shared" si="11"/>
        <v>1.7946793664762484E-2</v>
      </c>
      <c r="AE27" s="33"/>
      <c r="AF27" s="33"/>
      <c r="AG27" s="33"/>
      <c r="AH27" s="33"/>
      <c r="AI27" s="33"/>
      <c r="AJ27" s="33"/>
      <c r="AK27" s="33"/>
    </row>
    <row r="28" spans="1:37" ht="16" x14ac:dyDescent="0.2">
      <c r="A28" s="10">
        <f t="shared" si="12"/>
        <v>21</v>
      </c>
      <c r="B28" s="41" t="s">
        <v>71</v>
      </c>
      <c r="C28" s="40" t="s">
        <v>53</v>
      </c>
      <c r="D28" s="46">
        <v>0</v>
      </c>
      <c r="E28" s="46">
        <v>0</v>
      </c>
      <c r="F28" s="25">
        <f t="shared" si="0"/>
        <v>0</v>
      </c>
      <c r="G28" s="26">
        <f t="shared" si="5"/>
        <v>0</v>
      </c>
      <c r="H28" s="27"/>
      <c r="I28" s="31">
        <v>0</v>
      </c>
      <c r="J28" s="31">
        <v>0</v>
      </c>
      <c r="K28" s="25">
        <f t="shared" si="1"/>
        <v>0</v>
      </c>
      <c r="L28" s="26">
        <f t="shared" si="6"/>
        <v>0</v>
      </c>
      <c r="M28" s="27"/>
      <c r="N28" s="58">
        <v>0</v>
      </c>
      <c r="O28" s="58">
        <v>0</v>
      </c>
      <c r="P28" s="25">
        <f t="shared" si="2"/>
        <v>0</v>
      </c>
      <c r="Q28" s="26">
        <f t="shared" si="7"/>
        <v>0</v>
      </c>
      <c r="R28" s="27"/>
      <c r="S28" s="28">
        <v>1.8270431356455368</v>
      </c>
      <c r="T28" s="28">
        <v>-5.3943034354463217E-2</v>
      </c>
      <c r="U28" s="25">
        <f t="shared" si="3"/>
        <v>1.0673378062677019E-2</v>
      </c>
      <c r="V28" s="26">
        <f t="shared" si="8"/>
        <v>-7.8466525496488279E-4</v>
      </c>
      <c r="W28" s="27"/>
      <c r="X28" s="29"/>
      <c r="Y28" s="37">
        <v>1.7241993404859033</v>
      </c>
      <c r="Z28" s="55">
        <v>-0.15678682951409673</v>
      </c>
      <c r="AA28" s="25">
        <f t="shared" si="4"/>
        <v>1.0145658053727104E-2</v>
      </c>
      <c r="AB28" s="26">
        <f t="shared" si="9"/>
        <v>-2.4094531334387078E-3</v>
      </c>
      <c r="AC28" s="32">
        <f t="shared" si="10"/>
        <v>1.8809861699999999</v>
      </c>
      <c r="AD28" s="26">
        <f t="shared" si="11"/>
        <v>1.7935845567017446E-2</v>
      </c>
      <c r="AE28" s="33"/>
      <c r="AF28" s="33"/>
      <c r="AG28" s="33"/>
      <c r="AH28" s="33"/>
      <c r="AI28" s="33"/>
      <c r="AJ28" s="33"/>
      <c r="AK28" s="33"/>
    </row>
    <row r="29" spans="1:37" ht="16" x14ac:dyDescent="0.2">
      <c r="A29" s="10">
        <f t="shared" si="12"/>
        <v>22</v>
      </c>
      <c r="B29" s="59" t="s">
        <v>72</v>
      </c>
      <c r="C29" s="57" t="s">
        <v>53</v>
      </c>
      <c r="D29" s="46">
        <v>0</v>
      </c>
      <c r="E29" s="46">
        <v>0</v>
      </c>
      <c r="F29" s="25">
        <f t="shared" si="0"/>
        <v>0</v>
      </c>
      <c r="G29" s="26">
        <f t="shared" si="5"/>
        <v>0</v>
      </c>
      <c r="H29" s="27"/>
      <c r="I29" s="28">
        <v>0.43457981300633686</v>
      </c>
      <c r="J29" s="28">
        <v>1.9139772930072387E-2</v>
      </c>
      <c r="K29" s="25">
        <f t="shared" si="1"/>
        <v>1.225011763062119E-2</v>
      </c>
      <c r="L29" s="26">
        <f t="shared" si="6"/>
        <v>5.2068534593594827E-3</v>
      </c>
      <c r="M29" s="27"/>
      <c r="N29" s="28">
        <v>2.6775967254267306</v>
      </c>
      <c r="O29" s="28">
        <v>0.64763043535046605</v>
      </c>
      <c r="P29" s="25">
        <f t="shared" si="2"/>
        <v>3.5201171004266361E-2</v>
      </c>
      <c r="Q29" s="26">
        <f t="shared" si="7"/>
        <v>3.491265131019148E-2</v>
      </c>
      <c r="R29" s="27"/>
      <c r="S29" s="28">
        <v>4.5705535134831772</v>
      </c>
      <c r="T29" s="28">
        <v>1.563076863406913</v>
      </c>
      <c r="U29" s="25">
        <f t="shared" si="3"/>
        <v>2.6700653451111025E-2</v>
      </c>
      <c r="V29" s="26">
        <f t="shared" si="8"/>
        <v>2.2736802262467007E-2</v>
      </c>
      <c r="W29" s="27"/>
      <c r="X29" s="29"/>
      <c r="Y29" s="37">
        <v>1.3644113781739364</v>
      </c>
      <c r="Z29" s="38">
        <v>-1.6430652719023282</v>
      </c>
      <c r="AA29" s="25">
        <f t="shared" si="4"/>
        <v>8.0285677894217193E-3</v>
      </c>
      <c r="AB29" s="26">
        <f t="shared" si="9"/>
        <v>-2.5250135997382631E-2</v>
      </c>
      <c r="AC29" s="32">
        <f t="shared" si="10"/>
        <v>3.0074766500762644</v>
      </c>
      <c r="AD29" s="26">
        <f t="shared" si="11"/>
        <v>2.8677317038529233E-2</v>
      </c>
      <c r="AE29" s="33"/>
      <c r="AF29" s="33"/>
      <c r="AG29" s="33"/>
      <c r="AH29" s="33"/>
      <c r="AI29" s="33"/>
      <c r="AJ29" s="33"/>
      <c r="AK29" s="33"/>
    </row>
    <row r="30" spans="1:37" ht="16" x14ac:dyDescent="0.2">
      <c r="A30" s="10">
        <f t="shared" si="12"/>
        <v>23</v>
      </c>
      <c r="B30" s="39" t="s">
        <v>73</v>
      </c>
      <c r="C30" s="40" t="s">
        <v>55</v>
      </c>
      <c r="D30" s="28">
        <v>0</v>
      </c>
      <c r="E30" s="28">
        <v>0</v>
      </c>
      <c r="F30" s="25">
        <f t="shared" si="0"/>
        <v>0</v>
      </c>
      <c r="G30" s="26">
        <f t="shared" si="5"/>
        <v>0</v>
      </c>
      <c r="H30" s="27"/>
      <c r="I30" s="28">
        <v>0.3037004847694178</v>
      </c>
      <c r="J30" s="28">
        <v>1.2067272857592348E-2</v>
      </c>
      <c r="K30" s="25">
        <f t="shared" si="1"/>
        <v>8.5608363563076939E-3</v>
      </c>
      <c r="L30" s="26">
        <f t="shared" si="6"/>
        <v>3.2828248095288074E-3</v>
      </c>
      <c r="M30" s="27"/>
      <c r="N30" s="28">
        <v>0.37079813102591552</v>
      </c>
      <c r="O30" s="28">
        <v>-1.7339430885909949E-2</v>
      </c>
      <c r="P30" s="25">
        <f t="shared" si="2"/>
        <v>4.8747177998678748E-3</v>
      </c>
      <c r="Q30" s="26">
        <f t="shared" si="7"/>
        <v>-9.3473912187178835E-4</v>
      </c>
      <c r="R30" s="27"/>
      <c r="S30" s="28">
        <v>1.3261390689451973</v>
      </c>
      <c r="T30" s="28">
        <v>0.51724487703337196</v>
      </c>
      <c r="U30" s="25">
        <f t="shared" si="3"/>
        <v>7.7471535129013374E-3</v>
      </c>
      <c r="V30" s="26">
        <f t="shared" si="8"/>
        <v>7.5239386915039071E-3</v>
      </c>
      <c r="W30" s="27"/>
      <c r="X30" s="29"/>
      <c r="Y30" s="30">
        <v>1.251491036778404</v>
      </c>
      <c r="Z30" s="36">
        <v>0.44259684486657858</v>
      </c>
      <c r="AA30" s="25">
        <f t="shared" si="4"/>
        <v>7.3641137763571177E-3</v>
      </c>
      <c r="AB30" s="26">
        <f t="shared" si="9"/>
        <v>6.801696022675054E-3</v>
      </c>
      <c r="AC30" s="32">
        <f t="shared" si="10"/>
        <v>0.80889419191182543</v>
      </c>
      <c r="AD30" s="26">
        <f t="shared" si="11"/>
        <v>7.7130823913436177E-3</v>
      </c>
      <c r="AE30" s="33"/>
      <c r="AF30" s="33"/>
      <c r="AG30" s="33"/>
      <c r="AH30" s="33"/>
      <c r="AI30" s="33"/>
      <c r="AJ30" s="33"/>
      <c r="AK30" s="33"/>
    </row>
    <row r="31" spans="1:37" ht="16" x14ac:dyDescent="0.2">
      <c r="A31" s="10">
        <f t="shared" si="12"/>
        <v>24</v>
      </c>
      <c r="B31" s="39" t="s">
        <v>74</v>
      </c>
      <c r="C31" s="40" t="s">
        <v>55</v>
      </c>
      <c r="D31" s="28">
        <v>0</v>
      </c>
      <c r="E31" s="28">
        <v>0</v>
      </c>
      <c r="F31" s="25">
        <f t="shared" si="0"/>
        <v>0</v>
      </c>
      <c r="G31" s="26">
        <f t="shared" si="5"/>
        <v>0</v>
      </c>
      <c r="H31" s="27"/>
      <c r="I31" s="28">
        <v>0.46959800657993117</v>
      </c>
      <c r="J31" s="28">
        <v>2.1616524614097021E-2</v>
      </c>
      <c r="K31" s="25">
        <f t="shared" si="1"/>
        <v>1.3237225125377599E-2</v>
      </c>
      <c r="L31" s="26">
        <f t="shared" si="6"/>
        <v>5.8806379980295203E-3</v>
      </c>
      <c r="M31" s="27"/>
      <c r="N31" s="28">
        <v>0.44993528942304523</v>
      </c>
      <c r="O31" s="28">
        <v>-1.9662717156885941E-2</v>
      </c>
      <c r="P31" s="25">
        <f t="shared" si="2"/>
        <v>5.9150987575660929E-3</v>
      </c>
      <c r="Q31" s="26">
        <f t="shared" si="7"/>
        <v>-1.059983519054027E-3</v>
      </c>
      <c r="R31" s="27"/>
      <c r="S31" s="28">
        <v>1.206874877234335</v>
      </c>
      <c r="T31" s="28">
        <v>0.32225008065440391</v>
      </c>
      <c r="U31" s="25">
        <f t="shared" si="3"/>
        <v>7.0504256783831551E-3</v>
      </c>
      <c r="V31" s="26">
        <f t="shared" si="8"/>
        <v>4.687508678833165E-3</v>
      </c>
      <c r="W31" s="27"/>
      <c r="X31" s="29"/>
      <c r="Y31" s="30">
        <v>1.1389401961991545</v>
      </c>
      <c r="Z31" s="31">
        <v>0.25431539961922311</v>
      </c>
      <c r="AA31" s="25">
        <f t="shared" si="4"/>
        <v>6.7018340066323408E-3</v>
      </c>
      <c r="AB31" s="26">
        <f t="shared" si="9"/>
        <v>3.9082430481774677E-3</v>
      </c>
      <c r="AC31" s="32">
        <f t="shared" si="10"/>
        <v>0.88462479657993143</v>
      </c>
      <c r="AD31" s="26">
        <f t="shared" si="11"/>
        <v>8.4351995720478232E-3</v>
      </c>
      <c r="AE31" s="33"/>
      <c r="AF31" s="33"/>
      <c r="AG31" s="33"/>
      <c r="AH31" s="33"/>
      <c r="AI31" s="33"/>
      <c r="AJ31" s="33"/>
      <c r="AK31" s="33"/>
    </row>
    <row r="32" spans="1:37" ht="32" x14ac:dyDescent="0.2">
      <c r="A32" s="10">
        <f t="shared" si="12"/>
        <v>25</v>
      </c>
      <c r="B32" s="60" t="s">
        <v>75</v>
      </c>
      <c r="C32" s="61" t="s">
        <v>53</v>
      </c>
      <c r="D32" s="46">
        <v>0</v>
      </c>
      <c r="E32" s="46">
        <v>0</v>
      </c>
      <c r="F32" s="25">
        <f t="shared" si="0"/>
        <v>0</v>
      </c>
      <c r="G32" s="26">
        <f t="shared" si="5"/>
        <v>0</v>
      </c>
      <c r="H32" s="27"/>
      <c r="I32" s="31">
        <v>0</v>
      </c>
      <c r="J32" s="31">
        <v>0</v>
      </c>
      <c r="K32" s="25">
        <f t="shared" si="1"/>
        <v>0</v>
      </c>
      <c r="L32" s="26">
        <f t="shared" si="6"/>
        <v>0</v>
      </c>
      <c r="M32" s="27"/>
      <c r="N32" s="28">
        <v>0.77148722710098394</v>
      </c>
      <c r="O32" s="28">
        <v>-1.9752562899016106E-2</v>
      </c>
      <c r="P32" s="25">
        <f t="shared" si="2"/>
        <v>1.0142398797735661E-2</v>
      </c>
      <c r="Q32" s="26">
        <f t="shared" si="7"/>
        <v>-1.0648269496519084E-3</v>
      </c>
      <c r="R32" s="27"/>
      <c r="S32" s="28">
        <v>1.1621610678508292</v>
      </c>
      <c r="T32" s="28">
        <v>-4.8162142149170854E-2</v>
      </c>
      <c r="U32" s="25">
        <f t="shared" si="3"/>
        <v>6.7892126928429915E-3</v>
      </c>
      <c r="V32" s="26">
        <f t="shared" si="8"/>
        <v>-7.0057533843583745E-4</v>
      </c>
      <c r="W32" s="27"/>
      <c r="X32" s="29"/>
      <c r="Y32" s="37">
        <v>1.0967433158160245</v>
      </c>
      <c r="Z32" s="38">
        <v>-0.1135798941839755</v>
      </c>
      <c r="AA32" s="25">
        <f t="shared" si="4"/>
        <v>6.4535360811844543E-3</v>
      </c>
      <c r="AB32" s="26">
        <f t="shared" si="9"/>
        <v>-1.745461865549181E-3</v>
      </c>
      <c r="AC32" s="32">
        <f t="shared" si="10"/>
        <v>1.2103232099999999</v>
      </c>
      <c r="AD32" s="26">
        <f t="shared" si="11"/>
        <v>1.1540845183745728E-2</v>
      </c>
      <c r="AE32" s="33"/>
      <c r="AF32" s="33"/>
      <c r="AG32" s="33"/>
      <c r="AH32" s="33"/>
      <c r="AI32" s="33"/>
      <c r="AJ32" s="33"/>
      <c r="AK32" s="33"/>
    </row>
    <row r="33" spans="1:37" ht="16" x14ac:dyDescent="0.2">
      <c r="A33" s="10">
        <f t="shared" si="12"/>
        <v>26</v>
      </c>
      <c r="B33" s="39" t="s">
        <v>76</v>
      </c>
      <c r="C33" s="40" t="s">
        <v>48</v>
      </c>
      <c r="D33" s="28">
        <v>0.22</v>
      </c>
      <c r="E33" s="28">
        <v>0</v>
      </c>
      <c r="F33" s="25">
        <f t="shared" si="0"/>
        <v>1.4456749175104845E-2</v>
      </c>
      <c r="G33" s="26">
        <f t="shared" si="5"/>
        <v>0</v>
      </c>
      <c r="H33" s="27"/>
      <c r="I33" s="28">
        <v>0.40603635692419354</v>
      </c>
      <c r="J33" s="28">
        <v>0.12850612309116491</v>
      </c>
      <c r="K33" s="25">
        <f t="shared" si="1"/>
        <v>1.1445522745801663E-2</v>
      </c>
      <c r="L33" s="26">
        <f t="shared" si="6"/>
        <v>3.4959273237500046E-2</v>
      </c>
      <c r="M33" s="27"/>
      <c r="N33" s="28">
        <v>0.37191506799460683</v>
      </c>
      <c r="O33" s="28">
        <v>9.4384834161578224E-2</v>
      </c>
      <c r="P33" s="25">
        <f t="shared" si="2"/>
        <v>4.8894016724848844E-3</v>
      </c>
      <c r="Q33" s="26">
        <f t="shared" si="7"/>
        <v>5.0881253013845993E-3</v>
      </c>
      <c r="R33" s="27"/>
      <c r="S33" s="28">
        <v>0.98028367988326726</v>
      </c>
      <c r="T33" s="28">
        <v>0.28301802605023868</v>
      </c>
      <c r="U33" s="25">
        <f t="shared" si="3"/>
        <v>5.72670569180052E-3</v>
      </c>
      <c r="V33" s="26">
        <f t="shared" si="8"/>
        <v>4.1168320289715786E-3</v>
      </c>
      <c r="W33" s="27"/>
      <c r="X33" s="29"/>
      <c r="Y33" s="30">
        <v>0.92510375993210214</v>
      </c>
      <c r="Z33" s="36">
        <v>0.2278381060990736</v>
      </c>
      <c r="AA33" s="25">
        <f t="shared" si="4"/>
        <v>5.443562233264347E-3</v>
      </c>
      <c r="AB33" s="26">
        <f t="shared" si="9"/>
        <v>3.5013479152456242E-3</v>
      </c>
      <c r="AC33" s="32">
        <f t="shared" si="10"/>
        <v>0.69726565383302852</v>
      </c>
      <c r="AD33" s="26">
        <f t="shared" si="11"/>
        <v>6.6486661549109878E-3</v>
      </c>
      <c r="AE33" s="33"/>
      <c r="AF33" s="33"/>
      <c r="AG33" s="33"/>
      <c r="AH33" s="33"/>
      <c r="AI33" s="33"/>
      <c r="AJ33" s="33"/>
      <c r="AK33" s="33"/>
    </row>
    <row r="34" spans="1:37" ht="16" x14ac:dyDescent="0.2">
      <c r="A34" s="10">
        <f t="shared" si="12"/>
        <v>27</v>
      </c>
      <c r="B34" s="41" t="s">
        <v>77</v>
      </c>
      <c r="C34" s="40" t="s">
        <v>59</v>
      </c>
      <c r="D34" s="31">
        <v>0.36</v>
      </c>
      <c r="E34" s="31">
        <v>0</v>
      </c>
      <c r="F34" s="25">
        <f t="shared" si="0"/>
        <v>2.3656498650171564E-2</v>
      </c>
      <c r="G34" s="26">
        <f t="shared" si="5"/>
        <v>0</v>
      </c>
      <c r="H34" s="27"/>
      <c r="I34" s="31">
        <v>0.38663329391355494</v>
      </c>
      <c r="J34" s="31">
        <v>2.1815243913554935E-2</v>
      </c>
      <c r="K34" s="25">
        <f t="shared" si="1"/>
        <v>1.0898581085924765E-2</v>
      </c>
      <c r="L34" s="26">
        <f t="shared" si="6"/>
        <v>5.9346983192049198E-3</v>
      </c>
      <c r="M34" s="27"/>
      <c r="N34" s="28">
        <v>1.1719373599999998</v>
      </c>
      <c r="O34" s="28">
        <v>0.41681108999999988</v>
      </c>
      <c r="P34" s="25">
        <f t="shared" si="2"/>
        <v>1.5406938253210574E-2</v>
      </c>
      <c r="Q34" s="26">
        <f t="shared" si="7"/>
        <v>2.2469574394717896E-2</v>
      </c>
      <c r="R34" s="27"/>
      <c r="S34" s="28">
        <v>1.1719373599999998</v>
      </c>
      <c r="T34" s="28">
        <v>0.41681108999999983</v>
      </c>
      <c r="U34" s="25">
        <f t="shared" si="3"/>
        <v>6.8463246789387177E-3</v>
      </c>
      <c r="V34" s="26">
        <f t="shared" si="8"/>
        <v>6.0630104353775575E-3</v>
      </c>
      <c r="W34" s="27"/>
      <c r="X34" s="29"/>
      <c r="Y34" s="30">
        <v>0.75512626999999999</v>
      </c>
      <c r="Z34" s="36">
        <v>0</v>
      </c>
      <c r="AA34" s="25">
        <f t="shared" si="4"/>
        <v>4.4433684336332947E-3</v>
      </c>
      <c r="AB34" s="26">
        <f t="shared" si="9"/>
        <v>0</v>
      </c>
      <c r="AC34" s="32">
        <f t="shared" si="10"/>
        <v>0.75512626999999999</v>
      </c>
      <c r="AD34" s="26">
        <f t="shared" si="11"/>
        <v>7.2003868919025167E-3</v>
      </c>
      <c r="AE34" s="33"/>
      <c r="AF34" s="33"/>
      <c r="AG34" s="33"/>
      <c r="AH34" s="33"/>
      <c r="AI34" s="33"/>
      <c r="AJ34" s="33"/>
      <c r="AK34" s="33"/>
    </row>
    <row r="35" spans="1:37" ht="16" x14ac:dyDescent="0.2">
      <c r="A35" s="10">
        <f t="shared" si="12"/>
        <v>28</v>
      </c>
      <c r="B35" s="59" t="s">
        <v>78</v>
      </c>
      <c r="C35" s="57" t="s">
        <v>50</v>
      </c>
      <c r="D35" s="28">
        <v>0</v>
      </c>
      <c r="E35" s="28">
        <v>0</v>
      </c>
      <c r="F35" s="25">
        <f t="shared" si="0"/>
        <v>0</v>
      </c>
      <c r="G35" s="26">
        <f t="shared" si="5"/>
        <v>0</v>
      </c>
      <c r="H35" s="27"/>
      <c r="I35" s="28">
        <v>0.6757955142795018</v>
      </c>
      <c r="J35" s="28">
        <v>7.6766146700187532E-4</v>
      </c>
      <c r="K35" s="25">
        <f t="shared" si="1"/>
        <v>1.9049606761300082E-2</v>
      </c>
      <c r="L35" s="26">
        <f t="shared" si="6"/>
        <v>2.0883741827445874E-4</v>
      </c>
      <c r="M35" s="27"/>
      <c r="N35" s="28">
        <v>0.61900499883224946</v>
      </c>
      <c r="O35" s="28">
        <v>-5.6022853980250545E-2</v>
      </c>
      <c r="P35" s="25">
        <f t="shared" si="2"/>
        <v>8.1377828892127413E-3</v>
      </c>
      <c r="Q35" s="26">
        <f t="shared" si="7"/>
        <v>-3.0200964310082476E-3</v>
      </c>
      <c r="R35" s="27"/>
      <c r="S35" s="28">
        <v>0.60613663579987087</v>
      </c>
      <c r="T35" s="28">
        <v>-6.8891217012629125E-2</v>
      </c>
      <c r="U35" s="25">
        <f t="shared" si="3"/>
        <v>3.5409812419373216E-3</v>
      </c>
      <c r="V35" s="26">
        <f t="shared" si="8"/>
        <v>-1.0021042569990891E-3</v>
      </c>
      <c r="W35" s="27"/>
      <c r="X35" s="29"/>
      <c r="Y35" s="37">
        <v>0.71386115751940082</v>
      </c>
      <c r="Z35" s="55">
        <v>-0.10310502529309919</v>
      </c>
      <c r="AA35" s="25">
        <f t="shared" si="4"/>
        <v>4.2005532840469588E-3</v>
      </c>
      <c r="AB35" s="26">
        <f t="shared" si="9"/>
        <v>-1.5844872113023943E-3</v>
      </c>
      <c r="AC35" s="32">
        <f t="shared" si="10"/>
        <v>0.8169661828125</v>
      </c>
      <c r="AD35" s="26">
        <f t="shared" si="11"/>
        <v>7.7900515815067066E-3</v>
      </c>
      <c r="AE35" s="33"/>
      <c r="AF35" s="33"/>
      <c r="AG35" s="33"/>
      <c r="AH35" s="33"/>
      <c r="AI35" s="33"/>
      <c r="AJ35" s="33"/>
      <c r="AK35" s="33"/>
    </row>
    <row r="36" spans="1:37" ht="16" x14ac:dyDescent="0.2">
      <c r="A36" s="10">
        <f t="shared" si="12"/>
        <v>29</v>
      </c>
      <c r="B36" s="39" t="s">
        <v>79</v>
      </c>
      <c r="C36" s="40" t="s">
        <v>59</v>
      </c>
      <c r="D36" s="46">
        <v>0</v>
      </c>
      <c r="E36" s="46">
        <v>0</v>
      </c>
      <c r="F36" s="25">
        <f t="shared" si="0"/>
        <v>0</v>
      </c>
      <c r="G36" s="26">
        <f t="shared" si="5"/>
        <v>0</v>
      </c>
      <c r="H36" s="27"/>
      <c r="I36" s="28">
        <v>0</v>
      </c>
      <c r="J36" s="28">
        <v>0</v>
      </c>
      <c r="K36" s="25">
        <f t="shared" si="1"/>
        <v>0</v>
      </c>
      <c r="L36" s="26">
        <f t="shared" si="6"/>
        <v>0</v>
      </c>
      <c r="M36" s="27"/>
      <c r="N36" s="28">
        <v>0.60999994999999996</v>
      </c>
      <c r="O36" s="28">
        <v>0</v>
      </c>
      <c r="P36" s="25">
        <f t="shared" si="2"/>
        <v>8.0193975248912096E-3</v>
      </c>
      <c r="Q36" s="26">
        <f t="shared" si="7"/>
        <v>0</v>
      </c>
      <c r="R36" s="27"/>
      <c r="S36" s="28">
        <v>0.60999994999999996</v>
      </c>
      <c r="T36" s="28">
        <v>0</v>
      </c>
      <c r="U36" s="25">
        <f t="shared" si="3"/>
        <v>3.5635502838107184E-3</v>
      </c>
      <c r="V36" s="26">
        <f t="shared" si="8"/>
        <v>0</v>
      </c>
      <c r="W36" s="27"/>
      <c r="X36" s="29"/>
      <c r="Y36" s="30">
        <v>0.60999994999999996</v>
      </c>
      <c r="Z36" s="36">
        <v>0</v>
      </c>
      <c r="AA36" s="25">
        <f t="shared" si="4"/>
        <v>3.5894056795930142E-3</v>
      </c>
      <c r="AB36" s="26">
        <f t="shared" si="9"/>
        <v>0</v>
      </c>
      <c r="AC36" s="32">
        <f t="shared" si="10"/>
        <v>0.60999994999999996</v>
      </c>
      <c r="AD36" s="26">
        <f t="shared" si="11"/>
        <v>5.8165578639466356E-3</v>
      </c>
      <c r="AE36" s="33"/>
      <c r="AF36" s="33"/>
      <c r="AG36" s="33"/>
      <c r="AH36" s="33"/>
      <c r="AI36" s="33"/>
      <c r="AJ36" s="33"/>
      <c r="AK36" s="33"/>
    </row>
    <row r="37" spans="1:37" ht="16" x14ac:dyDescent="0.2">
      <c r="A37" s="10">
        <f t="shared" si="12"/>
        <v>30</v>
      </c>
      <c r="B37" s="41" t="s">
        <v>80</v>
      </c>
      <c r="C37" s="40" t="s">
        <v>59</v>
      </c>
      <c r="D37" s="31">
        <v>0</v>
      </c>
      <c r="E37" s="31">
        <v>0</v>
      </c>
      <c r="F37" s="25">
        <f t="shared" si="0"/>
        <v>0</v>
      </c>
      <c r="G37" s="26">
        <f t="shared" si="5"/>
        <v>0</v>
      </c>
      <c r="H37" s="27"/>
      <c r="I37" s="31">
        <v>0.21</v>
      </c>
      <c r="J37" s="31">
        <v>0</v>
      </c>
      <c r="K37" s="25">
        <f t="shared" si="1"/>
        <v>5.9195678801420501E-3</v>
      </c>
      <c r="L37" s="26">
        <f t="shared" si="6"/>
        <v>0</v>
      </c>
      <c r="M37" s="27"/>
      <c r="N37" s="28">
        <v>0.42</v>
      </c>
      <c r="O37" s="28">
        <v>0</v>
      </c>
      <c r="P37" s="25">
        <f t="shared" si="2"/>
        <v>5.5215528467736892E-3</v>
      </c>
      <c r="Q37" s="26">
        <f t="shared" si="7"/>
        <v>0</v>
      </c>
      <c r="R37" s="27"/>
      <c r="S37" s="28">
        <v>0.42</v>
      </c>
      <c r="T37" s="28">
        <v>0</v>
      </c>
      <c r="U37" s="25">
        <f t="shared" si="3"/>
        <v>2.4535921998034621E-3</v>
      </c>
      <c r="V37" s="26">
        <f t="shared" si="8"/>
        <v>0</v>
      </c>
      <c r="W37" s="27"/>
      <c r="X37" s="29"/>
      <c r="Y37" s="30">
        <v>0.42</v>
      </c>
      <c r="Z37" s="36">
        <v>0</v>
      </c>
      <c r="AA37" s="25">
        <f t="shared" si="4"/>
        <v>2.4713942770471799E-3</v>
      </c>
      <c r="AB37" s="26">
        <f t="shared" si="9"/>
        <v>0</v>
      </c>
      <c r="AC37" s="32">
        <f t="shared" si="10"/>
        <v>0.42</v>
      </c>
      <c r="AD37" s="26">
        <f t="shared" si="11"/>
        <v>4.0048434477045237E-3</v>
      </c>
      <c r="AE37" s="33"/>
      <c r="AF37" s="33"/>
      <c r="AG37" s="33"/>
      <c r="AH37" s="33"/>
      <c r="AI37" s="33"/>
      <c r="AJ37" s="33"/>
      <c r="AK37" s="33"/>
    </row>
    <row r="38" spans="1:37" ht="16" x14ac:dyDescent="0.2">
      <c r="A38" s="10">
        <f t="shared" si="12"/>
        <v>31</v>
      </c>
      <c r="B38" s="59" t="s">
        <v>81</v>
      </c>
      <c r="C38" s="57" t="s">
        <v>46</v>
      </c>
      <c r="D38" s="28">
        <v>0.37</v>
      </c>
      <c r="E38" s="28">
        <v>0</v>
      </c>
      <c r="F38" s="25">
        <f t="shared" si="0"/>
        <v>2.4313623612676333E-2</v>
      </c>
      <c r="G38" s="26">
        <f t="shared" si="5"/>
        <v>0</v>
      </c>
      <c r="H38" s="27"/>
      <c r="I38" s="28">
        <v>1.4046665849822531</v>
      </c>
      <c r="J38" s="28">
        <v>0.33300073498225308</v>
      </c>
      <c r="K38" s="25">
        <f t="shared" si="1"/>
        <v>3.9595329517951278E-2</v>
      </c>
      <c r="L38" s="26">
        <f t="shared" si="6"/>
        <v>9.0590731418099285E-2</v>
      </c>
      <c r="M38" s="27"/>
      <c r="N38" s="28">
        <v>1.4046665849822531</v>
      </c>
      <c r="O38" s="28">
        <v>0.33300073498225308</v>
      </c>
      <c r="P38" s="25">
        <f t="shared" si="2"/>
        <v>1.8466525669230086E-2</v>
      </c>
      <c r="Q38" s="26">
        <f t="shared" si="7"/>
        <v>1.7951501214085921E-2</v>
      </c>
      <c r="R38" s="27"/>
      <c r="S38" s="28">
        <v>1.3705666500000002</v>
      </c>
      <c r="T38" s="28">
        <v>0</v>
      </c>
      <c r="U38" s="25">
        <f t="shared" si="3"/>
        <v>8.0066943851208622E-3</v>
      </c>
      <c r="V38" s="26">
        <f t="shared" si="8"/>
        <v>0</v>
      </c>
      <c r="W38" s="27"/>
      <c r="X38" s="29"/>
      <c r="Y38" s="37">
        <v>0.34264166250000005</v>
      </c>
      <c r="Z38" s="38">
        <v>-1.0279249875000001</v>
      </c>
      <c r="AA38" s="25">
        <f t="shared" si="4"/>
        <v>2.0161967709057893E-3</v>
      </c>
      <c r="AB38" s="26">
        <f t="shared" si="9"/>
        <v>-1.5796843968001382E-2</v>
      </c>
      <c r="AC38" s="32">
        <f t="shared" si="10"/>
        <v>1.3705666500000002</v>
      </c>
      <c r="AD38" s="26">
        <f t="shared" si="11"/>
        <v>1.3068821114035333E-2</v>
      </c>
      <c r="AE38" s="33"/>
      <c r="AF38" s="33"/>
      <c r="AG38" s="33"/>
      <c r="AH38" s="33"/>
      <c r="AI38" s="33"/>
      <c r="AJ38" s="33"/>
      <c r="AK38" s="33"/>
    </row>
    <row r="39" spans="1:37" ht="16" x14ac:dyDescent="0.2">
      <c r="A39" s="10">
        <f t="shared" si="12"/>
        <v>32</v>
      </c>
      <c r="B39" s="62" t="s">
        <v>82</v>
      </c>
      <c r="C39" s="63" t="s">
        <v>48</v>
      </c>
      <c r="D39" s="46">
        <v>1.93</v>
      </c>
      <c r="E39" s="46">
        <v>-0.03</v>
      </c>
      <c r="F39" s="25">
        <f t="shared" si="0"/>
        <v>0.12682511776341979</v>
      </c>
      <c r="G39" s="26">
        <f t="shared" si="5"/>
        <v>0.39135578545420718</v>
      </c>
      <c r="H39" s="27"/>
      <c r="I39" s="58">
        <v>1.91</v>
      </c>
      <c r="J39" s="58">
        <v>-0.05</v>
      </c>
      <c r="K39" s="25">
        <f t="shared" si="1"/>
        <v>5.3839879290815788E-2</v>
      </c>
      <c r="L39" s="26">
        <f t="shared" si="6"/>
        <v>-1.3602181902530519E-2</v>
      </c>
      <c r="M39" s="27"/>
      <c r="N39" s="64">
        <v>0</v>
      </c>
      <c r="O39" s="64">
        <v>-1.97</v>
      </c>
      <c r="P39" s="25">
        <f t="shared" si="2"/>
        <v>0</v>
      </c>
      <c r="Q39" s="26">
        <f t="shared" si="7"/>
        <v>-0.10619933734871177</v>
      </c>
      <c r="R39" s="27"/>
      <c r="S39" s="64">
        <v>0</v>
      </c>
      <c r="T39" s="64">
        <v>-1.97</v>
      </c>
      <c r="U39" s="25">
        <f t="shared" si="3"/>
        <v>0</v>
      </c>
      <c r="V39" s="26">
        <f t="shared" si="8"/>
        <v>-2.8655980717052883E-2</v>
      </c>
      <c r="W39" s="27"/>
      <c r="X39" s="29"/>
      <c r="Y39" s="64">
        <v>0</v>
      </c>
      <c r="Z39" s="64">
        <v>-1.97</v>
      </c>
      <c r="AA39" s="25">
        <f t="shared" si="4"/>
        <v>0</v>
      </c>
      <c r="AB39" s="26">
        <f t="shared" si="9"/>
        <v>-3.0274371180185673E-2</v>
      </c>
      <c r="AC39" s="32">
        <f t="shared" si="10"/>
        <v>1.97</v>
      </c>
      <c r="AD39" s="26">
        <f t="shared" si="11"/>
        <v>1.8784622838042647E-2</v>
      </c>
      <c r="AE39" s="33"/>
      <c r="AF39" s="33"/>
      <c r="AG39" s="33"/>
      <c r="AH39" s="33"/>
      <c r="AI39" s="33"/>
      <c r="AJ39" s="33"/>
      <c r="AK39" s="33"/>
    </row>
    <row r="40" spans="1:37" ht="16" x14ac:dyDescent="0.2">
      <c r="D40" s="65">
        <f t="shared" ref="D40:J40" si="13">SUM(D8:D39)</f>
        <v>15.217805699973658</v>
      </c>
      <c r="E40" s="65">
        <f t="shared" si="13"/>
        <v>-7.665659002634144E-2</v>
      </c>
      <c r="F40" s="66">
        <f t="shared" si="0"/>
        <v>1</v>
      </c>
      <c r="G40" s="16">
        <f t="shared" si="5"/>
        <v>1</v>
      </c>
      <c r="H40" s="67"/>
      <c r="I40" s="65">
        <f t="shared" si="13"/>
        <v>35.47556244848073</v>
      </c>
      <c r="J40" s="65">
        <f t="shared" si="13"/>
        <v>3.6758808519314181</v>
      </c>
      <c r="K40" s="66">
        <f t="shared" si="1"/>
        <v>1</v>
      </c>
      <c r="L40" s="16">
        <f t="shared" si="6"/>
        <v>1</v>
      </c>
      <c r="M40" s="67"/>
      <c r="N40" s="65">
        <f>SUM(N8:N39)</f>
        <v>76.065558304927052</v>
      </c>
      <c r="O40" s="65">
        <f>SUM(O8:O39)</f>
        <v>18.550021583763645</v>
      </c>
      <c r="P40" s="66">
        <f t="shared" si="2"/>
        <v>1</v>
      </c>
      <c r="Q40" s="16">
        <f t="shared" si="7"/>
        <v>1</v>
      </c>
      <c r="R40" s="67"/>
      <c r="S40" s="65">
        <f>SUM(S8:S39)</f>
        <v>171.17759016092523</v>
      </c>
      <c r="T40" s="65">
        <f>SUM(T8:T39)</f>
        <v>68.746556589761838</v>
      </c>
      <c r="U40" s="66">
        <f t="shared" si="3"/>
        <v>1</v>
      </c>
      <c r="V40" s="16">
        <f t="shared" si="8"/>
        <v>1</v>
      </c>
      <c r="W40" s="27"/>
      <c r="X40" s="29"/>
      <c r="Y40" s="65">
        <f t="shared" ref="Y40:AA40" si="14">SUM(Y8:Y39)</f>
        <v>169.94455474009419</v>
      </c>
      <c r="Z40" s="65">
        <f t="shared" si="14"/>
        <v>65.071541478930826</v>
      </c>
      <c r="AA40" s="66">
        <f t="shared" si="14"/>
        <v>1</v>
      </c>
      <c r="AC40" s="68">
        <f>SUM(AC8:AC39)</f>
        <v>104.87301326116344</v>
      </c>
      <c r="AD40" s="26">
        <f t="shared" si="11"/>
        <v>1</v>
      </c>
      <c r="AE40" s="33"/>
      <c r="AF40" s="33"/>
      <c r="AG40" s="33"/>
      <c r="AH40" s="33"/>
      <c r="AI40" s="33"/>
      <c r="AJ40" s="33"/>
      <c r="AK40" s="33"/>
    </row>
  </sheetData>
  <mergeCells count="6">
    <mergeCell ref="AE6:AK6"/>
    <mergeCell ref="D6:F6"/>
    <mergeCell ref="I6:K6"/>
    <mergeCell ref="N6:P6"/>
    <mergeCell ref="S6:U6"/>
    <mergeCell ref="X6:AD6"/>
  </mergeCell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DB431A-B489-DF4E-B0EB-900C9B582F25}">
  <dimension ref="C3:J26"/>
  <sheetViews>
    <sheetView showGridLines="0" workbookViewId="0">
      <selection activeCell="E27" sqref="E27"/>
    </sheetView>
  </sheetViews>
  <sheetFormatPr baseColWidth="10" defaultColWidth="8.83203125" defaultRowHeight="15" x14ac:dyDescent="0.2"/>
  <cols>
    <col min="1" max="2" width="8.83203125" style="9"/>
    <col min="3" max="3" width="17.5" style="9" customWidth="1"/>
    <col min="4" max="16384" width="8.83203125" style="9"/>
  </cols>
  <sheetData>
    <row r="3" spans="3:10" x14ac:dyDescent="0.2">
      <c r="C3" s="326" t="s">
        <v>204</v>
      </c>
      <c r="D3" s="326"/>
      <c r="E3" s="326"/>
      <c r="F3" s="326"/>
      <c r="G3" s="326"/>
      <c r="H3" s="326"/>
      <c r="I3" s="326"/>
      <c r="J3" s="327"/>
    </row>
    <row r="4" spans="3:10" x14ac:dyDescent="0.2">
      <c r="C4" s="9" t="s">
        <v>205</v>
      </c>
    </row>
    <row r="5" spans="3:10" x14ac:dyDescent="0.2">
      <c r="C5" s="8" t="s">
        <v>206</v>
      </c>
      <c r="D5" s="328">
        <v>1120.8</v>
      </c>
      <c r="E5" s="8" t="s">
        <v>207</v>
      </c>
    </row>
    <row r="6" spans="3:10" x14ac:dyDescent="0.2">
      <c r="C6" s="329"/>
      <c r="D6" s="330">
        <v>2014</v>
      </c>
      <c r="E6" s="330">
        <v>2015</v>
      </c>
      <c r="F6" s="330">
        <v>2016</v>
      </c>
      <c r="G6" s="330">
        <v>2017</v>
      </c>
      <c r="H6" s="330">
        <v>2018</v>
      </c>
      <c r="I6" s="330">
        <v>2019</v>
      </c>
      <c r="J6" s="331" t="s">
        <v>111</v>
      </c>
    </row>
    <row r="7" spans="3:10" x14ac:dyDescent="0.2">
      <c r="C7" s="329" t="s">
        <v>208</v>
      </c>
      <c r="D7" s="332">
        <v>326.96556205000002</v>
      </c>
      <c r="E7" s="332">
        <v>221.47388798964997</v>
      </c>
      <c r="F7" s="332">
        <v>120.2535262952</v>
      </c>
      <c r="G7" s="332">
        <v>38.416240999999999</v>
      </c>
      <c r="H7" s="332">
        <v>3.3422320000000001</v>
      </c>
      <c r="I7" s="332"/>
      <c r="J7" s="332">
        <v>710.45144933484994</v>
      </c>
    </row>
    <row r="8" spans="3:10" x14ac:dyDescent="0.2">
      <c r="C8" s="329" t="s">
        <v>209</v>
      </c>
      <c r="D8" s="332"/>
      <c r="E8" s="332">
        <v>60.306555300000007</v>
      </c>
      <c r="F8" s="332">
        <v>121.69042585705</v>
      </c>
      <c r="G8" s="332">
        <v>90.656620759800006</v>
      </c>
      <c r="H8" s="332">
        <v>42.895872800000006</v>
      </c>
      <c r="I8" s="332">
        <v>6.7920160000000003</v>
      </c>
      <c r="J8" s="332">
        <v>322.34149071684999</v>
      </c>
    </row>
    <row r="9" spans="3:10" x14ac:dyDescent="0.2">
      <c r="C9" s="333" t="s">
        <v>111</v>
      </c>
      <c r="D9" s="334">
        <v>326.96556205000002</v>
      </c>
      <c r="E9" s="334">
        <v>281.78044328964995</v>
      </c>
      <c r="F9" s="334">
        <v>241.94395215225001</v>
      </c>
      <c r="G9" s="334">
        <v>129.07286175979999</v>
      </c>
      <c r="H9" s="334">
        <v>46.238104800000009</v>
      </c>
      <c r="I9" s="334">
        <v>6.7920160000000003</v>
      </c>
      <c r="J9" s="334">
        <v>1032.7929400517</v>
      </c>
    </row>
    <row r="10" spans="3:10" x14ac:dyDescent="0.2">
      <c r="C10" s="333" t="s">
        <v>210</v>
      </c>
      <c r="D10" s="335">
        <v>0.29172516242862245</v>
      </c>
      <c r="E10" s="335">
        <v>0.2514101028637134</v>
      </c>
      <c r="F10" s="335">
        <v>0.21586719499665419</v>
      </c>
      <c r="G10" s="335">
        <v>0.11516136845092791</v>
      </c>
      <c r="H10" s="335">
        <v>4.1254554603854403E-2</v>
      </c>
      <c r="I10" s="335">
        <v>6.0599714489650257E-3</v>
      </c>
      <c r="J10" s="335">
        <v>0.92147835479273732</v>
      </c>
    </row>
    <row r="13" spans="3:10" x14ac:dyDescent="0.2">
      <c r="C13" s="326" t="s">
        <v>211</v>
      </c>
      <c r="D13" s="327"/>
      <c r="E13" s="327"/>
      <c r="F13" s="327"/>
      <c r="G13" s="327"/>
      <c r="H13" s="327"/>
      <c r="I13" s="327"/>
      <c r="J13" s="327"/>
    </row>
    <row r="14" spans="3:10" x14ac:dyDescent="0.2">
      <c r="C14" s="9" t="s">
        <v>205</v>
      </c>
    </row>
    <row r="15" spans="3:10" x14ac:dyDescent="0.2">
      <c r="C15" s="8" t="s">
        <v>112</v>
      </c>
      <c r="D15" s="8">
        <v>5610</v>
      </c>
      <c r="E15" s="8" t="s">
        <v>207</v>
      </c>
    </row>
    <row r="16" spans="3:10" x14ac:dyDescent="0.2">
      <c r="C16" s="329"/>
      <c r="D16" s="330">
        <v>2016</v>
      </c>
      <c r="E16" s="330">
        <v>2017</v>
      </c>
      <c r="F16" s="330">
        <v>2018</v>
      </c>
      <c r="G16" s="330">
        <v>2019</v>
      </c>
      <c r="H16" s="330">
        <v>2020</v>
      </c>
      <c r="I16" s="331"/>
      <c r="J16" s="331" t="s">
        <v>111</v>
      </c>
    </row>
    <row r="17" spans="3:10" x14ac:dyDescent="0.2">
      <c r="C17" s="329" t="s">
        <v>208</v>
      </c>
      <c r="D17" s="332">
        <v>541.12383627499992</v>
      </c>
      <c r="E17" s="332">
        <v>600.63288863679986</v>
      </c>
      <c r="F17" s="332">
        <v>381.09838221999996</v>
      </c>
      <c r="G17" s="332">
        <v>292.28525780000001</v>
      </c>
      <c r="H17" s="332">
        <v>16.010759820000001</v>
      </c>
      <c r="I17" s="332"/>
      <c r="J17" s="332">
        <v>1831.1511247517997</v>
      </c>
    </row>
    <row r="18" spans="3:10" x14ac:dyDescent="0.2">
      <c r="C18" s="329" t="s">
        <v>209</v>
      </c>
      <c r="D18" s="332"/>
      <c r="E18" s="332">
        <v>239.65909347000002</v>
      </c>
      <c r="F18" s="332">
        <v>1051.63537772</v>
      </c>
      <c r="G18" s="332">
        <v>1129.0608997000002</v>
      </c>
      <c r="H18" s="332">
        <v>254.50707130000001</v>
      </c>
      <c r="I18" s="332"/>
      <c r="J18" s="332">
        <v>2674.8624421899999</v>
      </c>
    </row>
    <row r="19" spans="3:10" x14ac:dyDescent="0.2">
      <c r="C19" s="333" t="s">
        <v>111</v>
      </c>
      <c r="D19" s="334">
        <v>541.12383627499992</v>
      </c>
      <c r="E19" s="334">
        <v>840.29198210679988</v>
      </c>
      <c r="F19" s="334">
        <v>1432.7337599399998</v>
      </c>
      <c r="G19" s="334">
        <v>1421.3461575000001</v>
      </c>
      <c r="H19" s="334">
        <v>270.51783111999998</v>
      </c>
      <c r="I19" s="334"/>
      <c r="J19" s="334">
        <v>4506.0135669417996</v>
      </c>
    </row>
    <row r="20" spans="3:10" x14ac:dyDescent="0.2">
      <c r="C20" s="333" t="s">
        <v>210</v>
      </c>
      <c r="D20" s="335">
        <v>9.6457011813725471E-2</v>
      </c>
      <c r="E20" s="335">
        <v>0.14978466704221033</v>
      </c>
      <c r="F20" s="335">
        <v>0.25538926202139034</v>
      </c>
      <c r="G20" s="335">
        <v>0.25335938636363636</v>
      </c>
      <c r="H20" s="335">
        <v>4.8220647258467017E-2</v>
      </c>
      <c r="I20" s="335"/>
      <c r="J20" s="335">
        <v>0.80321097449942935</v>
      </c>
    </row>
    <row r="26" spans="3:10" x14ac:dyDescent="0.2">
      <c r="E26" s="9" t="s">
        <v>1108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9E65A-DD93-1247-8BFF-7AE4FE6E7F8B}">
  <dimension ref="A3:S25"/>
  <sheetViews>
    <sheetView workbookViewId="0">
      <selection activeCell="B4" sqref="B4"/>
    </sheetView>
  </sheetViews>
  <sheetFormatPr baseColWidth="10" defaultColWidth="8.83203125" defaultRowHeight="15" x14ac:dyDescent="0.2"/>
  <cols>
    <col min="1" max="1" width="8.83203125" style="9"/>
    <col min="2" max="2" width="13.33203125" style="9" bestFit="1" customWidth="1"/>
    <col min="3" max="3" width="28.1640625" style="9" customWidth="1"/>
    <col min="4" max="4" width="12.33203125" style="9" bestFit="1" customWidth="1"/>
    <col min="5" max="5" width="9.1640625" style="9" bestFit="1" customWidth="1"/>
    <col min="6" max="6" width="12.83203125" style="9" customWidth="1"/>
    <col min="7" max="8" width="8.83203125" style="9"/>
    <col min="9" max="9" width="14.33203125" style="9" customWidth="1"/>
    <col min="10" max="11" width="11" style="9" hidden="1" customWidth="1"/>
    <col min="12" max="12" width="15.83203125" style="9" customWidth="1"/>
    <col min="13" max="13" width="26.6640625" style="9" bestFit="1" customWidth="1"/>
    <col min="14" max="14" width="23.33203125" style="9" bestFit="1" customWidth="1"/>
    <col min="15" max="15" width="11" style="9" hidden="1" customWidth="1"/>
    <col min="16" max="16" width="11" style="9" customWidth="1"/>
    <col min="17" max="17" width="16.83203125" style="9" customWidth="1"/>
    <col min="18" max="18" width="8.83203125" style="9"/>
    <col min="19" max="19" width="13.6640625" style="9" bestFit="1" customWidth="1"/>
    <col min="20" max="16384" width="8.83203125" style="9"/>
  </cols>
  <sheetData>
    <row r="3" spans="1:19" x14ac:dyDescent="0.2">
      <c r="B3" s="9" t="s">
        <v>1111</v>
      </c>
      <c r="N3" s="336">
        <f>1.5%</f>
        <v>1.4999999999999999E-2</v>
      </c>
    </row>
    <row r="5" spans="1:19" x14ac:dyDescent="0.2">
      <c r="B5" s="9" t="s">
        <v>213</v>
      </c>
      <c r="C5" s="9" t="s">
        <v>214</v>
      </c>
      <c r="D5" s="9" t="s">
        <v>215</v>
      </c>
      <c r="E5" s="9" t="s">
        <v>216</v>
      </c>
      <c r="F5" s="9" t="s">
        <v>111</v>
      </c>
      <c r="H5" s="337" t="s">
        <v>217</v>
      </c>
      <c r="I5" s="337" t="str">
        <f>[213]Chiratae!I3</f>
        <v xml:space="preserve">Financial Year </v>
      </c>
      <c r="J5" s="337" t="s">
        <v>218</v>
      </c>
      <c r="K5" s="337" t="s">
        <v>219</v>
      </c>
      <c r="L5" s="337" t="s">
        <v>220</v>
      </c>
      <c r="M5" s="337" t="s">
        <v>221</v>
      </c>
      <c r="N5" s="337" t="s">
        <v>222</v>
      </c>
      <c r="O5" s="338"/>
      <c r="P5" s="337" t="s">
        <v>111</v>
      </c>
      <c r="Q5" s="337" t="s">
        <v>223</v>
      </c>
    </row>
    <row r="6" spans="1:19" ht="16" x14ac:dyDescent="0.2">
      <c r="A6" s="9" t="s">
        <v>224</v>
      </c>
      <c r="B6" s="339">
        <v>11564000</v>
      </c>
      <c r="C6" s="339">
        <v>15064667</v>
      </c>
      <c r="D6" s="339">
        <v>280.25</v>
      </c>
      <c r="E6" s="339">
        <v>0</v>
      </c>
      <c r="F6" s="248">
        <f>SUM(B6:E6)</f>
        <v>26628947.25</v>
      </c>
      <c r="H6" s="338" t="s">
        <v>225</v>
      </c>
      <c r="I6" s="338" t="s">
        <v>226</v>
      </c>
      <c r="J6" s="340">
        <f>SUM(D6:E9)</f>
        <v>1319881.54</v>
      </c>
      <c r="K6" s="340">
        <f>SUM(B6:B9)</f>
        <v>19293000</v>
      </c>
      <c r="L6" s="340">
        <f>960*10^7</f>
        <v>9600000000</v>
      </c>
      <c r="M6" s="341">
        <f>J6/L6</f>
        <v>1.3748766041666666E-4</v>
      </c>
      <c r="N6" s="341">
        <f>K6/L6</f>
        <v>2.0096875000000002E-3</v>
      </c>
      <c r="O6" s="340"/>
      <c r="P6" s="341">
        <f>M6+N6</f>
        <v>2.1471751604166668E-3</v>
      </c>
      <c r="Q6" s="338" t="s">
        <v>227</v>
      </c>
    </row>
    <row r="7" spans="1:19" ht="16" x14ac:dyDescent="0.2">
      <c r="A7" s="9" t="s">
        <v>228</v>
      </c>
      <c r="B7" s="339">
        <v>1180000</v>
      </c>
      <c r="C7" s="339">
        <v>23088667</v>
      </c>
      <c r="D7" s="339">
        <v>73.160000000000011</v>
      </c>
      <c r="E7" s="339">
        <v>0</v>
      </c>
      <c r="F7" s="248">
        <f t="shared" ref="F7:F10" si="0">SUM(B7:E7)</f>
        <v>24268740.16</v>
      </c>
      <c r="H7" s="338" t="s">
        <v>229</v>
      </c>
      <c r="I7" s="338" t="s">
        <v>230</v>
      </c>
      <c r="J7" s="340">
        <f>2.3*10^6</f>
        <v>2300000</v>
      </c>
      <c r="K7" s="340"/>
      <c r="L7" s="340">
        <f t="shared" ref="L7:L15" si="1">960*10^7</f>
        <v>9600000000</v>
      </c>
      <c r="M7" s="341">
        <f t="shared" ref="M7:M15" si="2">J7/L7</f>
        <v>2.3958333333333332E-4</v>
      </c>
      <c r="N7" s="341">
        <v>4.7999999999999996E-3</v>
      </c>
      <c r="O7" s="340"/>
      <c r="P7" s="341">
        <f t="shared" ref="P7:P15" si="3">M7+N7</f>
        <v>5.0395833333333325E-3</v>
      </c>
      <c r="Q7" s="338" t="s">
        <v>231</v>
      </c>
    </row>
    <row r="8" spans="1:19" ht="16" x14ac:dyDescent="0.2">
      <c r="A8" s="9" t="s">
        <v>232</v>
      </c>
      <c r="B8" s="339">
        <v>2950000</v>
      </c>
      <c r="C8" s="339">
        <v>65136007</v>
      </c>
      <c r="D8" s="339">
        <v>217866.59</v>
      </c>
      <c r="E8" s="339"/>
      <c r="F8" s="248">
        <f t="shared" si="0"/>
        <v>68303873.590000004</v>
      </c>
      <c r="H8" s="338" t="s">
        <v>229</v>
      </c>
      <c r="I8" s="338" t="s">
        <v>233</v>
      </c>
      <c r="J8" s="340">
        <f>3*10^6</f>
        <v>3000000</v>
      </c>
      <c r="K8" s="340"/>
      <c r="L8" s="340">
        <f t="shared" si="1"/>
        <v>9600000000</v>
      </c>
      <c r="M8" s="341">
        <f t="shared" si="2"/>
        <v>3.1250000000000001E-4</v>
      </c>
      <c r="N8" s="341">
        <v>4.7999999999999996E-3</v>
      </c>
      <c r="O8" s="340"/>
      <c r="P8" s="341">
        <f t="shared" si="3"/>
        <v>5.1124999999999999E-3</v>
      </c>
      <c r="Q8" s="338" t="s">
        <v>234</v>
      </c>
    </row>
    <row r="9" spans="1:19" ht="16" x14ac:dyDescent="0.2">
      <c r="A9" s="9" t="s">
        <v>235</v>
      </c>
      <c r="B9" s="339">
        <v>3599000</v>
      </c>
      <c r="C9" s="339">
        <v>43573950.666666657</v>
      </c>
      <c r="D9" s="339">
        <v>1101661.54</v>
      </c>
      <c r="E9" s="339"/>
      <c r="F9" s="248">
        <f t="shared" si="0"/>
        <v>48274612.206666656</v>
      </c>
      <c r="H9" s="338" t="s">
        <v>229</v>
      </c>
      <c r="I9" s="338" t="s">
        <v>236</v>
      </c>
      <c r="J9" s="340">
        <f>J8*1.08</f>
        <v>3240000</v>
      </c>
      <c r="K9" s="340"/>
      <c r="L9" s="340">
        <f t="shared" si="1"/>
        <v>9600000000</v>
      </c>
      <c r="M9" s="341">
        <f t="shared" si="2"/>
        <v>3.3750000000000002E-4</v>
      </c>
      <c r="N9" s="340"/>
      <c r="O9" s="340"/>
      <c r="P9" s="341">
        <f t="shared" si="3"/>
        <v>3.3750000000000002E-4</v>
      </c>
      <c r="Q9" s="1454" t="s">
        <v>237</v>
      </c>
    </row>
    <row r="10" spans="1:19" ht="16" x14ac:dyDescent="0.2">
      <c r="A10" s="9" t="s">
        <v>238</v>
      </c>
      <c r="B10" s="339">
        <v>0</v>
      </c>
      <c r="C10" s="339">
        <v>40053625</v>
      </c>
      <c r="D10" s="339">
        <v>245304.19999999553</v>
      </c>
      <c r="E10" s="339"/>
      <c r="F10" s="248">
        <f t="shared" si="0"/>
        <v>40298929.199999996</v>
      </c>
      <c r="H10" s="338" t="s">
        <v>229</v>
      </c>
      <c r="I10" s="338" t="s">
        <v>239</v>
      </c>
      <c r="J10" s="340">
        <f t="shared" ref="J10:J15" si="4">J9*1.08</f>
        <v>3499200</v>
      </c>
      <c r="K10" s="340"/>
      <c r="L10" s="340">
        <f t="shared" si="1"/>
        <v>9600000000</v>
      </c>
      <c r="M10" s="341">
        <f t="shared" si="2"/>
        <v>3.6450000000000002E-4</v>
      </c>
      <c r="N10" s="340"/>
      <c r="O10" s="340"/>
      <c r="P10" s="341">
        <f t="shared" si="3"/>
        <v>3.6450000000000002E-4</v>
      </c>
      <c r="Q10" s="1454"/>
      <c r="S10" s="32"/>
    </row>
    <row r="11" spans="1:19" x14ac:dyDescent="0.2">
      <c r="H11" s="338" t="s">
        <v>229</v>
      </c>
      <c r="I11" s="338" t="s">
        <v>240</v>
      </c>
      <c r="J11" s="340">
        <f t="shared" si="4"/>
        <v>3779136.0000000005</v>
      </c>
      <c r="K11" s="340"/>
      <c r="L11" s="340">
        <f t="shared" si="1"/>
        <v>9600000000</v>
      </c>
      <c r="M11" s="341">
        <f t="shared" si="2"/>
        <v>3.9366000000000005E-4</v>
      </c>
      <c r="N11" s="340"/>
      <c r="O11" s="340"/>
      <c r="P11" s="341">
        <f t="shared" si="3"/>
        <v>3.9366000000000005E-4</v>
      </c>
      <c r="Q11" s="1454"/>
    </row>
    <row r="12" spans="1:19" x14ac:dyDescent="0.2">
      <c r="H12" s="338" t="s">
        <v>229</v>
      </c>
      <c r="I12" s="338" t="s">
        <v>241</v>
      </c>
      <c r="J12" s="340">
        <f t="shared" si="4"/>
        <v>4081466.8800000008</v>
      </c>
      <c r="K12" s="340"/>
      <c r="L12" s="340">
        <f t="shared" si="1"/>
        <v>9600000000</v>
      </c>
      <c r="M12" s="341">
        <f t="shared" si="2"/>
        <v>4.2515280000000009E-4</v>
      </c>
      <c r="N12" s="340"/>
      <c r="O12" s="340"/>
      <c r="P12" s="341">
        <f t="shared" si="3"/>
        <v>4.2515280000000009E-4</v>
      </c>
      <c r="Q12" s="1454"/>
      <c r="S12" s="32"/>
    </row>
    <row r="13" spans="1:19" x14ac:dyDescent="0.2">
      <c r="H13" s="338" t="s">
        <v>229</v>
      </c>
      <c r="I13" s="338" t="s">
        <v>242</v>
      </c>
      <c r="J13" s="340">
        <f t="shared" si="4"/>
        <v>4407984.2304000016</v>
      </c>
      <c r="K13" s="340"/>
      <c r="L13" s="340">
        <f t="shared" si="1"/>
        <v>9600000000</v>
      </c>
      <c r="M13" s="341">
        <f t="shared" si="2"/>
        <v>4.5916502400000016E-4</v>
      </c>
      <c r="N13" s="340"/>
      <c r="O13" s="340"/>
      <c r="P13" s="341">
        <f t="shared" si="3"/>
        <v>4.5916502400000016E-4</v>
      </c>
      <c r="Q13" s="1454"/>
    </row>
    <row r="14" spans="1:19" ht="16" x14ac:dyDescent="0.2">
      <c r="H14" s="338" t="s">
        <v>229</v>
      </c>
      <c r="I14" s="338" t="s">
        <v>243</v>
      </c>
      <c r="J14" s="340">
        <f t="shared" si="4"/>
        <v>4760622.968832002</v>
      </c>
      <c r="K14" s="340"/>
      <c r="L14" s="340">
        <f t="shared" si="1"/>
        <v>9600000000</v>
      </c>
      <c r="M14" s="341">
        <f t="shared" si="2"/>
        <v>4.958982259200002E-4</v>
      </c>
      <c r="N14" s="340"/>
      <c r="O14" s="340"/>
      <c r="P14" s="341">
        <f t="shared" si="3"/>
        <v>4.958982259200002E-4</v>
      </c>
      <c r="Q14" s="1454"/>
      <c r="S14" s="339"/>
    </row>
    <row r="15" spans="1:19" x14ac:dyDescent="0.2">
      <c r="H15" s="338" t="s">
        <v>229</v>
      </c>
      <c r="I15" s="338" t="s">
        <v>244</v>
      </c>
      <c r="J15" s="340">
        <f t="shared" si="4"/>
        <v>5141472.8063385626</v>
      </c>
      <c r="K15" s="340"/>
      <c r="L15" s="340">
        <f t="shared" si="1"/>
        <v>9600000000</v>
      </c>
      <c r="M15" s="341">
        <f t="shared" si="2"/>
        <v>5.3557008399360024E-4</v>
      </c>
      <c r="N15" s="340"/>
      <c r="O15" s="340"/>
      <c r="P15" s="341">
        <f t="shared" si="3"/>
        <v>5.3557008399360024E-4</v>
      </c>
      <c r="Q15" s="1454"/>
    </row>
    <row r="16" spans="1:19" x14ac:dyDescent="0.2">
      <c r="H16" s="337" t="s">
        <v>245</v>
      </c>
      <c r="I16" s="338"/>
      <c r="J16" s="338"/>
      <c r="K16" s="338"/>
      <c r="L16" s="338"/>
      <c r="M16" s="338"/>
      <c r="N16" s="338"/>
      <c r="O16" s="338"/>
      <c r="P16" s="338"/>
      <c r="Q16" s="338"/>
      <c r="S16" s="248"/>
    </row>
    <row r="17" spans="8:19" x14ac:dyDescent="0.2">
      <c r="H17" s="337" t="s">
        <v>246</v>
      </c>
      <c r="I17" s="338"/>
      <c r="J17" s="338"/>
      <c r="K17" s="338"/>
      <c r="L17" s="338"/>
      <c r="M17" s="338"/>
      <c r="N17" s="338"/>
      <c r="O17" s="338"/>
      <c r="P17" s="338"/>
      <c r="Q17" s="338"/>
      <c r="S17" s="248"/>
    </row>
    <row r="18" spans="8:19" x14ac:dyDescent="0.2">
      <c r="S18" s="32"/>
    </row>
    <row r="24" spans="8:19" x14ac:dyDescent="0.2">
      <c r="M24" s="9" t="s">
        <v>1110</v>
      </c>
    </row>
    <row r="25" spans="8:19" x14ac:dyDescent="0.2">
      <c r="M25" s="9" t="s">
        <v>1109</v>
      </c>
    </row>
  </sheetData>
  <mergeCells count="1">
    <mergeCell ref="Q9:Q15"/>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19DC1-2CCF-5349-AA5F-02481F3AB287}">
  <dimension ref="A1:S43"/>
  <sheetViews>
    <sheetView showGridLines="0" topLeftCell="B1" workbookViewId="0">
      <selection activeCell="L17" sqref="L17:Q29"/>
    </sheetView>
  </sheetViews>
  <sheetFormatPr baseColWidth="10" defaultColWidth="8.83203125" defaultRowHeight="15" x14ac:dyDescent="0.2"/>
  <cols>
    <col min="1" max="1" width="8.83203125" style="9"/>
    <col min="2" max="2" width="23.83203125" style="9" bestFit="1" customWidth="1"/>
    <col min="3" max="4" width="8.83203125" style="9"/>
    <col min="5" max="5" width="27" style="9" bestFit="1" customWidth="1"/>
    <col min="6" max="7" width="8.83203125" style="9"/>
    <col min="8" max="8" width="29.83203125" style="9" bestFit="1" customWidth="1"/>
    <col min="9" max="13" width="8.83203125" style="9"/>
    <col min="14" max="14" width="14" style="9" bestFit="1" customWidth="1"/>
    <col min="15" max="15" width="11.1640625" style="9" bestFit="1" customWidth="1"/>
    <col min="16" max="16384" width="8.83203125" style="9"/>
  </cols>
  <sheetData>
    <row r="1" spans="1:19" x14ac:dyDescent="0.2">
      <c r="A1" s="342" t="s">
        <v>249</v>
      </c>
      <c r="B1" s="342"/>
      <c r="C1" s="342"/>
      <c r="D1" s="342"/>
      <c r="E1" s="342"/>
      <c r="F1" s="342"/>
      <c r="G1" s="342"/>
      <c r="H1" s="342"/>
      <c r="I1" s="342"/>
      <c r="J1" s="342"/>
    </row>
    <row r="2" spans="1:19" x14ac:dyDescent="0.2">
      <c r="A2" s="343">
        <v>43983</v>
      </c>
    </row>
    <row r="3" spans="1:19" x14ac:dyDescent="0.2">
      <c r="B3" s="344" t="s">
        <v>250</v>
      </c>
      <c r="C3" s="344"/>
      <c r="D3" s="326"/>
      <c r="E3" s="326"/>
      <c r="F3" s="326"/>
      <c r="G3" s="326"/>
      <c r="H3" s="326"/>
      <c r="I3" s="326"/>
      <c r="J3" s="326"/>
      <c r="L3" s="9" t="s">
        <v>1123</v>
      </c>
    </row>
    <row r="4" spans="1:19" x14ac:dyDescent="0.2">
      <c r="B4" s="326" t="s">
        <v>251</v>
      </c>
      <c r="C4" s="326">
        <v>2007</v>
      </c>
      <c r="D4" s="326"/>
      <c r="E4" s="326"/>
      <c r="F4" s="326"/>
      <c r="G4" s="326"/>
      <c r="H4" s="326"/>
      <c r="I4" s="326"/>
      <c r="J4" s="326"/>
      <c r="L4" s="9" t="s">
        <v>1122</v>
      </c>
    </row>
    <row r="5" spans="1:19" x14ac:dyDescent="0.2">
      <c r="B5" s="326" t="s">
        <v>112</v>
      </c>
      <c r="C5" s="345" t="s">
        <v>252</v>
      </c>
      <c r="D5" s="326"/>
      <c r="E5" s="326"/>
      <c r="F5" s="326"/>
      <c r="G5" s="326"/>
      <c r="H5" s="326"/>
      <c r="I5" s="326"/>
      <c r="J5" s="326"/>
    </row>
    <row r="6" spans="1:19" x14ac:dyDescent="0.2">
      <c r="B6" s="326" t="s">
        <v>253</v>
      </c>
      <c r="C6" s="345" t="s">
        <v>254</v>
      </c>
      <c r="D6" s="326"/>
      <c r="E6" s="326"/>
      <c r="F6" s="326"/>
      <c r="G6" s="326"/>
      <c r="H6" s="326"/>
      <c r="I6" s="326"/>
      <c r="J6" s="326"/>
    </row>
    <row r="8" spans="1:19" x14ac:dyDescent="0.2">
      <c r="B8" s="346" t="s">
        <v>255</v>
      </c>
      <c r="C8" s="347"/>
      <c r="D8" s="347"/>
      <c r="E8" s="346" t="s">
        <v>256</v>
      </c>
      <c r="F8" s="347"/>
      <c r="G8" s="347"/>
      <c r="H8" s="346" t="s">
        <v>257</v>
      </c>
      <c r="I8" s="347"/>
      <c r="J8" s="1545"/>
      <c r="N8" s="343">
        <v>44013</v>
      </c>
      <c r="O8" s="343">
        <v>44348</v>
      </c>
    </row>
    <row r="9" spans="1:19" x14ac:dyDescent="0.2">
      <c r="C9" s="8"/>
      <c r="K9" s="9" t="s">
        <v>1119</v>
      </c>
      <c r="L9" s="9" t="s">
        <v>440</v>
      </c>
      <c r="M9" s="9" t="s">
        <v>1118</v>
      </c>
      <c r="N9" s="9" t="s">
        <v>1120</v>
      </c>
      <c r="Q9" s="9" t="s">
        <v>1121</v>
      </c>
    </row>
    <row r="10" spans="1:19" x14ac:dyDescent="0.2">
      <c r="B10" s="348" t="s">
        <v>258</v>
      </c>
      <c r="C10" s="349">
        <v>2.0437406217804509E-2</v>
      </c>
      <c r="E10" s="348" t="s">
        <v>259</v>
      </c>
      <c r="F10" s="349">
        <v>5.0935823212338348E-3</v>
      </c>
      <c r="H10" s="348" t="s">
        <v>260</v>
      </c>
      <c r="I10" s="349">
        <v>5.6314533268438437E-5</v>
      </c>
      <c r="J10" s="349"/>
      <c r="K10" s="9" t="s">
        <v>173</v>
      </c>
      <c r="L10" s="348" t="s">
        <v>258</v>
      </c>
      <c r="M10" s="9">
        <v>2</v>
      </c>
      <c r="N10" s="9">
        <v>100</v>
      </c>
      <c r="O10" s="9">
        <v>50</v>
      </c>
      <c r="P10" s="9">
        <f>((O10-N10)/N10)*M10</f>
        <v>-1</v>
      </c>
      <c r="Q10" s="1546">
        <f>P10/$P$13</f>
        <v>-5.5555555555555552E-2</v>
      </c>
      <c r="R10" s="1546"/>
      <c r="S10" s="1546">
        <f>O10/$O$13</f>
        <v>9.0909090909090912E-2</v>
      </c>
    </row>
    <row r="11" spans="1:19" x14ac:dyDescent="0.2">
      <c r="B11" s="348" t="s">
        <v>261</v>
      </c>
      <c r="C11" s="349">
        <v>0.77047899662974495</v>
      </c>
      <c r="E11" s="348" t="s">
        <v>262</v>
      </c>
      <c r="F11" s="349">
        <v>1.2322955221104792E-2</v>
      </c>
      <c r="H11" s="348" t="s">
        <v>263</v>
      </c>
      <c r="I11" s="349">
        <v>1.2483849792754003E-2</v>
      </c>
      <c r="J11" s="349"/>
      <c r="K11" s="9" t="s">
        <v>162</v>
      </c>
      <c r="L11" s="348" t="s">
        <v>261</v>
      </c>
      <c r="M11" s="9">
        <v>5</v>
      </c>
      <c r="N11" s="9">
        <v>100</v>
      </c>
      <c r="O11" s="9">
        <v>200</v>
      </c>
      <c r="P11" s="9">
        <f t="shared" ref="P11:P12" si="0">((O11-N11)/N11)*M11</f>
        <v>5</v>
      </c>
      <c r="Q11" s="1546">
        <f t="shared" ref="Q11:Q12" si="1">P11/$P$13</f>
        <v>0.27777777777777779</v>
      </c>
      <c r="R11" s="1546"/>
      <c r="S11" s="1546">
        <f t="shared" ref="S11:S12" si="2">O11/$O$13</f>
        <v>0.36363636363636365</v>
      </c>
    </row>
    <row r="12" spans="1:19" x14ac:dyDescent="0.2">
      <c r="B12" s="348" t="s">
        <v>264</v>
      </c>
      <c r="C12" s="349">
        <v>0.20908359715245059</v>
      </c>
      <c r="E12" s="348" t="s">
        <v>265</v>
      </c>
      <c r="F12" s="349">
        <v>1.2483849792754003E-2</v>
      </c>
      <c r="H12" s="348" t="s">
        <v>266</v>
      </c>
      <c r="I12" s="349">
        <v>0.84993838752149031</v>
      </c>
      <c r="J12" s="349"/>
      <c r="K12" s="9" t="s">
        <v>149</v>
      </c>
      <c r="L12" s="348" t="s">
        <v>264</v>
      </c>
      <c r="M12" s="9">
        <v>7</v>
      </c>
      <c r="N12" s="9">
        <v>100</v>
      </c>
      <c r="O12" s="9">
        <v>300</v>
      </c>
      <c r="P12" s="9">
        <f t="shared" si="0"/>
        <v>14</v>
      </c>
      <c r="Q12" s="1546">
        <f t="shared" si="1"/>
        <v>0.77777777777777779</v>
      </c>
      <c r="R12" s="1546"/>
      <c r="S12" s="1546">
        <f t="shared" si="2"/>
        <v>0.54545454545454541</v>
      </c>
    </row>
    <row r="13" spans="1:19" x14ac:dyDescent="0.2">
      <c r="E13" s="348" t="s">
        <v>267</v>
      </c>
      <c r="F13" s="349">
        <v>0.66213728987603038</v>
      </c>
      <c r="H13" s="348" t="s">
        <v>268</v>
      </c>
      <c r="I13" s="349">
        <v>0.10488280002491474</v>
      </c>
      <c r="J13" s="349"/>
      <c r="N13" s="9">
        <f>SUM(N10:N12)</f>
        <v>300</v>
      </c>
      <c r="O13" s="9">
        <f>SUM(O10:O12)</f>
        <v>550</v>
      </c>
      <c r="P13" s="9">
        <f>SUM(P10:P12)</f>
        <v>18</v>
      </c>
    </row>
    <row r="14" spans="1:19" x14ac:dyDescent="0.2">
      <c r="E14" s="348" t="s">
        <v>269</v>
      </c>
      <c r="F14" s="349">
        <v>0.30796232278887692</v>
      </c>
      <c r="H14" s="348" t="s">
        <v>270</v>
      </c>
      <c r="I14" s="349">
        <v>3.263864812757248E-2</v>
      </c>
      <c r="J14" s="349"/>
    </row>
    <row r="17" spans="2:17" x14ac:dyDescent="0.2">
      <c r="B17" s="344" t="s">
        <v>121</v>
      </c>
      <c r="C17" s="344"/>
      <c r="D17" s="326"/>
      <c r="E17" s="326"/>
      <c r="F17" s="326"/>
      <c r="G17" s="326"/>
      <c r="H17" s="326"/>
      <c r="I17" s="326"/>
      <c r="J17" s="326"/>
      <c r="L17" s="1335" t="s">
        <v>1124</v>
      </c>
      <c r="M17" s="329"/>
      <c r="N17" s="329"/>
      <c r="O17" s="1549">
        <v>44013</v>
      </c>
      <c r="P17" s="1549">
        <v>44348</v>
      </c>
      <c r="Q17" s="1549" t="s">
        <v>255</v>
      </c>
    </row>
    <row r="18" spans="2:17" x14ac:dyDescent="0.2">
      <c r="B18" s="326" t="s">
        <v>251</v>
      </c>
      <c r="C18" s="326">
        <v>2013</v>
      </c>
      <c r="D18" s="326"/>
      <c r="E18" s="326"/>
      <c r="F18" s="326"/>
      <c r="G18" s="326"/>
      <c r="H18" s="326"/>
      <c r="I18" s="326"/>
      <c r="J18" s="326"/>
      <c r="L18" s="329" t="s">
        <v>1119</v>
      </c>
      <c r="M18" s="329" t="s">
        <v>440</v>
      </c>
      <c r="N18" s="329" t="s">
        <v>1118</v>
      </c>
      <c r="O18" s="329" t="s">
        <v>1120</v>
      </c>
      <c r="P18" s="329"/>
      <c r="Q18" s="329"/>
    </row>
    <row r="19" spans="2:17" x14ac:dyDescent="0.2">
      <c r="B19" s="326" t="s">
        <v>112</v>
      </c>
      <c r="C19" s="345" t="s">
        <v>271</v>
      </c>
      <c r="D19" s="326"/>
      <c r="E19" s="326"/>
      <c r="F19" s="326"/>
      <c r="G19" s="326"/>
      <c r="H19" s="326"/>
      <c r="I19" s="326"/>
      <c r="J19" s="326"/>
      <c r="L19" s="329" t="s">
        <v>173</v>
      </c>
      <c r="M19" s="1411" t="s">
        <v>258</v>
      </c>
      <c r="N19" s="329">
        <v>2</v>
      </c>
      <c r="O19" s="329">
        <v>100</v>
      </c>
      <c r="P19" s="1340">
        <v>150</v>
      </c>
      <c r="Q19" s="1547">
        <f>P19/$P$22</f>
        <v>0.23076923076923078</v>
      </c>
    </row>
    <row r="20" spans="2:17" x14ac:dyDescent="0.2">
      <c r="B20" s="326" t="s">
        <v>253</v>
      </c>
      <c r="C20" s="350">
        <v>168.36754812081799</v>
      </c>
      <c r="D20" s="326"/>
      <c r="E20" s="326"/>
      <c r="F20" s="326"/>
      <c r="G20" s="326"/>
      <c r="H20" s="326"/>
      <c r="I20" s="326"/>
      <c r="J20" s="326"/>
      <c r="L20" s="329" t="s">
        <v>162</v>
      </c>
      <c r="M20" s="1411" t="s">
        <v>261</v>
      </c>
      <c r="N20" s="329">
        <v>5</v>
      </c>
      <c r="O20" s="329">
        <v>100</v>
      </c>
      <c r="P20" s="1340">
        <v>200</v>
      </c>
      <c r="Q20" s="1547">
        <f t="shared" ref="Q20:Q21" si="3">P20/$P$22</f>
        <v>0.30769230769230771</v>
      </c>
    </row>
    <row r="21" spans="2:17" x14ac:dyDescent="0.2">
      <c r="L21" s="329" t="s">
        <v>149</v>
      </c>
      <c r="M21" s="1411" t="s">
        <v>264</v>
      </c>
      <c r="N21" s="329">
        <v>7</v>
      </c>
      <c r="O21" s="329">
        <v>100</v>
      </c>
      <c r="P21" s="1340">
        <v>300</v>
      </c>
      <c r="Q21" s="1547">
        <f t="shared" si="3"/>
        <v>0.46153846153846156</v>
      </c>
    </row>
    <row r="22" spans="2:17" x14ac:dyDescent="0.2">
      <c r="B22" s="346" t="s">
        <v>255</v>
      </c>
      <c r="C22" s="347"/>
      <c r="D22" s="347"/>
      <c r="E22" s="346" t="s">
        <v>256</v>
      </c>
      <c r="F22" s="347"/>
      <c r="G22" s="347"/>
      <c r="H22" s="346" t="s">
        <v>257</v>
      </c>
      <c r="I22" s="347"/>
      <c r="J22" s="1545"/>
      <c r="L22" s="329"/>
      <c r="M22" s="329"/>
      <c r="N22" s="329"/>
      <c r="O22" s="329">
        <f>SUM(O19:O21)</f>
        <v>300</v>
      </c>
      <c r="P22" s="329">
        <f>SUM(P19:P21)</f>
        <v>650</v>
      </c>
      <c r="Q22" s="329"/>
    </row>
    <row r="24" spans="2:17" x14ac:dyDescent="0.2">
      <c r="B24" s="348" t="s">
        <v>258</v>
      </c>
      <c r="C24" s="349">
        <v>0.31423846549261425</v>
      </c>
      <c r="E24" s="348" t="s">
        <v>259</v>
      </c>
      <c r="F24" s="349">
        <v>7.9666518555874241E-2</v>
      </c>
      <c r="H24" s="348" t="s">
        <v>272</v>
      </c>
      <c r="I24" s="349">
        <v>0.60723530752051247</v>
      </c>
      <c r="J24" s="349"/>
      <c r="L24" s="1335" t="s">
        <v>1125</v>
      </c>
      <c r="M24" s="329"/>
      <c r="N24" s="329"/>
      <c r="O24" s="1549">
        <v>44013</v>
      </c>
      <c r="P24" s="1549">
        <v>44348</v>
      </c>
      <c r="Q24" s="1549" t="s">
        <v>255</v>
      </c>
    </row>
    <row r="25" spans="2:17" x14ac:dyDescent="0.2">
      <c r="B25" s="348" t="s">
        <v>261</v>
      </c>
      <c r="C25" s="349">
        <v>0.47356263889836531</v>
      </c>
      <c r="E25" s="348" t="s">
        <v>273</v>
      </c>
      <c r="F25" s="349">
        <v>0.23260714218273834</v>
      </c>
      <c r="H25" s="348" t="s">
        <v>274</v>
      </c>
      <c r="I25" s="349">
        <v>4.1422888657067489E-2</v>
      </c>
      <c r="J25" s="349"/>
      <c r="L25" s="329" t="s">
        <v>1119</v>
      </c>
      <c r="M25" s="329" t="s">
        <v>440</v>
      </c>
      <c r="N25" s="329" t="s">
        <v>1118</v>
      </c>
      <c r="O25" s="329" t="s">
        <v>1120</v>
      </c>
      <c r="P25" s="329"/>
      <c r="Q25" s="329"/>
    </row>
    <row r="26" spans="2:17" x14ac:dyDescent="0.2">
      <c r="B26" s="348" t="s">
        <v>264</v>
      </c>
      <c r="C26" s="349">
        <v>0.21219889560902047</v>
      </c>
      <c r="E26" s="348" t="s">
        <v>265</v>
      </c>
      <c r="F26" s="349">
        <v>0.17273013004011487</v>
      </c>
      <c r="H26" s="348" t="s">
        <v>275</v>
      </c>
      <c r="I26" s="349">
        <v>0.35134180382241997</v>
      </c>
      <c r="J26" s="349"/>
      <c r="L26" s="329" t="s">
        <v>173</v>
      </c>
      <c r="M26" s="1411" t="s">
        <v>258</v>
      </c>
      <c r="N26" s="329">
        <v>2</v>
      </c>
      <c r="O26" s="329">
        <v>100</v>
      </c>
      <c r="P26" s="1548">
        <v>50</v>
      </c>
      <c r="Q26" s="1547">
        <f>P26/$P$22</f>
        <v>7.6923076923076927E-2</v>
      </c>
    </row>
    <row r="27" spans="2:17" x14ac:dyDescent="0.2">
      <c r="B27" s="351"/>
      <c r="C27" s="349"/>
      <c r="E27" s="348" t="s">
        <v>267</v>
      </c>
      <c r="F27" s="349">
        <v>0.21219889560902047</v>
      </c>
      <c r="L27" s="329" t="s">
        <v>162</v>
      </c>
      <c r="M27" s="1411" t="s">
        <v>261</v>
      </c>
      <c r="N27" s="329">
        <v>5</v>
      </c>
      <c r="O27" s="329">
        <v>100</v>
      </c>
      <c r="P27" s="1340">
        <v>200</v>
      </c>
      <c r="Q27" s="1547">
        <f t="shared" ref="Q27:Q28" si="4">P27/$P$22</f>
        <v>0.30769230769230771</v>
      </c>
    </row>
    <row r="28" spans="2:17" x14ac:dyDescent="0.2">
      <c r="E28" s="348" t="s">
        <v>269</v>
      </c>
      <c r="F28" s="349">
        <v>0.1394843074772158</v>
      </c>
      <c r="L28" s="329" t="s">
        <v>149</v>
      </c>
      <c r="M28" s="1411" t="s">
        <v>264</v>
      </c>
      <c r="N28" s="329">
        <v>7</v>
      </c>
      <c r="O28" s="329">
        <v>100</v>
      </c>
      <c r="P28" s="1340">
        <v>300</v>
      </c>
      <c r="Q28" s="1547">
        <f t="shared" si="4"/>
        <v>0.46153846153846156</v>
      </c>
    </row>
    <row r="29" spans="2:17" x14ac:dyDescent="0.2">
      <c r="E29" s="348" t="s">
        <v>276</v>
      </c>
      <c r="F29" s="349">
        <v>0.16331300613503633</v>
      </c>
      <c r="L29" s="329"/>
      <c r="M29" s="329"/>
      <c r="N29" s="329"/>
      <c r="O29" s="329">
        <f>SUM(O26:O28)</f>
        <v>300</v>
      </c>
      <c r="P29" s="329">
        <f>SUM(P26:P28)</f>
        <v>550</v>
      </c>
      <c r="Q29" s="329"/>
    </row>
    <row r="31" spans="2:17" x14ac:dyDescent="0.2">
      <c r="B31" s="344" t="s">
        <v>22</v>
      </c>
      <c r="C31" s="344"/>
      <c r="D31" s="326"/>
      <c r="E31" s="326"/>
      <c r="F31" s="326"/>
      <c r="G31" s="326"/>
      <c r="H31" s="326"/>
      <c r="I31" s="326"/>
      <c r="J31" s="326"/>
    </row>
    <row r="32" spans="2:17" x14ac:dyDescent="0.2">
      <c r="B32" s="326" t="s">
        <v>251</v>
      </c>
      <c r="C32" s="326">
        <v>2016</v>
      </c>
      <c r="D32" s="326"/>
      <c r="E32" s="326"/>
      <c r="F32" s="326"/>
      <c r="G32" s="326"/>
      <c r="H32" s="326"/>
      <c r="I32" s="326"/>
      <c r="J32" s="326"/>
    </row>
    <row r="33" spans="2:10" x14ac:dyDescent="0.2">
      <c r="B33" s="326" t="s">
        <v>112</v>
      </c>
      <c r="C33" s="345" t="s">
        <v>277</v>
      </c>
      <c r="D33" s="326"/>
      <c r="E33" s="326"/>
      <c r="F33" s="326"/>
      <c r="G33" s="326"/>
      <c r="H33" s="326"/>
      <c r="I33" s="326"/>
      <c r="J33" s="326"/>
    </row>
    <row r="34" spans="2:10" x14ac:dyDescent="0.2">
      <c r="B34" s="326" t="s">
        <v>253</v>
      </c>
      <c r="C34" s="350">
        <v>277.35952173117397</v>
      </c>
      <c r="D34" s="326"/>
      <c r="E34" s="326"/>
      <c r="F34" s="326"/>
      <c r="G34" s="326"/>
      <c r="H34" s="326"/>
      <c r="I34" s="326"/>
      <c r="J34" s="326"/>
    </row>
    <row r="36" spans="2:10" x14ac:dyDescent="0.2">
      <c r="B36" s="346" t="s">
        <v>255</v>
      </c>
      <c r="C36" s="347"/>
      <c r="D36" s="347"/>
      <c r="E36" s="346" t="s">
        <v>256</v>
      </c>
      <c r="F36" s="347"/>
      <c r="G36" s="347"/>
      <c r="H36" s="346" t="s">
        <v>257</v>
      </c>
      <c r="I36" s="347"/>
      <c r="J36" s="1545"/>
    </row>
    <row r="38" spans="2:10" x14ac:dyDescent="0.2">
      <c r="B38" s="348" t="s">
        <v>258</v>
      </c>
      <c r="C38" s="349">
        <v>0.12186071746622254</v>
      </c>
      <c r="E38" s="348" t="s">
        <v>259</v>
      </c>
      <c r="F38" s="349">
        <v>0.26091982232696137</v>
      </c>
      <c r="H38" s="348" t="s">
        <v>272</v>
      </c>
      <c r="I38" s="349">
        <v>0.45013821340013616</v>
      </c>
      <c r="J38" s="349"/>
    </row>
    <row r="39" spans="2:10" x14ac:dyDescent="0.2">
      <c r="B39" s="348" t="s">
        <v>261</v>
      </c>
      <c r="C39" s="349">
        <v>0.63294767809286012</v>
      </c>
      <c r="E39" s="348" t="s">
        <v>273</v>
      </c>
      <c r="F39" s="349">
        <v>0.10245584882403819</v>
      </c>
      <c r="H39" s="348" t="s">
        <v>278</v>
      </c>
      <c r="I39" s="349">
        <v>0.13432688302838414</v>
      </c>
      <c r="J39" s="349"/>
    </row>
    <row r="40" spans="2:10" x14ac:dyDescent="0.2">
      <c r="B40" s="348" t="s">
        <v>264</v>
      </c>
      <c r="C40" s="349">
        <v>0.24519160444091725</v>
      </c>
      <c r="E40" s="348" t="s">
        <v>265</v>
      </c>
      <c r="F40" s="349">
        <v>9.4881726454922849E-2</v>
      </c>
      <c r="H40" s="348" t="s">
        <v>274</v>
      </c>
      <c r="I40" s="349">
        <v>0.34461524645993202</v>
      </c>
      <c r="J40" s="349"/>
    </row>
    <row r="41" spans="2:10" x14ac:dyDescent="0.2">
      <c r="E41" s="348" t="s">
        <v>267</v>
      </c>
      <c r="F41" s="349">
        <v>0.27685784158621374</v>
      </c>
      <c r="H41" s="348" t="s">
        <v>275</v>
      </c>
      <c r="I41" s="349">
        <v>7.0919657111547546E-2</v>
      </c>
      <c r="J41" s="349"/>
    </row>
    <row r="42" spans="2:10" x14ac:dyDescent="0.2">
      <c r="E42" s="348" t="s">
        <v>269</v>
      </c>
      <c r="F42" s="349">
        <v>0.17901324650165346</v>
      </c>
    </row>
    <row r="43" spans="2:10" x14ac:dyDescent="0.2">
      <c r="E43" s="348" t="s">
        <v>276</v>
      </c>
      <c r="F43" s="349">
        <v>8.5871514306210373E-2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E0FE9-7A2B-8240-9541-700A03803CA6}">
  <sheetPr>
    <pageSetUpPr fitToPage="1"/>
  </sheetPr>
  <dimension ref="A2:Q64"/>
  <sheetViews>
    <sheetView showGridLines="0" workbookViewId="0">
      <selection activeCell="A67" sqref="A67"/>
    </sheetView>
  </sheetViews>
  <sheetFormatPr baseColWidth="10" defaultColWidth="8.83203125" defaultRowHeight="15" x14ac:dyDescent="0.2"/>
  <cols>
    <col min="1" max="1" width="53.6640625" style="9" customWidth="1"/>
    <col min="2" max="2" width="14.6640625" style="10" customWidth="1"/>
    <col min="3" max="5" width="12.6640625" style="9" bestFit="1" customWidth="1"/>
    <col min="6" max="6" width="12" style="9" bestFit="1" customWidth="1"/>
    <col min="7" max="7" width="13.6640625" style="9" bestFit="1" customWidth="1"/>
    <col min="8" max="10" width="12.5" style="9" bestFit="1" customWidth="1"/>
    <col min="11" max="12" width="12" style="9" bestFit="1" customWidth="1"/>
    <col min="13" max="13" width="12.1640625" style="9" customWidth="1"/>
    <col min="14" max="14" width="8.83203125" style="9"/>
    <col min="15" max="16" width="14.6640625" style="9" bestFit="1" customWidth="1"/>
    <col min="17" max="17" width="15.83203125" style="9" bestFit="1" customWidth="1"/>
    <col min="18" max="16384" width="8.83203125" style="9"/>
  </cols>
  <sheetData>
    <row r="2" spans="1:13" x14ac:dyDescent="0.2">
      <c r="A2" s="9" t="s">
        <v>279</v>
      </c>
    </row>
    <row r="3" spans="1:13" x14ac:dyDescent="0.2">
      <c r="A3" s="331" t="s">
        <v>112</v>
      </c>
      <c r="B3" s="352">
        <f>(135*70)</f>
        <v>9450</v>
      </c>
    </row>
    <row r="4" spans="1:13" x14ac:dyDescent="0.2">
      <c r="A4" s="329" t="s">
        <v>280</v>
      </c>
      <c r="B4" s="353">
        <v>0.11</v>
      </c>
    </row>
    <row r="5" spans="1:13" ht="16" x14ac:dyDescent="0.2">
      <c r="A5" s="329" t="s">
        <v>281</v>
      </c>
      <c r="B5" s="354">
        <f>SUM(G30:M30)/B3</f>
        <v>4.3000000000000016</v>
      </c>
    </row>
    <row r="6" spans="1:13" x14ac:dyDescent="0.2">
      <c r="A6" s="329" t="s">
        <v>282</v>
      </c>
      <c r="B6" s="353">
        <v>0.01</v>
      </c>
    </row>
    <row r="7" spans="1:13" x14ac:dyDescent="0.2">
      <c r="A7" s="329" t="s">
        <v>283</v>
      </c>
      <c r="B7" s="353">
        <v>2.5000000000000001E-3</v>
      </c>
      <c r="G7" s="336"/>
      <c r="H7" s="336"/>
      <c r="I7" s="336"/>
      <c r="J7" s="336"/>
    </row>
    <row r="8" spans="1:13" x14ac:dyDescent="0.2">
      <c r="A8" s="8"/>
      <c r="B8" s="13"/>
      <c r="C8" s="355"/>
      <c r="G8" s="336"/>
      <c r="H8" s="336"/>
      <c r="I8" s="336"/>
      <c r="J8" s="336"/>
    </row>
    <row r="9" spans="1:13" x14ac:dyDescent="0.2">
      <c r="A9" s="356" t="s">
        <v>284</v>
      </c>
      <c r="B9" s="357" t="s">
        <v>111</v>
      </c>
      <c r="C9" s="357" t="s">
        <v>23</v>
      </c>
      <c r="D9" s="357" t="s">
        <v>24</v>
      </c>
      <c r="E9" s="357" t="s">
        <v>25</v>
      </c>
      <c r="F9" s="357" t="s">
        <v>26</v>
      </c>
      <c r="G9" s="357" t="s">
        <v>285</v>
      </c>
      <c r="H9" s="357" t="s">
        <v>286</v>
      </c>
      <c r="I9" s="357" t="s">
        <v>287</v>
      </c>
      <c r="J9" s="357" t="s">
        <v>288</v>
      </c>
      <c r="K9" s="357" t="s">
        <v>289</v>
      </c>
      <c r="L9" s="357" t="s">
        <v>290</v>
      </c>
      <c r="M9" s="357" t="s">
        <v>291</v>
      </c>
    </row>
    <row r="10" spans="1:13" x14ac:dyDescent="0.2">
      <c r="A10" s="329" t="s">
        <v>282</v>
      </c>
      <c r="B10" s="358">
        <f>B3*B6*1.18</f>
        <v>111.50999999999999</v>
      </c>
      <c r="C10" s="329"/>
      <c r="D10" s="329"/>
      <c r="E10" s="329"/>
      <c r="F10" s="329"/>
      <c r="G10" s="329"/>
      <c r="H10" s="329"/>
      <c r="I10" s="329"/>
      <c r="J10" s="329"/>
      <c r="K10" s="329"/>
      <c r="L10" s="329"/>
      <c r="M10" s="329"/>
    </row>
    <row r="11" spans="1:13" x14ac:dyDescent="0.2">
      <c r="A11" s="329" t="s">
        <v>292</v>
      </c>
      <c r="B11" s="359"/>
      <c r="C11" s="360">
        <v>0.02</v>
      </c>
      <c r="D11" s="360">
        <v>0.02</v>
      </c>
      <c r="E11" s="360">
        <v>0.02</v>
      </c>
      <c r="F11" s="360">
        <v>0.02</v>
      </c>
      <c r="G11" s="360">
        <v>0.02</v>
      </c>
      <c r="H11" s="360">
        <v>1.7500000000000002E-2</v>
      </c>
      <c r="I11" s="360">
        <v>1.7500000000000002E-2</v>
      </c>
      <c r="J11" s="360">
        <v>1.7500000000000002E-2</v>
      </c>
      <c r="K11" s="360">
        <v>1.4999999999999999E-2</v>
      </c>
      <c r="L11" s="360">
        <v>1.4999999999999999E-2</v>
      </c>
      <c r="M11" s="360">
        <v>0</v>
      </c>
    </row>
    <row r="12" spans="1:13" x14ac:dyDescent="0.2">
      <c r="A12" s="329" t="s">
        <v>293</v>
      </c>
      <c r="B12" s="358">
        <f>SUM(C12:M12)</f>
        <v>2035.0574999999994</v>
      </c>
      <c r="C12" s="361">
        <f>C11*$B$3*1.18</f>
        <v>223.01999999999998</v>
      </c>
      <c r="D12" s="361">
        <f>D11*$B$3*1.18</f>
        <v>223.01999999999998</v>
      </c>
      <c r="E12" s="361">
        <f>E11*$B$3*1.18</f>
        <v>223.01999999999998</v>
      </c>
      <c r="F12" s="361">
        <f>F11*$B$3*1.18</f>
        <v>223.01999999999998</v>
      </c>
      <c r="G12" s="361">
        <f>G11*$B$3*1.18</f>
        <v>223.01999999999998</v>
      </c>
      <c r="H12" s="361">
        <f t="shared" ref="H12:M12" si="0">H11*$B$3*1.18</f>
        <v>195.14250000000001</v>
      </c>
      <c r="I12" s="361">
        <f t="shared" si="0"/>
        <v>195.14250000000001</v>
      </c>
      <c r="J12" s="361">
        <f t="shared" si="0"/>
        <v>195.14250000000001</v>
      </c>
      <c r="K12" s="361">
        <f t="shared" si="0"/>
        <v>167.26499999999999</v>
      </c>
      <c r="L12" s="361">
        <f t="shared" si="0"/>
        <v>167.26499999999999</v>
      </c>
      <c r="M12" s="361">
        <f t="shared" si="0"/>
        <v>0</v>
      </c>
    </row>
    <row r="13" spans="1:13" x14ac:dyDescent="0.2">
      <c r="A13" s="329" t="s">
        <v>294</v>
      </c>
      <c r="B13" s="362">
        <f>B12/B3/10</f>
        <v>2.1534999999999992E-2</v>
      </c>
      <c r="C13" s="336"/>
      <c r="D13" s="329"/>
      <c r="E13" s="329"/>
      <c r="F13" s="329"/>
      <c r="G13" s="329"/>
      <c r="H13" s="329"/>
      <c r="I13" s="329"/>
      <c r="J13" s="329"/>
      <c r="K13" s="329"/>
      <c r="L13" s="329"/>
      <c r="M13" s="329"/>
    </row>
    <row r="14" spans="1:13" hidden="1" x14ac:dyDescent="0.2">
      <c r="B14" s="359"/>
      <c r="C14" s="363">
        <v>2.5000000000000001E-3</v>
      </c>
      <c r="D14" s="363">
        <v>2.5000000000000001E-3</v>
      </c>
      <c r="E14" s="363">
        <v>2.5000000000000001E-3</v>
      </c>
      <c r="F14" s="363">
        <v>2.5000000000000001E-3</v>
      </c>
      <c r="G14" s="363">
        <v>2.5000000000000001E-3</v>
      </c>
      <c r="H14" s="363">
        <v>2.5000000000000001E-3</v>
      </c>
      <c r="I14" s="363">
        <v>2.5000000000000001E-3</v>
      </c>
      <c r="J14" s="363">
        <v>2.5000000000000001E-3</v>
      </c>
      <c r="K14" s="363">
        <v>2.5000000000000001E-3</v>
      </c>
      <c r="L14" s="363">
        <v>2.5000000000000001E-3</v>
      </c>
      <c r="M14" s="363"/>
    </row>
    <row r="15" spans="1:13" x14ac:dyDescent="0.2">
      <c r="A15" s="329" t="s">
        <v>295</v>
      </c>
      <c r="B15" s="358">
        <f>SUM(C15:M15)</f>
        <v>306.65249999999997</v>
      </c>
      <c r="C15" s="361">
        <f>$B$7*$B$3*1.18</f>
        <v>27.877499999999998</v>
      </c>
      <c r="D15" s="361">
        <f t="shared" ref="D15:M15" si="1">$B$7*$B$3*1.18</f>
        <v>27.877499999999998</v>
      </c>
      <c r="E15" s="361">
        <f t="shared" si="1"/>
        <v>27.877499999999998</v>
      </c>
      <c r="F15" s="361">
        <f t="shared" si="1"/>
        <v>27.877499999999998</v>
      </c>
      <c r="G15" s="361">
        <f t="shared" si="1"/>
        <v>27.877499999999998</v>
      </c>
      <c r="H15" s="361">
        <f t="shared" si="1"/>
        <v>27.877499999999998</v>
      </c>
      <c r="I15" s="361">
        <f t="shared" si="1"/>
        <v>27.877499999999998</v>
      </c>
      <c r="J15" s="361">
        <f t="shared" si="1"/>
        <v>27.877499999999998</v>
      </c>
      <c r="K15" s="361">
        <f t="shared" si="1"/>
        <v>27.877499999999998</v>
      </c>
      <c r="L15" s="361">
        <f t="shared" si="1"/>
        <v>27.877499999999998</v>
      </c>
      <c r="M15" s="361">
        <f t="shared" si="1"/>
        <v>27.877499999999998</v>
      </c>
    </row>
    <row r="16" spans="1:13" x14ac:dyDescent="0.2">
      <c r="A16" s="331" t="s">
        <v>296</v>
      </c>
      <c r="B16" s="364">
        <f>B10+B12+B15</f>
        <v>2453.2199999999993</v>
      </c>
      <c r="C16" s="329"/>
      <c r="D16" s="329"/>
      <c r="E16" s="329"/>
      <c r="F16" s="329"/>
      <c r="G16" s="329"/>
      <c r="H16" s="329"/>
      <c r="I16" s="329"/>
      <c r="J16" s="329"/>
      <c r="K16" s="329"/>
      <c r="L16" s="329"/>
      <c r="M16" s="329"/>
    </row>
    <row r="17" spans="1:14" x14ac:dyDescent="0.2">
      <c r="A17" s="331" t="s">
        <v>297</v>
      </c>
      <c r="B17" s="364">
        <f>B3-B16</f>
        <v>6996.7800000000007</v>
      </c>
      <c r="C17" s="329"/>
      <c r="D17" s="329"/>
      <c r="E17" s="329"/>
      <c r="F17" s="329"/>
      <c r="G17" s="329"/>
      <c r="H17" s="329"/>
      <c r="I17" s="329"/>
      <c r="J17" s="329"/>
      <c r="K17" s="329"/>
      <c r="L17" s="329"/>
      <c r="M17" s="329"/>
    </row>
    <row r="18" spans="1:14" ht="16" x14ac:dyDescent="0.2">
      <c r="B18" s="365"/>
      <c r="C18" s="25"/>
      <c r="D18" s="366"/>
      <c r="E18" s="366"/>
      <c r="F18" s="366"/>
      <c r="G18" s="366"/>
      <c r="H18" s="366"/>
      <c r="I18" s="366"/>
      <c r="J18" s="366"/>
      <c r="K18" s="366"/>
      <c r="L18" s="366"/>
    </row>
    <row r="19" spans="1:14" ht="16" x14ac:dyDescent="0.2">
      <c r="A19" s="367" t="s">
        <v>298</v>
      </c>
      <c r="B19" s="368"/>
      <c r="C19" s="369"/>
      <c r="D19" s="369"/>
      <c r="E19" s="369"/>
      <c r="F19" s="369"/>
      <c r="G19" s="369"/>
      <c r="H19" s="369"/>
      <c r="I19" s="369"/>
      <c r="J19" s="369"/>
      <c r="K19" s="369"/>
      <c r="L19" s="369"/>
      <c r="M19" s="369"/>
    </row>
    <row r="20" spans="1:14" x14ac:dyDescent="0.2">
      <c r="A20" s="370" t="s">
        <v>299</v>
      </c>
      <c r="B20" s="371"/>
      <c r="C20" s="372">
        <v>0.25</v>
      </c>
      <c r="D20" s="372">
        <v>0.25</v>
      </c>
      <c r="E20" s="372">
        <v>0.25</v>
      </c>
      <c r="F20" s="372">
        <v>0.13500000000000001</v>
      </c>
      <c r="G20" s="372">
        <v>5.82125E-2</v>
      </c>
      <c r="H20" s="372">
        <v>2.3600000000000003E-2</v>
      </c>
      <c r="I20" s="372">
        <v>1.5856249999999999E-2</v>
      </c>
      <c r="J20" s="372">
        <v>9.5875000000000005E-3</v>
      </c>
      <c r="K20" s="372">
        <v>4.7937500000000003E-3</v>
      </c>
      <c r="L20" s="372">
        <v>2.9499999999999999E-3</v>
      </c>
      <c r="M20" s="372">
        <v>0</v>
      </c>
    </row>
    <row r="21" spans="1:14" x14ac:dyDescent="0.2">
      <c r="A21" s="370" t="s">
        <v>300</v>
      </c>
      <c r="B21" s="371"/>
      <c r="C21" s="372">
        <v>0.2</v>
      </c>
      <c r="D21" s="372">
        <v>0.2</v>
      </c>
      <c r="E21" s="372">
        <v>0.2</v>
      </c>
      <c r="F21" s="372">
        <v>0.2</v>
      </c>
      <c r="G21" s="372">
        <v>0.2</v>
      </c>
      <c r="H21" s="372">
        <v>0</v>
      </c>
      <c r="I21" s="372">
        <v>0</v>
      </c>
      <c r="J21" s="372">
        <v>0</v>
      </c>
      <c r="K21" s="372">
        <v>0</v>
      </c>
      <c r="L21" s="372">
        <v>0</v>
      </c>
      <c r="M21" s="372">
        <v>0</v>
      </c>
    </row>
    <row r="22" spans="1:14" x14ac:dyDescent="0.2">
      <c r="A22" s="329" t="s">
        <v>301</v>
      </c>
      <c r="B22" s="358">
        <f>SUM(C22:M22)</f>
        <v>9450.0000000000018</v>
      </c>
      <c r="C22" s="361">
        <f t="shared" ref="C22:L22" si="2">C20*$B$3</f>
        <v>2362.5</v>
      </c>
      <c r="D22" s="361">
        <f t="shared" si="2"/>
        <v>2362.5</v>
      </c>
      <c r="E22" s="361">
        <f t="shared" si="2"/>
        <v>2362.5</v>
      </c>
      <c r="F22" s="361">
        <f t="shared" si="2"/>
        <v>1275.75</v>
      </c>
      <c r="G22" s="361">
        <f t="shared" si="2"/>
        <v>550.10812499999997</v>
      </c>
      <c r="H22" s="361">
        <f t="shared" si="2"/>
        <v>223.02000000000004</v>
      </c>
      <c r="I22" s="361">
        <f t="shared" si="2"/>
        <v>149.84156249999998</v>
      </c>
      <c r="J22" s="361">
        <f t="shared" si="2"/>
        <v>90.601875000000007</v>
      </c>
      <c r="K22" s="361">
        <f t="shared" si="2"/>
        <v>45.300937500000003</v>
      </c>
      <c r="L22" s="361">
        <f t="shared" si="2"/>
        <v>27.877499999999998</v>
      </c>
      <c r="M22" s="329"/>
    </row>
    <row r="23" spans="1:14" x14ac:dyDescent="0.2">
      <c r="A23" s="329" t="s">
        <v>302</v>
      </c>
      <c r="B23" s="358">
        <f>SUM(C23:M23)</f>
        <v>6996.7800000000007</v>
      </c>
      <c r="C23" s="361">
        <f>$B$17*C21</f>
        <v>1399.3560000000002</v>
      </c>
      <c r="D23" s="361">
        <f>$B$17*D21</f>
        <v>1399.3560000000002</v>
      </c>
      <c r="E23" s="361">
        <f t="shared" ref="E23:L23" si="3">$B$17*E21</f>
        <v>1399.3560000000002</v>
      </c>
      <c r="F23" s="361">
        <f t="shared" si="3"/>
        <v>1399.3560000000002</v>
      </c>
      <c r="G23" s="361">
        <f t="shared" si="3"/>
        <v>1399.3560000000002</v>
      </c>
      <c r="H23" s="361">
        <f t="shared" si="3"/>
        <v>0</v>
      </c>
      <c r="I23" s="361">
        <f t="shared" si="3"/>
        <v>0</v>
      </c>
      <c r="J23" s="361">
        <f t="shared" si="3"/>
        <v>0</v>
      </c>
      <c r="K23" s="361">
        <f t="shared" si="3"/>
        <v>0</v>
      </c>
      <c r="L23" s="361">
        <f t="shared" si="3"/>
        <v>0</v>
      </c>
      <c r="M23" s="361">
        <v>0</v>
      </c>
    </row>
    <row r="24" spans="1:14" x14ac:dyDescent="0.2">
      <c r="A24" s="329" t="s">
        <v>303</v>
      </c>
      <c r="B24" s="358">
        <f>SUM(C24:M24)</f>
        <v>2425.3424999999997</v>
      </c>
      <c r="C24" s="361">
        <f>B10+C12+C15</f>
        <v>362.40749999999997</v>
      </c>
      <c r="D24" s="361">
        <f t="shared" ref="D24:L24" si="4">D10+D12+D15</f>
        <v>250.89749999999998</v>
      </c>
      <c r="E24" s="361">
        <f t="shared" si="4"/>
        <v>250.89749999999998</v>
      </c>
      <c r="F24" s="361">
        <f t="shared" si="4"/>
        <v>250.89749999999998</v>
      </c>
      <c r="G24" s="361">
        <f t="shared" si="4"/>
        <v>250.89749999999998</v>
      </c>
      <c r="H24" s="361">
        <f t="shared" si="4"/>
        <v>223.02</v>
      </c>
      <c r="I24" s="361">
        <f t="shared" si="4"/>
        <v>223.02</v>
      </c>
      <c r="J24" s="361">
        <f t="shared" si="4"/>
        <v>223.02</v>
      </c>
      <c r="K24" s="361">
        <f t="shared" si="4"/>
        <v>195.14249999999998</v>
      </c>
      <c r="L24" s="361">
        <f t="shared" si="4"/>
        <v>195.14249999999998</v>
      </c>
      <c r="M24" s="361">
        <v>0</v>
      </c>
    </row>
    <row r="25" spans="1:14" x14ac:dyDescent="0.2">
      <c r="A25" s="329" t="s">
        <v>304</v>
      </c>
      <c r="B25" s="359"/>
      <c r="C25" s="361">
        <f>C22</f>
        <v>2362.5</v>
      </c>
      <c r="D25" s="361">
        <f t="shared" ref="D25:M25" si="5">C25+D22</f>
        <v>4725</v>
      </c>
      <c r="E25" s="361">
        <f t="shared" si="5"/>
        <v>7087.5</v>
      </c>
      <c r="F25" s="361">
        <f t="shared" si="5"/>
        <v>8363.25</v>
      </c>
      <c r="G25" s="361">
        <f t="shared" si="5"/>
        <v>8913.3581250000007</v>
      </c>
      <c r="H25" s="361">
        <f t="shared" si="5"/>
        <v>9136.3781250000011</v>
      </c>
      <c r="I25" s="361">
        <f t="shared" si="5"/>
        <v>9286.2196875000009</v>
      </c>
      <c r="J25" s="361">
        <f t="shared" si="5"/>
        <v>9376.8215625000012</v>
      </c>
      <c r="K25" s="361">
        <f t="shared" si="5"/>
        <v>9422.1225000000013</v>
      </c>
      <c r="L25" s="361">
        <f t="shared" si="5"/>
        <v>9450.0000000000018</v>
      </c>
      <c r="M25" s="361">
        <f t="shared" si="5"/>
        <v>9450.0000000000018</v>
      </c>
    </row>
    <row r="26" spans="1:14" x14ac:dyDescent="0.2">
      <c r="B26" s="373"/>
      <c r="C26" s="366"/>
      <c r="D26" s="366"/>
      <c r="E26" s="366"/>
      <c r="F26" s="366"/>
      <c r="G26" s="366"/>
      <c r="H26" s="366"/>
      <c r="I26" s="366"/>
      <c r="J26" s="366"/>
      <c r="K26" s="366"/>
      <c r="L26" s="366"/>
      <c r="M26" s="366"/>
    </row>
    <row r="27" spans="1:14" x14ac:dyDescent="0.2">
      <c r="A27" s="367" t="s">
        <v>305</v>
      </c>
      <c r="B27" s="368"/>
      <c r="C27" s="374"/>
      <c r="D27" s="374"/>
      <c r="E27" s="374"/>
      <c r="F27" s="374"/>
      <c r="G27" s="374"/>
      <c r="H27" s="374"/>
      <c r="I27" s="374"/>
      <c r="J27" s="374"/>
      <c r="K27" s="374"/>
      <c r="L27" s="374"/>
      <c r="M27" s="374"/>
    </row>
    <row r="28" spans="1:14" x14ac:dyDescent="0.2">
      <c r="A28" s="331" t="s">
        <v>306</v>
      </c>
      <c r="B28" s="375"/>
      <c r="C28" s="376">
        <v>0</v>
      </c>
      <c r="D28" s="376">
        <v>0</v>
      </c>
      <c r="E28" s="376">
        <v>0</v>
      </c>
      <c r="F28" s="376">
        <v>0</v>
      </c>
      <c r="G28" s="376">
        <v>0</v>
      </c>
      <c r="H28" s="376">
        <v>0.2</v>
      </c>
      <c r="I28" s="376">
        <v>0.2</v>
      </c>
      <c r="J28" s="376">
        <v>0.2</v>
      </c>
      <c r="K28" s="376">
        <v>1.4</v>
      </c>
      <c r="L28" s="376">
        <v>1</v>
      </c>
      <c r="M28" s="376">
        <v>1.3</v>
      </c>
    </row>
    <row r="29" spans="1:14" ht="16" hidden="1" x14ac:dyDescent="0.2">
      <c r="A29" s="331" t="s">
        <v>307</v>
      </c>
      <c r="B29" s="375"/>
      <c r="C29" s="361">
        <f>C28</f>
        <v>0</v>
      </c>
      <c r="D29" s="361">
        <f>C29+D28</f>
        <v>0</v>
      </c>
      <c r="E29" s="361">
        <f t="shared" ref="E29:M29" si="6">D29+E28</f>
        <v>0</v>
      </c>
      <c r="F29" s="361">
        <f t="shared" si="6"/>
        <v>0</v>
      </c>
      <c r="G29" s="377">
        <f t="shared" si="6"/>
        <v>0</v>
      </c>
      <c r="H29" s="377">
        <f t="shared" si="6"/>
        <v>0.2</v>
      </c>
      <c r="I29" s="377">
        <f t="shared" si="6"/>
        <v>0.4</v>
      </c>
      <c r="J29" s="377">
        <f t="shared" si="6"/>
        <v>0.60000000000000009</v>
      </c>
      <c r="K29" s="377">
        <f t="shared" si="6"/>
        <v>2</v>
      </c>
      <c r="L29" s="377">
        <f t="shared" si="6"/>
        <v>3</v>
      </c>
      <c r="M29" s="378">
        <f t="shared" si="6"/>
        <v>4.3</v>
      </c>
    </row>
    <row r="30" spans="1:14" x14ac:dyDescent="0.2">
      <c r="A30" s="329" t="s">
        <v>308</v>
      </c>
      <c r="B30" s="359"/>
      <c r="C30" s="361">
        <f t="shared" ref="C30:F30" si="7">$B$17*$B$5*C28</f>
        <v>0</v>
      </c>
      <c r="D30" s="361">
        <f t="shared" si="7"/>
        <v>0</v>
      </c>
      <c r="E30" s="361">
        <f t="shared" si="7"/>
        <v>0</v>
      </c>
      <c r="F30" s="361">
        <f t="shared" si="7"/>
        <v>0</v>
      </c>
      <c r="G30" s="361">
        <v>0</v>
      </c>
      <c r="H30" s="361">
        <f>B22*H28</f>
        <v>1890.0000000000005</v>
      </c>
      <c r="I30" s="361">
        <f>$B$22*I28</f>
        <v>1890.0000000000005</v>
      </c>
      <c r="J30" s="361">
        <f>$B$22*J28</f>
        <v>1890.0000000000005</v>
      </c>
      <c r="K30" s="361">
        <f>$B$22*K28</f>
        <v>13230.000000000002</v>
      </c>
      <c r="L30" s="361">
        <f>$B$22*L28</f>
        <v>9450.0000000000018</v>
      </c>
      <c r="M30" s="361">
        <f>$B$22*M28</f>
        <v>12285.000000000004</v>
      </c>
      <c r="N30" s="366"/>
    </row>
    <row r="31" spans="1:14" s="103" customFormat="1" x14ac:dyDescent="0.2">
      <c r="A31" s="379" t="s">
        <v>309</v>
      </c>
      <c r="B31" s="380"/>
      <c r="C31" s="381">
        <f>C25</f>
        <v>2362.5</v>
      </c>
      <c r="D31" s="381">
        <f t="shared" ref="D31:K31" si="8">D25-C33</f>
        <v>4725</v>
      </c>
      <c r="E31" s="381">
        <f t="shared" si="8"/>
        <v>7087.5</v>
      </c>
      <c r="F31" s="381">
        <f t="shared" si="8"/>
        <v>8363.25</v>
      </c>
      <c r="G31" s="381">
        <f t="shared" si="8"/>
        <v>8913.3581250000007</v>
      </c>
      <c r="H31" s="381">
        <f t="shared" si="8"/>
        <v>9136.3781250000011</v>
      </c>
      <c r="I31" s="381">
        <f t="shared" si="8"/>
        <v>7396.2196875000009</v>
      </c>
      <c r="J31" s="381">
        <f t="shared" si="8"/>
        <v>5596.8215625000003</v>
      </c>
      <c r="K31" s="381">
        <f t="shared" si="8"/>
        <v>3752.1224999999995</v>
      </c>
      <c r="L31" s="381">
        <f>L25-K33</f>
        <v>27.877500000000509</v>
      </c>
      <c r="M31" s="381">
        <f t="shared" ref="M31" si="9">M25-L33</f>
        <v>0</v>
      </c>
      <c r="N31" s="105"/>
    </row>
    <row r="32" spans="1:14" x14ac:dyDescent="0.2">
      <c r="A32" s="329" t="s">
        <v>310</v>
      </c>
      <c r="B32" s="358">
        <f>SUM(C32:M32)</f>
        <v>9450.0000000000018</v>
      </c>
      <c r="C32" s="361"/>
      <c r="D32" s="361">
        <f t="shared" ref="D32:M32" si="10">IF(D31&gt;0,IF(D30&gt;D31,D31,D30),0)</f>
        <v>0</v>
      </c>
      <c r="E32" s="361">
        <f t="shared" si="10"/>
        <v>0</v>
      </c>
      <c r="F32" s="361">
        <f t="shared" si="10"/>
        <v>0</v>
      </c>
      <c r="G32" s="361">
        <f t="shared" si="10"/>
        <v>0</v>
      </c>
      <c r="H32" s="361">
        <f t="shared" si="10"/>
        <v>1890.0000000000005</v>
      </c>
      <c r="I32" s="361">
        <f t="shared" si="10"/>
        <v>1890.0000000000005</v>
      </c>
      <c r="J32" s="361">
        <f t="shared" si="10"/>
        <v>1890.0000000000005</v>
      </c>
      <c r="K32" s="361">
        <f t="shared" si="10"/>
        <v>3752.1224999999995</v>
      </c>
      <c r="L32" s="361">
        <f t="shared" si="10"/>
        <v>27.877500000000509</v>
      </c>
      <c r="M32" s="361">
        <f t="shared" si="10"/>
        <v>0</v>
      </c>
    </row>
    <row r="33" spans="1:13" s="103" customFormat="1" x14ac:dyDescent="0.2">
      <c r="A33" s="379" t="s">
        <v>311</v>
      </c>
      <c r="B33" s="380"/>
      <c r="C33" s="381">
        <f>C32</f>
        <v>0</v>
      </c>
      <c r="D33" s="381">
        <f t="shared" ref="D33:M33" si="11">C33+D32</f>
        <v>0</v>
      </c>
      <c r="E33" s="381">
        <f t="shared" si="11"/>
        <v>0</v>
      </c>
      <c r="F33" s="381">
        <f t="shared" si="11"/>
        <v>0</v>
      </c>
      <c r="G33" s="381">
        <f t="shared" si="11"/>
        <v>0</v>
      </c>
      <c r="H33" s="381">
        <f>G33+H32</f>
        <v>1890.0000000000005</v>
      </c>
      <c r="I33" s="381">
        <f>H33+I32</f>
        <v>3780.0000000000009</v>
      </c>
      <c r="J33" s="381">
        <f t="shared" si="11"/>
        <v>5670.0000000000018</v>
      </c>
      <c r="K33" s="381">
        <f t="shared" si="11"/>
        <v>9422.1225000000013</v>
      </c>
      <c r="L33" s="381">
        <f t="shared" si="11"/>
        <v>9450.0000000000018</v>
      </c>
      <c r="M33" s="381">
        <f t="shared" si="11"/>
        <v>9450.0000000000018</v>
      </c>
    </row>
    <row r="34" spans="1:13" s="103" customFormat="1" x14ac:dyDescent="0.2">
      <c r="A34" s="379" t="s">
        <v>312</v>
      </c>
      <c r="B34" s="380"/>
      <c r="C34" s="381">
        <f t="shared" ref="C34:M34" si="12">C30-C32</f>
        <v>0</v>
      </c>
      <c r="D34" s="381">
        <f t="shared" si="12"/>
        <v>0</v>
      </c>
      <c r="E34" s="381">
        <f t="shared" si="12"/>
        <v>0</v>
      </c>
      <c r="F34" s="381">
        <f t="shared" si="12"/>
        <v>0</v>
      </c>
      <c r="G34" s="381">
        <f t="shared" si="12"/>
        <v>0</v>
      </c>
      <c r="H34" s="381">
        <f t="shared" si="12"/>
        <v>0</v>
      </c>
      <c r="I34" s="381">
        <f t="shared" si="12"/>
        <v>0</v>
      </c>
      <c r="J34" s="381">
        <f t="shared" si="12"/>
        <v>0</v>
      </c>
      <c r="K34" s="381">
        <f t="shared" si="12"/>
        <v>9477.8775000000023</v>
      </c>
      <c r="L34" s="381">
        <f t="shared" si="12"/>
        <v>9422.1225000000013</v>
      </c>
      <c r="M34" s="381">
        <f t="shared" si="12"/>
        <v>12285.000000000004</v>
      </c>
    </row>
    <row r="35" spans="1:13" x14ac:dyDescent="0.2">
      <c r="A35" s="329" t="s">
        <v>313</v>
      </c>
      <c r="B35" s="359"/>
      <c r="C35" s="361">
        <v>0</v>
      </c>
      <c r="D35" s="361">
        <f>(C35-C36)*(1+$B$4)+(C31-C32)*$B$4</f>
        <v>259.875</v>
      </c>
      <c r="E35" s="361">
        <f t="shared" ref="E35:M35" si="13">(D35-D36)*(1+$B$4)+(D31-D32)*$B$4</f>
        <v>808.21125000000006</v>
      </c>
      <c r="F35" s="361">
        <f t="shared" si="13"/>
        <v>1676.7394875</v>
      </c>
      <c r="G35" s="361">
        <f t="shared" si="13"/>
        <v>2781.1383311250001</v>
      </c>
      <c r="H35" s="361">
        <f t="shared" si="13"/>
        <v>4067.5329412987508</v>
      </c>
      <c r="I35" s="361">
        <f t="shared" si="13"/>
        <v>5312.0631585916144</v>
      </c>
      <c r="J35" s="361">
        <f t="shared" si="13"/>
        <v>6502.0742716616924</v>
      </c>
      <c r="K35" s="361">
        <f t="shared" si="13"/>
        <v>7625.0528134194792</v>
      </c>
      <c r="L35" s="361">
        <f t="shared" si="13"/>
        <v>0</v>
      </c>
      <c r="M35" s="361">
        <f t="shared" si="13"/>
        <v>0</v>
      </c>
    </row>
    <row r="36" spans="1:13" x14ac:dyDescent="0.2">
      <c r="A36" s="329" t="s">
        <v>314</v>
      </c>
      <c r="B36" s="358">
        <f>SUM(C36:M36)</f>
        <v>7625.0528134194792</v>
      </c>
      <c r="C36" s="361">
        <f t="shared" ref="C36:M36" si="14">IF(C35&gt;0,IF(C34&gt;C35,C35,C34),0)</f>
        <v>0</v>
      </c>
      <c r="D36" s="361">
        <f t="shared" si="14"/>
        <v>0</v>
      </c>
      <c r="E36" s="361">
        <f t="shared" si="14"/>
        <v>0</v>
      </c>
      <c r="F36" s="361">
        <f t="shared" si="14"/>
        <v>0</v>
      </c>
      <c r="G36" s="361">
        <f t="shared" si="14"/>
        <v>0</v>
      </c>
      <c r="H36" s="361">
        <f t="shared" si="14"/>
        <v>0</v>
      </c>
      <c r="I36" s="361">
        <f t="shared" si="14"/>
        <v>0</v>
      </c>
      <c r="J36" s="361">
        <f t="shared" si="14"/>
        <v>0</v>
      </c>
      <c r="K36" s="361">
        <f t="shared" si="14"/>
        <v>7625.0528134194792</v>
      </c>
      <c r="L36" s="361">
        <f t="shared" si="14"/>
        <v>0</v>
      </c>
      <c r="M36" s="361">
        <f t="shared" si="14"/>
        <v>0</v>
      </c>
    </row>
    <row r="37" spans="1:13" hidden="1" x14ac:dyDescent="0.2">
      <c r="A37" s="329" t="s">
        <v>315</v>
      </c>
      <c r="B37" s="359"/>
      <c r="C37" s="361">
        <f>C36</f>
        <v>0</v>
      </c>
      <c r="D37" s="361">
        <f t="shared" ref="D37:M37" si="15">C37+D36</f>
        <v>0</v>
      </c>
      <c r="E37" s="361">
        <f t="shared" si="15"/>
        <v>0</v>
      </c>
      <c r="F37" s="361">
        <f t="shared" si="15"/>
        <v>0</v>
      </c>
      <c r="G37" s="361">
        <f t="shared" si="15"/>
        <v>0</v>
      </c>
      <c r="H37" s="361">
        <f t="shared" si="15"/>
        <v>0</v>
      </c>
      <c r="I37" s="361">
        <f>H37+I36</f>
        <v>0</v>
      </c>
      <c r="J37" s="361">
        <f>I37+J36</f>
        <v>0</v>
      </c>
      <c r="K37" s="361">
        <f t="shared" si="15"/>
        <v>7625.0528134194792</v>
      </c>
      <c r="L37" s="361">
        <f t="shared" si="15"/>
        <v>7625.0528134194792</v>
      </c>
      <c r="M37" s="361">
        <f t="shared" si="15"/>
        <v>7625.0528134194792</v>
      </c>
    </row>
    <row r="38" spans="1:13" x14ac:dyDescent="0.2">
      <c r="A38" s="329" t="s">
        <v>316</v>
      </c>
      <c r="B38" s="359"/>
      <c r="C38" s="361">
        <f t="shared" ref="C38:M38" si="16">C34-C36</f>
        <v>0</v>
      </c>
      <c r="D38" s="361">
        <f t="shared" si="16"/>
        <v>0</v>
      </c>
      <c r="E38" s="361">
        <f t="shared" si="16"/>
        <v>0</v>
      </c>
      <c r="F38" s="361">
        <f t="shared" si="16"/>
        <v>0</v>
      </c>
      <c r="G38" s="361">
        <f t="shared" si="16"/>
        <v>0</v>
      </c>
      <c r="H38" s="361">
        <f t="shared" si="16"/>
        <v>0</v>
      </c>
      <c r="I38" s="361">
        <f t="shared" si="16"/>
        <v>0</v>
      </c>
      <c r="J38" s="361">
        <f t="shared" si="16"/>
        <v>0</v>
      </c>
      <c r="K38" s="361">
        <f t="shared" si="16"/>
        <v>1852.8246865805231</v>
      </c>
      <c r="L38" s="361">
        <f t="shared" si="16"/>
        <v>9422.1225000000013</v>
      </c>
      <c r="M38" s="361">
        <f t="shared" si="16"/>
        <v>12285.000000000004</v>
      </c>
    </row>
    <row r="39" spans="1:13" hidden="1" x14ac:dyDescent="0.2">
      <c r="A39" s="329"/>
      <c r="B39" s="359"/>
      <c r="C39" s="361"/>
      <c r="D39" s="361"/>
      <c r="E39" s="361"/>
      <c r="F39" s="361"/>
      <c r="G39" s="361"/>
      <c r="H39" s="361"/>
      <c r="I39" s="361"/>
      <c r="J39" s="361"/>
      <c r="K39" s="361"/>
      <c r="L39" s="361"/>
      <c r="M39" s="361"/>
    </row>
    <row r="40" spans="1:13" hidden="1" x14ac:dyDescent="0.2">
      <c r="A40" s="329" t="s">
        <v>317</v>
      </c>
      <c r="B40" s="359"/>
      <c r="C40" s="361">
        <f>C37*25%</f>
        <v>0</v>
      </c>
      <c r="D40" s="361">
        <f>D37*25%-C42</f>
        <v>0</v>
      </c>
      <c r="E40" s="361">
        <f t="shared" ref="E40:H40" si="17">E37*25%-D42</f>
        <v>0</v>
      </c>
      <c r="F40" s="361">
        <f t="shared" si="17"/>
        <v>0</v>
      </c>
      <c r="G40" s="361">
        <f t="shared" si="17"/>
        <v>0</v>
      </c>
      <c r="H40" s="361">
        <f t="shared" si="17"/>
        <v>0</v>
      </c>
      <c r="I40" s="382">
        <f>I37*25%-H42</f>
        <v>0</v>
      </c>
      <c r="J40" s="383">
        <f>J37*25%-I42</f>
        <v>0</v>
      </c>
      <c r="K40" s="361">
        <f>K37*25%-J42</f>
        <v>1906.2632033548698</v>
      </c>
      <c r="L40" s="361">
        <f t="shared" ref="L40:M40" si="18">L37*25%-K42</f>
        <v>53.438516774346681</v>
      </c>
      <c r="M40" s="361">
        <f t="shared" si="18"/>
        <v>0</v>
      </c>
    </row>
    <row r="41" spans="1:13" x14ac:dyDescent="0.2">
      <c r="A41" s="329" t="s">
        <v>318</v>
      </c>
      <c r="B41" s="359"/>
      <c r="C41" s="361">
        <f t="shared" ref="C41:H41" si="19">IF(C40&gt;0,IF(C38&gt;C40,C40,C38),0)</f>
        <v>0</v>
      </c>
      <c r="D41" s="361">
        <f t="shared" si="19"/>
        <v>0</v>
      </c>
      <c r="E41" s="361">
        <f t="shared" si="19"/>
        <v>0</v>
      </c>
      <c r="F41" s="361">
        <f t="shared" si="19"/>
        <v>0</v>
      </c>
      <c r="G41" s="361">
        <f t="shared" si="19"/>
        <v>0</v>
      </c>
      <c r="H41" s="361">
        <f t="shared" si="19"/>
        <v>0</v>
      </c>
      <c r="I41" s="361">
        <f>IF(I40&gt;0,IF(I38&gt;I40,I40,I38),0)</f>
        <v>0</v>
      </c>
      <c r="J41" s="361">
        <f>IF(J40&gt;0,IF(J38&gt;J40,J40,J38),0)</f>
        <v>0</v>
      </c>
      <c r="K41" s="361">
        <f>IF(K40&gt;0,IF(K38&gt;K40,K40,K38),0)</f>
        <v>1852.8246865805231</v>
      </c>
      <c r="L41" s="361">
        <f>IF(L40&gt;0,IF(L38&gt;L40,L40,L38),0)</f>
        <v>53.438516774346681</v>
      </c>
      <c r="M41" s="361">
        <f t="shared" ref="M41" si="20">IF(M40&gt;0,IF(M38&gt;M40,M40,M38),0)</f>
        <v>0</v>
      </c>
    </row>
    <row r="42" spans="1:13" hidden="1" x14ac:dyDescent="0.2">
      <c r="A42" s="329" t="s">
        <v>319</v>
      </c>
      <c r="B42" s="359"/>
      <c r="C42" s="361">
        <f>C41</f>
        <v>0</v>
      </c>
      <c r="D42" s="361">
        <f t="shared" ref="D42:H42" si="21">C42+D41</f>
        <v>0</v>
      </c>
      <c r="E42" s="361">
        <f t="shared" si="21"/>
        <v>0</v>
      </c>
      <c r="F42" s="361">
        <f t="shared" si="21"/>
        <v>0</v>
      </c>
      <c r="G42" s="361">
        <f t="shared" si="21"/>
        <v>0</v>
      </c>
      <c r="H42" s="361">
        <f t="shared" si="21"/>
        <v>0</v>
      </c>
      <c r="I42" s="361">
        <f>H42+I41</f>
        <v>0</v>
      </c>
      <c r="J42" s="361">
        <f>I42+J41</f>
        <v>0</v>
      </c>
      <c r="K42" s="361">
        <f>J42+K41</f>
        <v>1852.8246865805231</v>
      </c>
      <c r="L42" s="361">
        <f>K42+L41</f>
        <v>1906.2632033548698</v>
      </c>
      <c r="M42" s="361">
        <f>L42+M41</f>
        <v>1906.2632033548698</v>
      </c>
    </row>
    <row r="43" spans="1:13" x14ac:dyDescent="0.2">
      <c r="A43" s="329" t="s">
        <v>320</v>
      </c>
      <c r="B43" s="359"/>
      <c r="C43" s="361">
        <f t="shared" ref="C43:H43" si="22">C38-C41</f>
        <v>0</v>
      </c>
      <c r="D43" s="361">
        <f t="shared" si="22"/>
        <v>0</v>
      </c>
      <c r="E43" s="361">
        <f t="shared" si="22"/>
        <v>0</v>
      </c>
      <c r="F43" s="361">
        <f t="shared" si="22"/>
        <v>0</v>
      </c>
      <c r="G43" s="361">
        <f t="shared" si="22"/>
        <v>0</v>
      </c>
      <c r="H43" s="361">
        <f t="shared" si="22"/>
        <v>0</v>
      </c>
      <c r="I43" s="361">
        <f>I38-I41</f>
        <v>0</v>
      </c>
      <c r="J43" s="361">
        <f>J38-J41</f>
        <v>0</v>
      </c>
      <c r="K43" s="361">
        <f>K38-K41</f>
        <v>0</v>
      </c>
      <c r="L43" s="361">
        <f>L38-L41</f>
        <v>9368.6839832256555</v>
      </c>
      <c r="M43" s="361">
        <f>M38-M41</f>
        <v>12285.000000000004</v>
      </c>
    </row>
    <row r="44" spans="1:13" hidden="1" x14ac:dyDescent="0.2">
      <c r="A44" s="329"/>
      <c r="B44" s="359"/>
      <c r="C44" s="361"/>
      <c r="D44" s="361"/>
      <c r="E44" s="361"/>
      <c r="F44" s="361"/>
      <c r="G44" s="361"/>
      <c r="H44" s="361"/>
      <c r="I44" s="361"/>
      <c r="J44" s="361"/>
      <c r="K44" s="361"/>
      <c r="L44" s="361"/>
      <c r="M44" s="361">
        <f t="shared" ref="M44" si="23">IF(M43&gt;0,IF(M41&gt;M43,M43,M41),0)</f>
        <v>0</v>
      </c>
    </row>
    <row r="45" spans="1:13" x14ac:dyDescent="0.2">
      <c r="A45" s="329" t="s">
        <v>321</v>
      </c>
      <c r="B45" s="358">
        <f>SUM(C45:M45)</f>
        <v>17322.947186580528</v>
      </c>
      <c r="C45" s="361">
        <f t="shared" ref="C45:H45" si="24">C43*80%</f>
        <v>0</v>
      </c>
      <c r="D45" s="361">
        <f t="shared" si="24"/>
        <v>0</v>
      </c>
      <c r="E45" s="361">
        <f t="shared" si="24"/>
        <v>0</v>
      </c>
      <c r="F45" s="361">
        <f t="shared" si="24"/>
        <v>0</v>
      </c>
      <c r="G45" s="361">
        <f t="shared" si="24"/>
        <v>0</v>
      </c>
      <c r="H45" s="361">
        <f t="shared" si="24"/>
        <v>0</v>
      </c>
      <c r="I45" s="361">
        <f>I43*80%</f>
        <v>0</v>
      </c>
      <c r="J45" s="382">
        <f>J43*80%</f>
        <v>0</v>
      </c>
      <c r="K45" s="361">
        <f>K43*80%</f>
        <v>0</v>
      </c>
      <c r="L45" s="361">
        <f>L43*80%</f>
        <v>7494.9471865805244</v>
      </c>
      <c r="M45" s="361">
        <f>M43*80%</f>
        <v>9828.0000000000036</v>
      </c>
    </row>
    <row r="46" spans="1:13" x14ac:dyDescent="0.2">
      <c r="A46" s="329"/>
      <c r="B46" s="359"/>
      <c r="C46" s="361"/>
      <c r="D46" s="361"/>
      <c r="E46" s="361"/>
      <c r="F46" s="361"/>
      <c r="G46" s="361"/>
      <c r="H46" s="361"/>
      <c r="I46" s="361"/>
      <c r="J46" s="361"/>
      <c r="K46" s="361"/>
      <c r="L46" s="361"/>
      <c r="M46" s="361"/>
    </row>
    <row r="47" spans="1:13" x14ac:dyDescent="0.2">
      <c r="A47" s="329" t="s">
        <v>322</v>
      </c>
      <c r="B47" s="358">
        <f>SUM(C47:M47)</f>
        <v>4330.736796645132</v>
      </c>
      <c r="C47" s="361">
        <f t="shared" ref="C47:M47" si="25">C43*20%</f>
        <v>0</v>
      </c>
      <c r="D47" s="361">
        <f t="shared" si="25"/>
        <v>0</v>
      </c>
      <c r="E47" s="361">
        <f t="shared" si="25"/>
        <v>0</v>
      </c>
      <c r="F47" s="361">
        <f t="shared" si="25"/>
        <v>0</v>
      </c>
      <c r="G47" s="361">
        <f t="shared" si="25"/>
        <v>0</v>
      </c>
      <c r="H47" s="361">
        <f t="shared" si="25"/>
        <v>0</v>
      </c>
      <c r="I47" s="361">
        <f>I43*20%</f>
        <v>0</v>
      </c>
      <c r="J47" s="382">
        <f>J43*20%</f>
        <v>0</v>
      </c>
      <c r="K47" s="361">
        <f t="shared" si="25"/>
        <v>0</v>
      </c>
      <c r="L47" s="361">
        <f t="shared" si="25"/>
        <v>1873.7367966451311</v>
      </c>
      <c r="M47" s="361">
        <f t="shared" si="25"/>
        <v>2457.0000000000009</v>
      </c>
    </row>
    <row r="48" spans="1:13" x14ac:dyDescent="0.2">
      <c r="A48" s="329"/>
      <c r="B48" s="359"/>
      <c r="C48" s="361"/>
      <c r="D48" s="361"/>
      <c r="E48" s="361"/>
      <c r="F48" s="361"/>
      <c r="G48" s="361"/>
      <c r="H48" s="361"/>
      <c r="I48" s="361"/>
      <c r="J48" s="361"/>
      <c r="K48" s="361"/>
      <c r="L48" s="361"/>
      <c r="M48" s="361"/>
    </row>
    <row r="49" spans="1:17" x14ac:dyDescent="0.2">
      <c r="A49" s="331" t="s">
        <v>323</v>
      </c>
      <c r="B49" s="364">
        <f>SUM(C49:M49)</f>
        <v>34398.000000000015</v>
      </c>
      <c r="C49" s="384">
        <f t="shared" ref="C49:M49" si="26">C32+C36+C45</f>
        <v>0</v>
      </c>
      <c r="D49" s="384">
        <f t="shared" si="26"/>
        <v>0</v>
      </c>
      <c r="E49" s="384">
        <f t="shared" si="26"/>
        <v>0</v>
      </c>
      <c r="F49" s="384">
        <f t="shared" si="26"/>
        <v>0</v>
      </c>
      <c r="G49" s="384">
        <f t="shared" si="26"/>
        <v>0</v>
      </c>
      <c r="H49" s="384">
        <f t="shared" si="26"/>
        <v>1890.0000000000005</v>
      </c>
      <c r="I49" s="384">
        <f t="shared" si="26"/>
        <v>1890.0000000000005</v>
      </c>
      <c r="J49" s="384">
        <f t="shared" si="26"/>
        <v>1890.0000000000005</v>
      </c>
      <c r="K49" s="384">
        <f t="shared" si="26"/>
        <v>11377.175313419479</v>
      </c>
      <c r="L49" s="384">
        <f t="shared" si="26"/>
        <v>7522.8246865805249</v>
      </c>
      <c r="M49" s="384">
        <f t="shared" si="26"/>
        <v>9828.0000000000036</v>
      </c>
      <c r="O49" s="385"/>
      <c r="P49" s="32"/>
      <c r="Q49" s="32"/>
    </row>
    <row r="50" spans="1:17" x14ac:dyDescent="0.2">
      <c r="A50" s="331" t="s">
        <v>324</v>
      </c>
      <c r="B50" s="364">
        <f>SUM(C50:M50)</f>
        <v>6237.0000000000018</v>
      </c>
      <c r="C50" s="361">
        <f t="shared" ref="C50:M50" si="27">C41+C47</f>
        <v>0</v>
      </c>
      <c r="D50" s="361">
        <f t="shared" si="27"/>
        <v>0</v>
      </c>
      <c r="E50" s="361">
        <f t="shared" si="27"/>
        <v>0</v>
      </c>
      <c r="F50" s="361">
        <f t="shared" si="27"/>
        <v>0</v>
      </c>
      <c r="G50" s="361">
        <f t="shared" si="27"/>
        <v>0</v>
      </c>
      <c r="H50" s="361">
        <f>H41+H47</f>
        <v>0</v>
      </c>
      <c r="I50" s="361">
        <f t="shared" si="27"/>
        <v>0</v>
      </c>
      <c r="J50" s="361">
        <f>J41+J47</f>
        <v>0</v>
      </c>
      <c r="K50" s="361">
        <f t="shared" si="27"/>
        <v>1852.8246865805231</v>
      </c>
      <c r="L50" s="361">
        <f t="shared" si="27"/>
        <v>1927.1753134194778</v>
      </c>
      <c r="M50" s="361">
        <f t="shared" si="27"/>
        <v>2457.0000000000009</v>
      </c>
      <c r="O50" s="385"/>
      <c r="P50" s="32"/>
      <c r="Q50" s="32"/>
    </row>
    <row r="51" spans="1:17" x14ac:dyDescent="0.2">
      <c r="A51" s="386"/>
      <c r="B51" s="387"/>
      <c r="C51" s="361"/>
      <c r="D51" s="361"/>
      <c r="E51" s="361"/>
      <c r="F51" s="361"/>
      <c r="G51" s="361"/>
      <c r="H51" s="361"/>
      <c r="I51" s="361"/>
      <c r="J51" s="361"/>
      <c r="K51" s="361"/>
      <c r="L51" s="361"/>
      <c r="M51" s="366"/>
      <c r="O51" s="385"/>
      <c r="P51" s="32"/>
      <c r="Q51" s="32"/>
    </row>
    <row r="52" spans="1:17" x14ac:dyDescent="0.2">
      <c r="A52" s="367" t="s">
        <v>325</v>
      </c>
      <c r="B52" s="368"/>
      <c r="C52" s="368"/>
      <c r="D52" s="368"/>
      <c r="E52" s="368"/>
      <c r="F52" s="368"/>
      <c r="G52" s="368"/>
      <c r="H52" s="368"/>
      <c r="I52" s="368"/>
      <c r="J52" s="368"/>
      <c r="K52" s="368"/>
      <c r="L52" s="368"/>
      <c r="M52" s="368"/>
      <c r="O52" s="385"/>
      <c r="P52" s="32"/>
      <c r="Q52" s="32"/>
    </row>
    <row r="53" spans="1:17" x14ac:dyDescent="0.2">
      <c r="A53" s="331" t="s">
        <v>326</v>
      </c>
      <c r="B53" s="364">
        <f>SUM(C53:M53)</f>
        <v>24948.000000000007</v>
      </c>
      <c r="C53" s="361">
        <f t="shared" ref="C53:M53" si="28">-C22+C49</f>
        <v>-2362.5</v>
      </c>
      <c r="D53" s="361">
        <f t="shared" si="28"/>
        <v>-2362.5</v>
      </c>
      <c r="E53" s="361">
        <f t="shared" si="28"/>
        <v>-2362.5</v>
      </c>
      <c r="F53" s="361">
        <f t="shared" si="28"/>
        <v>-1275.75</v>
      </c>
      <c r="G53" s="361">
        <f t="shared" si="28"/>
        <v>-550.10812499999997</v>
      </c>
      <c r="H53" s="361">
        <f t="shared" si="28"/>
        <v>1666.9800000000005</v>
      </c>
      <c r="I53" s="361">
        <f t="shared" si="28"/>
        <v>1740.1584375000004</v>
      </c>
      <c r="J53" s="361">
        <f t="shared" si="28"/>
        <v>1799.3981250000004</v>
      </c>
      <c r="K53" s="361">
        <f t="shared" si="28"/>
        <v>11331.874375919479</v>
      </c>
      <c r="L53" s="361">
        <f t="shared" si="28"/>
        <v>7494.9471865805253</v>
      </c>
      <c r="M53" s="361">
        <f t="shared" si="28"/>
        <v>9828.0000000000036</v>
      </c>
      <c r="N53" s="388"/>
      <c r="O53" s="385"/>
      <c r="P53" s="32"/>
      <c r="Q53" s="32"/>
    </row>
    <row r="54" spans="1:17" s="390" customFormat="1" ht="14.25" customHeight="1" x14ac:dyDescent="0.2">
      <c r="A54" s="370" t="s">
        <v>327</v>
      </c>
      <c r="B54" s="371"/>
      <c r="C54" s="389">
        <v>43800</v>
      </c>
      <c r="D54" s="389">
        <f>C54+366</f>
        <v>44166</v>
      </c>
      <c r="E54" s="389">
        <f>D54+365</f>
        <v>44531</v>
      </c>
      <c r="F54" s="389">
        <f t="shared" ref="F54:M54" si="29">E54+365</f>
        <v>44896</v>
      </c>
      <c r="G54" s="389">
        <f t="shared" si="29"/>
        <v>45261</v>
      </c>
      <c r="H54" s="389">
        <f>G54+366</f>
        <v>45627</v>
      </c>
      <c r="I54" s="389">
        <f t="shared" si="29"/>
        <v>45992</v>
      </c>
      <c r="J54" s="389">
        <f t="shared" si="29"/>
        <v>46357</v>
      </c>
      <c r="K54" s="389">
        <f t="shared" si="29"/>
        <v>46722</v>
      </c>
      <c r="L54" s="389">
        <f>K54+366</f>
        <v>47088</v>
      </c>
      <c r="M54" s="389">
        <f t="shared" si="29"/>
        <v>47453</v>
      </c>
      <c r="O54" s="391"/>
      <c r="P54" s="392"/>
      <c r="Q54" s="392"/>
    </row>
    <row r="55" spans="1:17" x14ac:dyDescent="0.2">
      <c r="A55" s="331" t="s">
        <v>328</v>
      </c>
      <c r="B55" s="393">
        <f>XIRR(C53:M53,C54:M54,20%)</f>
        <v>0.21087042689323429</v>
      </c>
      <c r="C55" s="361"/>
      <c r="D55" s="361"/>
      <c r="E55" s="361"/>
      <c r="F55" s="361"/>
      <c r="G55" s="361"/>
      <c r="H55" s="361"/>
      <c r="I55" s="361"/>
      <c r="J55" s="361"/>
      <c r="K55" s="361"/>
      <c r="L55" s="361"/>
      <c r="M55" s="329"/>
    </row>
    <row r="56" spans="1:17" x14ac:dyDescent="0.2">
      <c r="A56" s="329" t="s">
        <v>329</v>
      </c>
      <c r="B56" s="394">
        <v>0.28489999999999999</v>
      </c>
      <c r="C56" s="361"/>
      <c r="D56" s="361"/>
      <c r="E56" s="361"/>
      <c r="F56" s="361"/>
      <c r="G56" s="361"/>
      <c r="H56" s="361"/>
      <c r="I56" s="361"/>
      <c r="J56" s="361"/>
      <c r="K56" s="361"/>
      <c r="L56" s="361"/>
      <c r="M56" s="329"/>
    </row>
    <row r="57" spans="1:17" x14ac:dyDescent="0.2">
      <c r="A57" s="331" t="s">
        <v>330</v>
      </c>
      <c r="B57" s="393">
        <f>B55*(1-B56)</f>
        <v>0.15079344227135186</v>
      </c>
      <c r="C57" s="329"/>
      <c r="D57" s="329"/>
      <c r="E57" s="329"/>
      <c r="F57" s="329"/>
      <c r="G57" s="329"/>
      <c r="H57" s="329"/>
      <c r="I57" s="329"/>
      <c r="J57" s="329"/>
      <c r="K57" s="329"/>
      <c r="L57" s="329"/>
      <c r="M57" s="329"/>
    </row>
    <row r="58" spans="1:17" x14ac:dyDescent="0.2">
      <c r="A58" s="395" t="s">
        <v>331</v>
      </c>
      <c r="B58" s="13"/>
      <c r="C58" s="396"/>
      <c r="G58" s="32"/>
      <c r="H58" s="32"/>
      <c r="I58" s="32"/>
      <c r="J58" s="32"/>
      <c r="K58" s="32"/>
      <c r="L58" s="32"/>
    </row>
    <row r="59" spans="1:17" x14ac:dyDescent="0.2">
      <c r="B59" s="397"/>
      <c r="C59" s="396"/>
      <c r="G59" s="32"/>
      <c r="H59" s="32"/>
      <c r="I59" s="32"/>
      <c r="J59" s="32"/>
      <c r="K59" s="32"/>
      <c r="L59" s="32"/>
      <c r="M59" s="32"/>
      <c r="N59" s="32"/>
    </row>
    <row r="60" spans="1:17" ht="16" x14ac:dyDescent="0.2">
      <c r="C60" s="398"/>
      <c r="D60" s="398"/>
      <c r="E60" s="398"/>
      <c r="F60" s="398"/>
      <c r="G60" s="398"/>
      <c r="H60" s="398"/>
      <c r="I60" s="398"/>
      <c r="J60" s="398"/>
      <c r="K60" s="398"/>
      <c r="L60" s="398"/>
      <c r="M60" s="398"/>
    </row>
    <row r="62" spans="1:17" s="399" customFormat="1" ht="33.75" hidden="1" customHeight="1" x14ac:dyDescent="0.2">
      <c r="B62" s="400" t="s">
        <v>332</v>
      </c>
      <c r="C62" s="401"/>
      <c r="D62" s="402">
        <v>1</v>
      </c>
      <c r="E62" s="402">
        <v>2</v>
      </c>
      <c r="F62" s="402">
        <v>3</v>
      </c>
      <c r="G62" s="402">
        <v>4</v>
      </c>
      <c r="H62" s="402">
        <v>5</v>
      </c>
      <c r="I62" s="402">
        <v>6</v>
      </c>
      <c r="J62" s="402">
        <v>7</v>
      </c>
      <c r="K62" s="402">
        <v>8</v>
      </c>
      <c r="L62" s="402">
        <v>9</v>
      </c>
    </row>
    <row r="63" spans="1:17" hidden="1" x14ac:dyDescent="0.2">
      <c r="B63" s="329" t="s">
        <v>333</v>
      </c>
      <c r="C63" s="403">
        <f>B55</f>
        <v>0.21087042689323429</v>
      </c>
      <c r="D63" s="404">
        <f t="dataTable" ref="D63:L64" dt2D="0" dtr="1" r1="B5"/>
        <v>0.21087042689323429</v>
      </c>
      <c r="E63" s="404">
        <v>0.21087042689323429</v>
      </c>
      <c r="F63" s="404">
        <v>0.21087042689323429</v>
      </c>
      <c r="G63" s="405">
        <v>0.21087042689323429</v>
      </c>
      <c r="H63" s="404">
        <v>0.21087042689323429</v>
      </c>
      <c r="I63" s="404">
        <v>0.21087042689323429</v>
      </c>
      <c r="J63" s="404">
        <v>0.21087042689323429</v>
      </c>
      <c r="K63" s="404">
        <v>0.21087042689323429</v>
      </c>
      <c r="L63" s="404">
        <v>0.21087042689323429</v>
      </c>
      <c r="M63" s="406"/>
    </row>
    <row r="64" spans="1:17" hidden="1" x14ac:dyDescent="0.2">
      <c r="B64" s="329" t="s">
        <v>334</v>
      </c>
      <c r="C64" s="403">
        <f>B57</f>
        <v>0.15079344227135186</v>
      </c>
      <c r="D64" s="404">
        <v>0.15079344227135186</v>
      </c>
      <c r="E64" s="404">
        <v>0.15079344227135186</v>
      </c>
      <c r="F64" s="404">
        <v>0.15079344227135186</v>
      </c>
      <c r="G64" s="405">
        <v>0.15079344227135186</v>
      </c>
      <c r="H64" s="404">
        <v>0.15079344227135186</v>
      </c>
      <c r="I64" s="404">
        <v>0.15079344227135186</v>
      </c>
      <c r="J64" s="404">
        <v>0.15079344227135186</v>
      </c>
      <c r="K64" s="404">
        <v>0.15079344227135186</v>
      </c>
      <c r="L64" s="404">
        <v>0.15079344227135186</v>
      </c>
      <c r="M64" s="406"/>
    </row>
  </sheetData>
  <dataConsolidate/>
  <pageMargins left="0.7" right="0.7" top="0.75" bottom="0.75" header="0.3" footer="0.3"/>
  <pageSetup paperSize="9" scale="73" orientation="landscape" horizontalDpi="4294967293"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CC16AE-D6EF-D046-9F0C-4BFCF62232B7}">
  <dimension ref="B2:G20"/>
  <sheetViews>
    <sheetView showGridLines="0" workbookViewId="0">
      <selection activeCell="E7" sqref="E7"/>
    </sheetView>
  </sheetViews>
  <sheetFormatPr baseColWidth="10" defaultColWidth="9.1640625" defaultRowHeight="13" x14ac:dyDescent="0.15"/>
  <cols>
    <col min="1" max="1" width="2.5" style="458" customWidth="1"/>
    <col min="2" max="2" width="40.5" style="458" customWidth="1"/>
    <col min="3" max="3" width="23.83203125" style="458" customWidth="1"/>
    <col min="4" max="7" width="40.5" style="458" customWidth="1"/>
    <col min="8" max="16384" width="9.1640625" style="458"/>
  </cols>
  <sheetData>
    <row r="2" spans="2:7" x14ac:dyDescent="0.15">
      <c r="B2" s="456" t="s">
        <v>384</v>
      </c>
      <c r="C2" s="457" t="s">
        <v>385</v>
      </c>
      <c r="D2" s="457" t="s">
        <v>386</v>
      </c>
      <c r="E2" s="457" t="s">
        <v>387</v>
      </c>
      <c r="F2" s="457" t="s">
        <v>388</v>
      </c>
      <c r="G2" s="457" t="s">
        <v>389</v>
      </c>
    </row>
    <row r="3" spans="2:7" x14ac:dyDescent="0.15">
      <c r="B3" s="459" t="s">
        <v>390</v>
      </c>
      <c r="C3" s="460" t="s">
        <v>380</v>
      </c>
      <c r="D3" s="460" t="s">
        <v>391</v>
      </c>
      <c r="E3" s="460" t="s">
        <v>392</v>
      </c>
      <c r="F3" s="460" t="s">
        <v>393</v>
      </c>
      <c r="G3" s="461"/>
    </row>
    <row r="4" spans="2:7" x14ac:dyDescent="0.15">
      <c r="B4" s="462" t="s">
        <v>394</v>
      </c>
      <c r="C4" s="463"/>
      <c r="D4" s="463" t="s">
        <v>395</v>
      </c>
      <c r="E4" s="463" t="s">
        <v>395</v>
      </c>
      <c r="F4" s="463" t="s">
        <v>395</v>
      </c>
      <c r="G4" s="461"/>
    </row>
    <row r="5" spans="2:7" x14ac:dyDescent="0.15">
      <c r="B5" s="462" t="s">
        <v>396</v>
      </c>
      <c r="C5" s="463"/>
      <c r="D5" s="464">
        <v>41671</v>
      </c>
      <c r="E5" s="464">
        <v>42401</v>
      </c>
      <c r="F5" s="464">
        <v>43585</v>
      </c>
      <c r="G5" s="461"/>
    </row>
    <row r="6" spans="2:7" x14ac:dyDescent="0.15">
      <c r="B6" s="462" t="s">
        <v>397</v>
      </c>
      <c r="C6" s="463"/>
      <c r="D6" s="464">
        <v>41852</v>
      </c>
      <c r="E6" s="464">
        <v>42917</v>
      </c>
      <c r="F6" s="464" t="s">
        <v>398</v>
      </c>
      <c r="G6" s="461"/>
    </row>
    <row r="7" spans="2:7" ht="70" x14ac:dyDescent="0.15">
      <c r="B7" s="461" t="s">
        <v>399</v>
      </c>
      <c r="C7" s="463"/>
      <c r="D7" s="463" t="s">
        <v>400</v>
      </c>
      <c r="E7" s="463" t="s">
        <v>401</v>
      </c>
      <c r="F7" s="463" t="s">
        <v>401</v>
      </c>
      <c r="G7" s="461" t="s">
        <v>402</v>
      </c>
    </row>
    <row r="8" spans="2:7" s="466" customFormat="1" ht="14" x14ac:dyDescent="0.2">
      <c r="B8" s="461" t="s">
        <v>403</v>
      </c>
      <c r="C8" s="465"/>
      <c r="D8" s="465" t="s">
        <v>404</v>
      </c>
      <c r="E8" s="465" t="s">
        <v>405</v>
      </c>
      <c r="F8" s="465" t="s">
        <v>405</v>
      </c>
      <c r="G8" s="461"/>
    </row>
    <row r="9" spans="2:7" ht="14" x14ac:dyDescent="0.15">
      <c r="B9" s="461" t="s">
        <v>406</v>
      </c>
      <c r="C9" s="465"/>
      <c r="D9" s="465" t="s">
        <v>407</v>
      </c>
      <c r="E9" s="465" t="s">
        <v>408</v>
      </c>
      <c r="F9" s="465" t="s">
        <v>408</v>
      </c>
      <c r="G9" s="461" t="s">
        <v>409</v>
      </c>
    </row>
    <row r="10" spans="2:7" ht="14" x14ac:dyDescent="0.15">
      <c r="B10" s="461" t="s">
        <v>410</v>
      </c>
      <c r="C10" s="465"/>
      <c r="D10" s="467">
        <v>0.23200000000000001</v>
      </c>
      <c r="E10" s="467">
        <v>0.36</v>
      </c>
      <c r="F10" s="465" t="s">
        <v>411</v>
      </c>
      <c r="G10" s="461"/>
    </row>
    <row r="11" spans="2:7" s="466" customFormat="1" ht="14" x14ac:dyDescent="0.2">
      <c r="B11" s="461" t="s">
        <v>412</v>
      </c>
      <c r="C11" s="465"/>
      <c r="D11" s="467">
        <v>0.15</v>
      </c>
      <c r="E11" s="467">
        <v>0.20499999999999999</v>
      </c>
      <c r="F11" s="465" t="s">
        <v>411</v>
      </c>
      <c r="G11" s="461"/>
    </row>
    <row r="12" spans="2:7" ht="14" x14ac:dyDescent="0.15">
      <c r="B12" s="461" t="s">
        <v>413</v>
      </c>
      <c r="C12" s="465"/>
      <c r="D12" s="465" t="s">
        <v>414</v>
      </c>
      <c r="E12" s="465" t="s">
        <v>415</v>
      </c>
      <c r="F12" s="465" t="s">
        <v>416</v>
      </c>
      <c r="G12" s="461" t="s">
        <v>417</v>
      </c>
    </row>
    <row r="13" spans="2:7" ht="14" x14ac:dyDescent="0.15">
      <c r="B13" s="461" t="s">
        <v>418</v>
      </c>
      <c r="C13" s="465"/>
      <c r="D13" s="465" t="s">
        <v>419</v>
      </c>
      <c r="E13" s="465" t="s">
        <v>419</v>
      </c>
      <c r="F13" s="465" t="s">
        <v>419</v>
      </c>
      <c r="G13" s="461"/>
    </row>
    <row r="14" spans="2:7" s="466" customFormat="1" ht="42" x14ac:dyDescent="0.2">
      <c r="B14" s="461" t="s">
        <v>214</v>
      </c>
      <c r="C14" s="461"/>
      <c r="D14" s="465" t="s">
        <v>420</v>
      </c>
      <c r="E14" s="465" t="s">
        <v>421</v>
      </c>
      <c r="F14" s="465" t="s">
        <v>421</v>
      </c>
      <c r="G14" s="461"/>
    </row>
    <row r="15" spans="2:7" s="466" customFormat="1" ht="14" x14ac:dyDescent="0.2">
      <c r="B15" s="461" t="s">
        <v>422</v>
      </c>
      <c r="C15" s="461"/>
      <c r="D15" s="468">
        <v>24325940</v>
      </c>
      <c r="E15" s="468">
        <v>86163250</v>
      </c>
      <c r="F15" s="469">
        <v>19293000</v>
      </c>
      <c r="G15" s="461"/>
    </row>
    <row r="16" spans="2:7" s="466" customFormat="1" ht="14" x14ac:dyDescent="0.2">
      <c r="B16" s="470" t="s">
        <v>423</v>
      </c>
      <c r="C16" s="461"/>
      <c r="D16" s="461" t="s">
        <v>424</v>
      </c>
      <c r="E16" s="461" t="s">
        <v>424</v>
      </c>
      <c r="F16" s="461" t="s">
        <v>425</v>
      </c>
      <c r="G16" s="461" t="s">
        <v>426</v>
      </c>
    </row>
    <row r="17" spans="2:7" s="466" customFormat="1" ht="14" x14ac:dyDescent="0.2">
      <c r="B17" s="461" t="s">
        <v>427</v>
      </c>
      <c r="C17" s="461"/>
      <c r="D17" s="468">
        <v>20658583</v>
      </c>
      <c r="E17" s="468">
        <v>12168155</v>
      </c>
      <c r="F17" s="468">
        <v>1319881.54</v>
      </c>
      <c r="G17" s="461"/>
    </row>
    <row r="18" spans="2:7" s="466" customFormat="1" ht="14" x14ac:dyDescent="0.2">
      <c r="B18" s="470" t="s">
        <v>428</v>
      </c>
      <c r="C18" s="461"/>
      <c r="D18" s="461" t="s">
        <v>429</v>
      </c>
      <c r="E18" s="461" t="s">
        <v>430</v>
      </c>
      <c r="F18" s="461" t="s">
        <v>430</v>
      </c>
      <c r="G18" s="461"/>
    </row>
    <row r="19" spans="2:7" s="466" customFormat="1" ht="42" x14ac:dyDescent="0.2">
      <c r="B19" s="461" t="s">
        <v>431</v>
      </c>
      <c r="C19" s="461"/>
      <c r="D19" s="461" t="s">
        <v>432</v>
      </c>
      <c r="E19" s="461" t="s">
        <v>432</v>
      </c>
      <c r="F19" s="461" t="s">
        <v>432</v>
      </c>
      <c r="G19" s="461"/>
    </row>
    <row r="20" spans="2:7" ht="14" x14ac:dyDescent="0.15">
      <c r="B20" s="461" t="s">
        <v>433</v>
      </c>
      <c r="C20" s="465"/>
      <c r="D20" s="465">
        <v>2</v>
      </c>
      <c r="E20" s="465">
        <v>2</v>
      </c>
      <c r="F20" s="465">
        <v>2</v>
      </c>
      <c r="G20" s="461"/>
    </row>
  </sheetData>
  <pageMargins left="0.7" right="0.7" top="0.75" bottom="0.75" header="0.3" footer="0.3"/>
  <pageSetup orientation="portrait" verticalDpi="0"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9459B-65A1-6A4A-A10C-AB039BB94283}">
  <dimension ref="B1:EO22"/>
  <sheetViews>
    <sheetView zoomScale="85" zoomScaleNormal="85" workbookViewId="0">
      <pane xSplit="12" ySplit="5" topLeftCell="P6" activePane="bottomRight" state="frozen"/>
      <selection pane="topRight" activeCell="L1" sqref="L1"/>
      <selection pane="bottomLeft" activeCell="A6" sqref="A6"/>
      <selection pane="bottomRight" activeCell="Q24" sqref="Q24"/>
    </sheetView>
  </sheetViews>
  <sheetFormatPr baseColWidth="10" defaultColWidth="8.6640625" defaultRowHeight="15" x14ac:dyDescent="0.2"/>
  <cols>
    <col min="1" max="1" width="8.6640625" style="399"/>
    <col min="2" max="2" width="20.83203125" style="399" bestFit="1" customWidth="1"/>
    <col min="3" max="3" width="10.33203125" style="399" bestFit="1" customWidth="1"/>
    <col min="4" max="4" width="9" style="722" customWidth="1"/>
    <col min="5" max="5" width="8.1640625" style="722" hidden="1" customWidth="1"/>
    <col min="6" max="6" width="10.1640625" style="723" customWidth="1"/>
    <col min="7" max="7" width="10.5" style="723" customWidth="1"/>
    <col min="8" max="8" width="11.6640625" style="722" customWidth="1"/>
    <col min="9" max="9" width="9.33203125" style="722" customWidth="1"/>
    <col min="10" max="10" width="11.33203125" style="722" bestFit="1" customWidth="1"/>
    <col min="11" max="11" width="3.1640625" style="722" customWidth="1"/>
    <col min="12" max="12" width="3" style="399" customWidth="1"/>
    <col min="13" max="13" width="9.5" style="399" hidden="1" customWidth="1"/>
    <col min="14" max="14" width="9.83203125" style="399" hidden="1" customWidth="1"/>
    <col min="15" max="15" width="9.1640625" style="399" hidden="1" customWidth="1"/>
    <col min="16" max="18" width="8.6640625" style="399"/>
    <col min="19" max="19" width="8.6640625" style="733"/>
    <col min="20" max="20" width="8.6640625" style="399" customWidth="1"/>
    <col min="21" max="21" width="16.33203125" style="399" bestFit="1" customWidth="1"/>
    <col min="22" max="22" width="8.6640625" style="399"/>
    <col min="23" max="23" width="12" style="399" bestFit="1" customWidth="1"/>
    <col min="24" max="24" width="0" style="847" hidden="1" customWidth="1"/>
    <col min="25" max="27" width="9.83203125" style="399" bestFit="1" customWidth="1"/>
    <col min="28" max="28" width="8.6640625" style="399"/>
    <col min="29" max="29" width="0" style="399" hidden="1" customWidth="1"/>
    <col min="30" max="31" width="8.6640625" style="399"/>
    <col min="32" max="32" width="10.6640625" style="399" bestFit="1" customWidth="1"/>
    <col min="33" max="33" width="8.6640625" style="399"/>
    <col min="34" max="34" width="11.1640625" style="732" bestFit="1" customWidth="1"/>
    <col min="35" max="35" width="8.83203125" style="399" customWidth="1"/>
    <col min="36" max="36" width="14.6640625" style="399" bestFit="1" customWidth="1"/>
    <col min="37" max="37" width="9.83203125" style="399" customWidth="1"/>
    <col min="38" max="41" width="8.6640625" style="399"/>
    <col min="42" max="42" width="0" style="399" hidden="1" customWidth="1"/>
    <col min="43" max="44" width="8.6640625" style="399"/>
    <col min="45" max="45" width="0" style="399" hidden="1" customWidth="1"/>
    <col min="46" max="46" width="10.83203125" style="399" customWidth="1"/>
    <col min="47" max="47" width="11.33203125" style="399" customWidth="1"/>
    <col min="48" max="48" width="11" style="399" hidden="1" customWidth="1"/>
    <col min="49" max="58" width="8.6640625" style="733"/>
    <col min="59" max="59" width="8.6640625" style="399"/>
    <col min="60" max="65" width="0" style="399" hidden="1" customWidth="1"/>
    <col min="66" max="66" width="8.6640625" style="399"/>
    <col min="67" max="67" width="11.1640625" style="399" bestFit="1" customWidth="1"/>
    <col min="68" max="69" width="15.6640625" style="399" bestFit="1" customWidth="1"/>
    <col min="70" max="74" width="8.6640625" style="399"/>
    <col min="75" max="75" width="0" style="399" hidden="1" customWidth="1"/>
    <col min="76" max="77" width="8.6640625" style="399"/>
    <col min="78" max="78" width="0" style="399" hidden="1" customWidth="1"/>
    <col min="79" max="79" width="12.83203125" style="399" customWidth="1"/>
    <col min="80" max="80" width="13.6640625" style="399" customWidth="1"/>
    <col min="81" max="81" width="0" style="399" hidden="1" customWidth="1"/>
    <col min="82" max="93" width="8.6640625" style="399"/>
    <col min="94" max="94" width="11.1640625" style="399" bestFit="1" customWidth="1"/>
    <col min="95" max="95" width="13" style="399" customWidth="1"/>
    <col min="96" max="96" width="16" style="399" customWidth="1"/>
    <col min="97" max="101" width="8.6640625" style="399"/>
    <col min="102" max="102" width="0" style="399" hidden="1" customWidth="1"/>
    <col min="103" max="104" width="9.5" style="399" bestFit="1" customWidth="1"/>
    <col min="105" max="105" width="0" style="399" hidden="1" customWidth="1"/>
    <col min="106" max="107" width="15.6640625" style="399" bestFit="1" customWidth="1"/>
    <col min="108" max="108" width="0" style="399" hidden="1" customWidth="1"/>
    <col min="109" max="120" width="8.6640625" style="399"/>
    <col min="121" max="121" width="11.1640625" style="399" bestFit="1" customWidth="1"/>
    <col min="122" max="122" width="11.6640625" style="399" customWidth="1"/>
    <col min="123" max="123" width="14.5" style="399" customWidth="1"/>
    <col min="124" max="128" width="8.6640625" style="399"/>
    <col min="129" max="129" width="0" style="399" hidden="1" customWidth="1"/>
    <col min="130" max="131" width="8.6640625" style="399"/>
    <col min="132" max="132" width="0" style="399" hidden="1" customWidth="1"/>
    <col min="133" max="133" width="11.33203125" style="399" customWidth="1"/>
    <col min="134" max="134" width="12.1640625" style="399" customWidth="1"/>
    <col min="135" max="135" width="0" style="399" hidden="1" customWidth="1"/>
    <col min="136" max="16384" width="8.6640625" style="399"/>
  </cols>
  <sheetData>
    <row r="1" spans="2:145" x14ac:dyDescent="0.2">
      <c r="D1" s="399" t="s">
        <v>779</v>
      </c>
      <c r="M1" s="399" t="s">
        <v>780</v>
      </c>
      <c r="N1" s="724"/>
      <c r="O1" s="724"/>
      <c r="P1" s="399" t="s">
        <v>780</v>
      </c>
      <c r="Q1" s="724"/>
      <c r="R1" s="724"/>
      <c r="S1" s="724"/>
      <c r="T1" s="724"/>
      <c r="U1" s="724"/>
      <c r="X1" s="399"/>
      <c r="Y1" s="399" t="s">
        <v>780</v>
      </c>
      <c r="AH1" s="623" t="s">
        <v>781</v>
      </c>
      <c r="AI1" s="399" t="s">
        <v>782</v>
      </c>
      <c r="AJ1" s="399" t="s">
        <v>782</v>
      </c>
      <c r="AK1" s="399" t="s">
        <v>782</v>
      </c>
      <c r="AL1" s="399" t="s">
        <v>782</v>
      </c>
      <c r="AM1" s="399" t="s">
        <v>782</v>
      </c>
      <c r="AN1" s="399" t="s">
        <v>782</v>
      </c>
      <c r="AO1" s="399" t="s">
        <v>782</v>
      </c>
      <c r="AP1" s="399" t="s">
        <v>782</v>
      </c>
      <c r="AQ1" s="399" t="s">
        <v>782</v>
      </c>
      <c r="AR1" s="399" t="s">
        <v>782</v>
      </c>
      <c r="AS1" s="399" t="s">
        <v>782</v>
      </c>
      <c r="AT1" s="399" t="s">
        <v>782</v>
      </c>
      <c r="AU1" s="399" t="s">
        <v>782</v>
      </c>
      <c r="AV1" s="399" t="s">
        <v>782</v>
      </c>
      <c r="AW1" s="399" t="s">
        <v>782</v>
      </c>
      <c r="AX1" s="399" t="s">
        <v>782</v>
      </c>
      <c r="AY1" s="399" t="s">
        <v>782</v>
      </c>
      <c r="AZ1" s="399" t="s">
        <v>782</v>
      </c>
      <c r="BA1" s="399" t="s">
        <v>782</v>
      </c>
      <c r="BB1" s="399" t="s">
        <v>782</v>
      </c>
      <c r="BC1" s="399" t="s">
        <v>782</v>
      </c>
      <c r="BD1" s="399" t="s">
        <v>782</v>
      </c>
      <c r="BE1" s="399" t="s">
        <v>782</v>
      </c>
      <c r="BF1" s="399" t="s">
        <v>782</v>
      </c>
      <c r="BO1" s="623" t="s">
        <v>781</v>
      </c>
      <c r="BP1" s="399" t="s">
        <v>783</v>
      </c>
      <c r="BQ1" s="399" t="s">
        <v>783</v>
      </c>
      <c r="BR1" s="399" t="s">
        <v>783</v>
      </c>
      <c r="BS1" s="399" t="s">
        <v>783</v>
      </c>
      <c r="BT1" s="399" t="s">
        <v>783</v>
      </c>
      <c r="BU1" s="399" t="s">
        <v>783</v>
      </c>
      <c r="BV1" s="399" t="s">
        <v>783</v>
      </c>
      <c r="BW1" s="399" t="s">
        <v>783</v>
      </c>
      <c r="BX1" s="399" t="s">
        <v>783</v>
      </c>
      <c r="BY1" s="399" t="s">
        <v>783</v>
      </c>
      <c r="BZ1" s="399" t="s">
        <v>783</v>
      </c>
      <c r="CA1" s="399" t="s">
        <v>783</v>
      </c>
      <c r="CB1" s="399" t="s">
        <v>783</v>
      </c>
      <c r="CC1" s="399" t="s">
        <v>783</v>
      </c>
      <c r="CD1" s="399" t="s">
        <v>783</v>
      </c>
      <c r="CE1" s="399" t="s">
        <v>783</v>
      </c>
      <c r="CF1" s="399" t="s">
        <v>783</v>
      </c>
      <c r="CG1" s="399" t="s">
        <v>783</v>
      </c>
      <c r="CH1" s="399" t="s">
        <v>783</v>
      </c>
      <c r="CI1" s="399" t="s">
        <v>783</v>
      </c>
      <c r="CJ1" s="399" t="s">
        <v>783</v>
      </c>
      <c r="CK1" s="399" t="s">
        <v>783</v>
      </c>
      <c r="CL1" s="399" t="s">
        <v>783</v>
      </c>
      <c r="CM1" s="399" t="s">
        <v>783</v>
      </c>
      <c r="CP1" s="399" t="str">
        <f>BO1</f>
        <v>As of Jun-21</v>
      </c>
      <c r="CQ1" s="399" t="s">
        <v>784</v>
      </c>
      <c r="CR1" s="399" t="s">
        <v>784</v>
      </c>
      <c r="CS1" s="399" t="s">
        <v>784</v>
      </c>
      <c r="CT1" s="399" t="s">
        <v>784</v>
      </c>
      <c r="CU1" s="399" t="s">
        <v>784</v>
      </c>
      <c r="CV1" s="399" t="s">
        <v>784</v>
      </c>
      <c r="CW1" s="399" t="s">
        <v>784</v>
      </c>
      <c r="CX1" s="399" t="s">
        <v>784</v>
      </c>
      <c r="CY1" s="399" t="s">
        <v>784</v>
      </c>
      <c r="CZ1" s="399" t="s">
        <v>784</v>
      </c>
      <c r="DA1" s="399" t="s">
        <v>784</v>
      </c>
      <c r="DB1" s="399" t="s">
        <v>784</v>
      </c>
      <c r="DC1" s="399" t="s">
        <v>784</v>
      </c>
      <c r="DD1" s="399" t="s">
        <v>784</v>
      </c>
      <c r="DE1" s="399" t="s">
        <v>784</v>
      </c>
      <c r="DF1" s="399" t="s">
        <v>784</v>
      </c>
      <c r="DG1" s="399" t="s">
        <v>784</v>
      </c>
      <c r="DH1" s="399" t="s">
        <v>784</v>
      </c>
      <c r="DI1" s="399" t="s">
        <v>784</v>
      </c>
      <c r="DJ1" s="399" t="s">
        <v>784</v>
      </c>
      <c r="DK1" s="399" t="s">
        <v>784</v>
      </c>
      <c r="DL1" s="399" t="s">
        <v>784</v>
      </c>
      <c r="DM1" s="399" t="s">
        <v>784</v>
      </c>
      <c r="DN1" s="399" t="s">
        <v>784</v>
      </c>
      <c r="DQ1" s="399" t="str">
        <f>CP1</f>
        <v>As of Jun-21</v>
      </c>
      <c r="DR1" s="399" t="s">
        <v>785</v>
      </c>
      <c r="DS1" s="399" t="s">
        <v>785</v>
      </c>
      <c r="DT1" s="399" t="s">
        <v>785</v>
      </c>
      <c r="DU1" s="399" t="s">
        <v>785</v>
      </c>
      <c r="DV1" s="399" t="s">
        <v>785</v>
      </c>
      <c r="DW1" s="399" t="s">
        <v>785</v>
      </c>
      <c r="DX1" s="399" t="s">
        <v>785</v>
      </c>
      <c r="DY1" s="399" t="s">
        <v>785</v>
      </c>
      <c r="DZ1" s="399" t="s">
        <v>785</v>
      </c>
      <c r="EA1" s="399" t="s">
        <v>785</v>
      </c>
      <c r="EB1" s="399" t="s">
        <v>785</v>
      </c>
      <c r="EC1" s="399" t="s">
        <v>785</v>
      </c>
      <c r="ED1" s="399" t="s">
        <v>785</v>
      </c>
      <c r="EE1" s="399" t="s">
        <v>785</v>
      </c>
      <c r="EF1" s="399" t="s">
        <v>785</v>
      </c>
      <c r="EG1" s="399" t="s">
        <v>785</v>
      </c>
      <c r="EH1" s="399" t="s">
        <v>785</v>
      </c>
      <c r="EI1" s="399" t="s">
        <v>785</v>
      </c>
      <c r="EJ1" s="399" t="s">
        <v>785</v>
      </c>
      <c r="EK1" s="399" t="s">
        <v>785</v>
      </c>
      <c r="EL1" s="399" t="s">
        <v>785</v>
      </c>
      <c r="EM1" s="399" t="s">
        <v>785</v>
      </c>
      <c r="EN1" s="399" t="s">
        <v>785</v>
      </c>
      <c r="EO1" s="399" t="s">
        <v>785</v>
      </c>
    </row>
    <row r="2" spans="2:145" ht="31.5" customHeight="1" x14ac:dyDescent="0.2">
      <c r="D2" s="1455" t="s">
        <v>786</v>
      </c>
      <c r="E2" s="1455"/>
      <c r="F2" s="1455"/>
      <c r="G2" s="1455"/>
      <c r="H2" s="1455"/>
      <c r="I2" s="1455"/>
      <c r="J2" s="1455"/>
      <c r="K2" s="725"/>
      <c r="M2" s="1456" t="s">
        <v>787</v>
      </c>
      <c r="N2" s="1456"/>
      <c r="O2" s="1456"/>
      <c r="P2" s="1456"/>
      <c r="Q2" s="1456"/>
      <c r="R2" s="1456"/>
      <c r="S2" s="1456"/>
      <c r="T2" s="1456"/>
      <c r="U2" s="1456"/>
      <c r="X2" s="399" t="s">
        <v>788</v>
      </c>
      <c r="Y2" s="1456" t="s">
        <v>788</v>
      </c>
      <c r="Z2" s="1456"/>
      <c r="AA2" s="1456"/>
      <c r="AB2" s="1456"/>
      <c r="AC2" s="1456"/>
      <c r="AD2" s="1456"/>
      <c r="AE2" s="1456"/>
      <c r="AF2" s="1456"/>
      <c r="AH2" s="1456" t="s">
        <v>789</v>
      </c>
      <c r="AI2" s="1456"/>
      <c r="AJ2" s="1456"/>
      <c r="AK2" s="1456"/>
      <c r="AL2" s="1456"/>
      <c r="AM2" s="1456"/>
      <c r="AN2" s="1456"/>
      <c r="AO2" s="1456"/>
      <c r="AP2" s="1456"/>
      <c r="AQ2" s="1455" t="s">
        <v>790</v>
      </c>
      <c r="AR2" s="1455"/>
      <c r="AS2" s="1455"/>
      <c r="AT2" s="1455" t="s">
        <v>791</v>
      </c>
      <c r="AU2" s="1455"/>
      <c r="AV2" s="1455"/>
      <c r="AW2" s="1457" t="s">
        <v>792</v>
      </c>
      <c r="AX2" s="1457"/>
      <c r="AY2" s="1457"/>
      <c r="AZ2" s="1457"/>
      <c r="BA2" s="1457"/>
      <c r="BB2" s="1457" t="s">
        <v>793</v>
      </c>
      <c r="BC2" s="1457"/>
      <c r="BD2" s="1457"/>
      <c r="BE2" s="1457"/>
      <c r="BF2" s="1457"/>
      <c r="BO2" s="1456" t="s">
        <v>789</v>
      </c>
      <c r="BP2" s="1456"/>
      <c r="BQ2" s="1456"/>
      <c r="BR2" s="1456"/>
      <c r="BS2" s="1456"/>
      <c r="BT2" s="1456"/>
      <c r="BU2" s="1456"/>
      <c r="BV2" s="1456"/>
      <c r="BW2" s="1456"/>
      <c r="BX2" s="1455" t="s">
        <v>790</v>
      </c>
      <c r="BY2" s="1455"/>
      <c r="BZ2" s="1455"/>
      <c r="CA2" s="1455" t="s">
        <v>791</v>
      </c>
      <c r="CB2" s="1455"/>
      <c r="CC2" s="1455"/>
      <c r="CD2" s="1457" t="s">
        <v>792</v>
      </c>
      <c r="CE2" s="1457"/>
      <c r="CF2" s="1457"/>
      <c r="CG2" s="1457"/>
      <c r="CH2" s="1457"/>
      <c r="CI2" s="1457" t="s">
        <v>793</v>
      </c>
      <c r="CJ2" s="1457"/>
      <c r="CK2" s="1457"/>
      <c r="CL2" s="1457"/>
      <c r="CM2" s="1457"/>
      <c r="CP2" s="1456" t="s">
        <v>789</v>
      </c>
      <c r="CQ2" s="1456"/>
      <c r="CR2" s="1456"/>
      <c r="CS2" s="1456"/>
      <c r="CT2" s="1456"/>
      <c r="CU2" s="1456"/>
      <c r="CV2" s="1456"/>
      <c r="CW2" s="1456"/>
      <c r="CX2" s="1456"/>
      <c r="CY2" s="1455" t="s">
        <v>790</v>
      </c>
      <c r="CZ2" s="1455"/>
      <c r="DA2" s="1455"/>
      <c r="DB2" s="1455" t="s">
        <v>791</v>
      </c>
      <c r="DC2" s="1455"/>
      <c r="DD2" s="1455"/>
      <c r="DE2" s="1457" t="s">
        <v>792</v>
      </c>
      <c r="DF2" s="1457"/>
      <c r="DG2" s="1457"/>
      <c r="DH2" s="1457"/>
      <c r="DI2" s="1457"/>
      <c r="DJ2" s="1457" t="s">
        <v>793</v>
      </c>
      <c r="DK2" s="1457"/>
      <c r="DL2" s="1457"/>
      <c r="DM2" s="1457"/>
      <c r="DN2" s="1457"/>
      <c r="DQ2" s="1456" t="s">
        <v>789</v>
      </c>
      <c r="DR2" s="1456"/>
      <c r="DS2" s="1456"/>
      <c r="DT2" s="1456"/>
      <c r="DU2" s="1456"/>
      <c r="DV2" s="1456"/>
      <c r="DW2" s="1456"/>
      <c r="DX2" s="1456"/>
      <c r="DY2" s="1456"/>
      <c r="DZ2" s="1455" t="s">
        <v>790</v>
      </c>
      <c r="EA2" s="1455"/>
      <c r="EB2" s="1455"/>
      <c r="EC2" s="1455" t="s">
        <v>791</v>
      </c>
      <c r="ED2" s="1455"/>
      <c r="EE2" s="1455"/>
      <c r="EF2" s="1457" t="s">
        <v>792</v>
      </c>
      <c r="EG2" s="1457"/>
      <c r="EH2" s="1457"/>
      <c r="EI2" s="1457"/>
      <c r="EJ2" s="1457"/>
      <c r="EK2" s="1457" t="s">
        <v>793</v>
      </c>
      <c r="EL2" s="1457"/>
      <c r="EM2" s="1457"/>
      <c r="EN2" s="1457"/>
      <c r="EO2" s="1457"/>
    </row>
    <row r="3" spans="2:145" ht="16" thickBot="1" x14ac:dyDescent="0.25">
      <c r="M3" s="726"/>
      <c r="N3" s="727" t="s">
        <v>794</v>
      </c>
      <c r="O3" s="727"/>
      <c r="P3" s="728"/>
      <c r="Q3" s="728" t="s">
        <v>794</v>
      </c>
      <c r="R3" s="728"/>
      <c r="S3" s="729" t="s">
        <v>794</v>
      </c>
      <c r="T3" s="730" t="s">
        <v>794</v>
      </c>
      <c r="U3" s="731" t="s">
        <v>795</v>
      </c>
      <c r="X3" s="399"/>
      <c r="BO3" s="732"/>
      <c r="CP3" s="732"/>
      <c r="DQ3" s="732"/>
    </row>
    <row r="4" spans="2:145" s="734" customFormat="1" ht="38.5" customHeight="1" x14ac:dyDescent="0.2">
      <c r="B4" s="735" t="s">
        <v>796</v>
      </c>
      <c r="C4" s="736"/>
      <c r="D4" s="1458" t="s">
        <v>537</v>
      </c>
      <c r="E4" s="1460" t="s">
        <v>797</v>
      </c>
      <c r="F4" s="737" t="s">
        <v>798</v>
      </c>
      <c r="G4" s="737" t="s">
        <v>799</v>
      </c>
      <c r="H4" s="1460" t="s">
        <v>800</v>
      </c>
      <c r="I4" s="1462" t="s">
        <v>454</v>
      </c>
      <c r="J4" s="1464" t="s">
        <v>801</v>
      </c>
      <c r="K4" s="739"/>
      <c r="M4" s="740" t="s">
        <v>802</v>
      </c>
      <c r="N4" s="535" t="s">
        <v>802</v>
      </c>
      <c r="O4" s="535" t="s">
        <v>802</v>
      </c>
      <c r="P4" s="741" t="s">
        <v>610</v>
      </c>
      <c r="Q4" s="741" t="s">
        <v>610</v>
      </c>
      <c r="R4" s="741" t="s">
        <v>610</v>
      </c>
      <c r="S4" s="742" t="s">
        <v>803</v>
      </c>
      <c r="T4" s="743" t="s">
        <v>804</v>
      </c>
      <c r="U4" s="744" t="s">
        <v>805</v>
      </c>
      <c r="W4" s="535" t="s">
        <v>806</v>
      </c>
      <c r="X4" s="745" t="s">
        <v>807</v>
      </c>
      <c r="Y4" s="741" t="s">
        <v>807</v>
      </c>
      <c r="Z4" s="741" t="s">
        <v>807</v>
      </c>
      <c r="AA4" s="741" t="s">
        <v>807</v>
      </c>
      <c r="AB4" s="746" t="s">
        <v>454</v>
      </c>
      <c r="AC4" s="743" t="s">
        <v>808</v>
      </c>
      <c r="AD4" s="743" t="s">
        <v>455</v>
      </c>
      <c r="AF4" s="747" t="s">
        <v>807</v>
      </c>
      <c r="AH4" s="535"/>
      <c r="AI4" s="1471" t="s">
        <v>809</v>
      </c>
      <c r="AJ4" s="1471"/>
      <c r="AK4" s="1471" t="s">
        <v>810</v>
      </c>
      <c r="AL4" s="1471"/>
      <c r="AM4" s="1471"/>
      <c r="AN4" s="1471"/>
      <c r="AO4" s="1471"/>
      <c r="AP4" s="1471"/>
      <c r="AQ4" s="1472" t="s">
        <v>811</v>
      </c>
      <c r="AR4" s="1473"/>
      <c r="AS4" s="1477"/>
      <c r="AT4" s="1472" t="s">
        <v>812</v>
      </c>
      <c r="AU4" s="1473"/>
      <c r="AV4" s="1477"/>
      <c r="AW4" s="1466" t="s">
        <v>455</v>
      </c>
      <c r="AX4" s="1467"/>
      <c r="AY4" s="1467"/>
      <c r="AZ4" s="1467"/>
      <c r="BA4" s="1468"/>
      <c r="BB4" s="1465" t="s">
        <v>454</v>
      </c>
      <c r="BC4" s="1465"/>
      <c r="BD4" s="1465"/>
      <c r="BE4" s="1465"/>
      <c r="BF4" s="1465"/>
      <c r="BG4" s="752"/>
      <c r="BH4" s="1469" t="s">
        <v>808</v>
      </c>
      <c r="BI4" s="1469"/>
      <c r="BJ4" s="1469"/>
      <c r="BK4" s="1469"/>
      <c r="BL4" s="1469"/>
      <c r="BM4" s="1470"/>
      <c r="BO4" s="535"/>
      <c r="BP4" s="1471" t="s">
        <v>809</v>
      </c>
      <c r="BQ4" s="1471"/>
      <c r="BR4" s="1471" t="s">
        <v>810</v>
      </c>
      <c r="BS4" s="1471"/>
      <c r="BT4" s="1471"/>
      <c r="BU4" s="1471"/>
      <c r="BV4" s="1471"/>
      <c r="BW4" s="1471"/>
      <c r="BX4" s="1472" t="s">
        <v>811</v>
      </c>
      <c r="BY4" s="1473"/>
      <c r="BZ4" s="748" t="s">
        <v>811</v>
      </c>
      <c r="CA4" s="1472" t="s">
        <v>812</v>
      </c>
      <c r="CB4" s="1473"/>
      <c r="CC4" s="748" t="s">
        <v>812</v>
      </c>
      <c r="CD4" s="1466" t="s">
        <v>455</v>
      </c>
      <c r="CE4" s="1467"/>
      <c r="CF4" s="1467"/>
      <c r="CG4" s="1467"/>
      <c r="CH4" s="1468"/>
      <c r="CI4" s="1474" t="s">
        <v>454</v>
      </c>
      <c r="CJ4" s="1475"/>
      <c r="CK4" s="1475"/>
      <c r="CL4" s="1475"/>
      <c r="CM4" s="1476"/>
      <c r="CP4" s="535"/>
      <c r="CQ4" s="1471" t="s">
        <v>809</v>
      </c>
      <c r="CR4" s="1471"/>
      <c r="CS4" s="1471" t="s">
        <v>810</v>
      </c>
      <c r="CT4" s="1471"/>
      <c r="CU4" s="1471"/>
      <c r="CV4" s="1471"/>
      <c r="CW4" s="1471"/>
      <c r="CX4" s="1471"/>
      <c r="CY4" s="1472" t="s">
        <v>811</v>
      </c>
      <c r="CZ4" s="1473"/>
      <c r="DA4" s="748" t="s">
        <v>811</v>
      </c>
      <c r="DB4" s="1472" t="s">
        <v>812</v>
      </c>
      <c r="DC4" s="1473"/>
      <c r="DD4" s="748" t="s">
        <v>812</v>
      </c>
      <c r="DE4" s="1466" t="s">
        <v>455</v>
      </c>
      <c r="DF4" s="1467"/>
      <c r="DG4" s="1467"/>
      <c r="DH4" s="1467"/>
      <c r="DI4" s="1468"/>
      <c r="DJ4" s="1474" t="s">
        <v>454</v>
      </c>
      <c r="DK4" s="1475"/>
      <c r="DL4" s="1475"/>
      <c r="DM4" s="1475"/>
      <c r="DN4" s="1476"/>
      <c r="DQ4" s="535"/>
      <c r="DR4" s="1471" t="s">
        <v>809</v>
      </c>
      <c r="DS4" s="1471"/>
      <c r="DT4" s="1471" t="s">
        <v>810</v>
      </c>
      <c r="DU4" s="1471"/>
      <c r="DV4" s="1471"/>
      <c r="DW4" s="1471"/>
      <c r="DX4" s="1471"/>
      <c r="DY4" s="1471"/>
      <c r="DZ4" s="1472" t="s">
        <v>811</v>
      </c>
      <c r="EA4" s="1473"/>
      <c r="EB4" s="748" t="s">
        <v>811</v>
      </c>
      <c r="EC4" s="1472" t="s">
        <v>812</v>
      </c>
      <c r="ED4" s="1473"/>
      <c r="EE4" s="748" t="s">
        <v>812</v>
      </c>
      <c r="EF4" s="1466" t="s">
        <v>455</v>
      </c>
      <c r="EG4" s="1467"/>
      <c r="EH4" s="1467"/>
      <c r="EI4" s="1467"/>
      <c r="EJ4" s="1468"/>
      <c r="EK4" s="1474" t="s">
        <v>454</v>
      </c>
      <c r="EL4" s="1475"/>
      <c r="EM4" s="1475"/>
      <c r="EN4" s="1475"/>
      <c r="EO4" s="1476"/>
    </row>
    <row r="5" spans="2:145" s="756" customFormat="1" ht="32.5" customHeight="1" x14ac:dyDescent="0.2">
      <c r="B5" s="757"/>
      <c r="C5" s="758"/>
      <c r="D5" s="1459"/>
      <c r="E5" s="1461"/>
      <c r="F5" s="759"/>
      <c r="G5" s="759"/>
      <c r="H5" s="1461"/>
      <c r="I5" s="1463"/>
      <c r="J5" s="1464"/>
      <c r="K5" s="739"/>
      <c r="M5" s="760" t="s">
        <v>813</v>
      </c>
      <c r="N5" s="761" t="s">
        <v>794</v>
      </c>
      <c r="O5" s="761" t="s">
        <v>814</v>
      </c>
      <c r="P5" s="762" t="s">
        <v>813</v>
      </c>
      <c r="Q5" s="762" t="s">
        <v>794</v>
      </c>
      <c r="R5" s="762" t="s">
        <v>814</v>
      </c>
      <c r="S5" s="763"/>
      <c r="T5" s="764"/>
      <c r="U5" s="765"/>
      <c r="W5" s="766"/>
      <c r="X5" s="767"/>
      <c r="Y5" s="762" t="s">
        <v>813</v>
      </c>
      <c r="Z5" s="762" t="s">
        <v>794</v>
      </c>
      <c r="AA5" s="762" t="s">
        <v>814</v>
      </c>
      <c r="AB5" s="768"/>
      <c r="AC5" s="764"/>
      <c r="AD5" s="764"/>
      <c r="AF5" s="769" t="s">
        <v>815</v>
      </c>
      <c r="AH5" s="766" t="s">
        <v>614</v>
      </c>
      <c r="AI5" s="741" t="s">
        <v>807</v>
      </c>
      <c r="AJ5" s="741" t="s">
        <v>816</v>
      </c>
      <c r="AK5" s="741" t="s">
        <v>817</v>
      </c>
      <c r="AL5" s="741" t="s">
        <v>818</v>
      </c>
      <c r="AM5" s="741" t="s">
        <v>819</v>
      </c>
      <c r="AN5" s="741" t="s">
        <v>820</v>
      </c>
      <c r="AO5" s="741" t="s">
        <v>821</v>
      </c>
      <c r="AP5" s="741" t="s">
        <v>822</v>
      </c>
      <c r="AQ5" s="743" t="s">
        <v>455</v>
      </c>
      <c r="AR5" s="746" t="s">
        <v>454</v>
      </c>
      <c r="AS5" s="770" t="s">
        <v>808</v>
      </c>
      <c r="AT5" s="743" t="s">
        <v>455</v>
      </c>
      <c r="AU5" s="746" t="s">
        <v>454</v>
      </c>
      <c r="AV5" s="770" t="s">
        <v>808</v>
      </c>
      <c r="AW5" s="771" t="s">
        <v>817</v>
      </c>
      <c r="AX5" s="771" t="s">
        <v>818</v>
      </c>
      <c r="AY5" s="771" t="s">
        <v>823</v>
      </c>
      <c r="AZ5" s="771" t="s">
        <v>820</v>
      </c>
      <c r="BA5" s="771" t="s">
        <v>821</v>
      </c>
      <c r="BB5" s="742" t="s">
        <v>817</v>
      </c>
      <c r="BC5" s="742" t="s">
        <v>818</v>
      </c>
      <c r="BD5" s="742" t="s">
        <v>824</v>
      </c>
      <c r="BE5" s="742" t="s">
        <v>820</v>
      </c>
      <c r="BF5" s="742" t="s">
        <v>821</v>
      </c>
      <c r="BG5" s="734"/>
      <c r="BH5" s="772" t="s">
        <v>817</v>
      </c>
      <c r="BI5" s="770" t="s">
        <v>818</v>
      </c>
      <c r="BJ5" s="770" t="s">
        <v>825</v>
      </c>
      <c r="BK5" s="770" t="s">
        <v>820</v>
      </c>
      <c r="BL5" s="770" t="s">
        <v>821</v>
      </c>
      <c r="BM5" s="770" t="s">
        <v>826</v>
      </c>
      <c r="BO5" s="766" t="s">
        <v>614</v>
      </c>
      <c r="BP5" s="741" t="s">
        <v>807</v>
      </c>
      <c r="BQ5" s="741" t="s">
        <v>816</v>
      </c>
      <c r="BR5" s="741" t="s">
        <v>817</v>
      </c>
      <c r="BS5" s="741" t="s">
        <v>818</v>
      </c>
      <c r="BT5" s="741" t="s">
        <v>819</v>
      </c>
      <c r="BU5" s="741" t="s">
        <v>820</v>
      </c>
      <c r="BV5" s="741" t="s">
        <v>821</v>
      </c>
      <c r="BW5" s="741" t="s">
        <v>822</v>
      </c>
      <c r="BX5" s="743" t="s">
        <v>455</v>
      </c>
      <c r="BY5" s="746" t="s">
        <v>454</v>
      </c>
      <c r="BZ5" s="770" t="s">
        <v>808</v>
      </c>
      <c r="CA5" s="743" t="s">
        <v>455</v>
      </c>
      <c r="CB5" s="746" t="s">
        <v>454</v>
      </c>
      <c r="CC5" s="770" t="s">
        <v>808</v>
      </c>
      <c r="CD5" s="771" t="s">
        <v>817</v>
      </c>
      <c r="CE5" s="771" t="s">
        <v>818</v>
      </c>
      <c r="CF5" s="771" t="s">
        <v>823</v>
      </c>
      <c r="CG5" s="771" t="s">
        <v>820</v>
      </c>
      <c r="CH5" s="771" t="s">
        <v>821</v>
      </c>
      <c r="CI5" s="742" t="s">
        <v>817</v>
      </c>
      <c r="CJ5" s="742" t="s">
        <v>818</v>
      </c>
      <c r="CK5" s="742" t="s">
        <v>824</v>
      </c>
      <c r="CL5" s="742" t="s">
        <v>820</v>
      </c>
      <c r="CM5" s="742" t="s">
        <v>821</v>
      </c>
      <c r="CP5" s="766" t="s">
        <v>614</v>
      </c>
      <c r="CQ5" s="741" t="s">
        <v>807</v>
      </c>
      <c r="CR5" s="741" t="s">
        <v>816</v>
      </c>
      <c r="CS5" s="741" t="s">
        <v>817</v>
      </c>
      <c r="CT5" s="741" t="s">
        <v>818</v>
      </c>
      <c r="CU5" s="741" t="s">
        <v>819</v>
      </c>
      <c r="CV5" s="741" t="s">
        <v>820</v>
      </c>
      <c r="CW5" s="741" t="s">
        <v>821</v>
      </c>
      <c r="CX5" s="741" t="s">
        <v>822</v>
      </c>
      <c r="CY5" s="743" t="s">
        <v>455</v>
      </c>
      <c r="CZ5" s="746" t="s">
        <v>454</v>
      </c>
      <c r="DA5" s="770" t="s">
        <v>808</v>
      </c>
      <c r="DB5" s="743" t="s">
        <v>455</v>
      </c>
      <c r="DC5" s="746" t="s">
        <v>454</v>
      </c>
      <c r="DD5" s="770" t="s">
        <v>808</v>
      </c>
      <c r="DE5" s="771" t="s">
        <v>817</v>
      </c>
      <c r="DF5" s="771" t="s">
        <v>818</v>
      </c>
      <c r="DG5" s="771" t="s">
        <v>823</v>
      </c>
      <c r="DH5" s="771" t="s">
        <v>820</v>
      </c>
      <c r="DI5" s="771" t="s">
        <v>821</v>
      </c>
      <c r="DJ5" s="742" t="s">
        <v>817</v>
      </c>
      <c r="DK5" s="742" t="s">
        <v>818</v>
      </c>
      <c r="DL5" s="742" t="s">
        <v>824</v>
      </c>
      <c r="DM5" s="742" t="s">
        <v>820</v>
      </c>
      <c r="DN5" s="742" t="s">
        <v>821</v>
      </c>
      <c r="DQ5" s="766" t="s">
        <v>614</v>
      </c>
      <c r="DR5" s="741" t="s">
        <v>807</v>
      </c>
      <c r="DS5" s="741" t="s">
        <v>816</v>
      </c>
      <c r="DT5" s="741" t="s">
        <v>817</v>
      </c>
      <c r="DU5" s="741" t="s">
        <v>818</v>
      </c>
      <c r="DV5" s="741" t="s">
        <v>819</v>
      </c>
      <c r="DW5" s="741" t="s">
        <v>820</v>
      </c>
      <c r="DX5" s="741" t="s">
        <v>821</v>
      </c>
      <c r="DY5" s="741" t="s">
        <v>822</v>
      </c>
      <c r="DZ5" s="743" t="s">
        <v>455</v>
      </c>
      <c r="EA5" s="746" t="s">
        <v>454</v>
      </c>
      <c r="EB5" s="770" t="s">
        <v>808</v>
      </c>
      <c r="EC5" s="743" t="s">
        <v>455</v>
      </c>
      <c r="ED5" s="746" t="s">
        <v>454</v>
      </c>
      <c r="EE5" s="770" t="s">
        <v>808</v>
      </c>
      <c r="EF5" s="771" t="s">
        <v>817</v>
      </c>
      <c r="EG5" s="771" t="s">
        <v>818</v>
      </c>
      <c r="EH5" s="771" t="s">
        <v>823</v>
      </c>
      <c r="EI5" s="771" t="s">
        <v>820</v>
      </c>
      <c r="EJ5" s="771" t="s">
        <v>821</v>
      </c>
      <c r="EK5" s="742" t="s">
        <v>817</v>
      </c>
      <c r="EL5" s="742" t="s">
        <v>818</v>
      </c>
      <c r="EM5" s="742" t="s">
        <v>824</v>
      </c>
      <c r="EN5" s="742" t="s">
        <v>820</v>
      </c>
      <c r="EO5" s="742" t="s">
        <v>821</v>
      </c>
    </row>
    <row r="6" spans="2:145" ht="17" x14ac:dyDescent="0.2">
      <c r="B6" s="773" t="s">
        <v>827</v>
      </c>
      <c r="C6" s="774" t="s">
        <v>828</v>
      </c>
      <c r="D6" s="775">
        <v>2.2999999999999998</v>
      </c>
      <c r="E6" s="776">
        <v>0.81799999999999995</v>
      </c>
      <c r="F6" s="777" t="s">
        <v>829</v>
      </c>
      <c r="G6" s="778">
        <v>0.61</v>
      </c>
      <c r="H6" s="776">
        <v>0.50800000000000001</v>
      </c>
      <c r="I6" s="779" t="s">
        <v>468</v>
      </c>
      <c r="J6" s="780">
        <v>1.7</v>
      </c>
      <c r="K6" s="781"/>
      <c r="M6" s="782" t="s">
        <v>380</v>
      </c>
      <c r="N6" s="783" t="s">
        <v>380</v>
      </c>
      <c r="O6" s="783" t="s">
        <v>380</v>
      </c>
      <c r="P6" s="784" t="s">
        <v>411</v>
      </c>
      <c r="Q6" s="784" t="s">
        <v>411</v>
      </c>
      <c r="R6" s="784" t="s">
        <v>411</v>
      </c>
      <c r="S6" s="785">
        <v>1E-3</v>
      </c>
      <c r="T6" s="786">
        <v>1.292</v>
      </c>
      <c r="U6" s="787">
        <f>T6+S6</f>
        <v>1.2929999999999999</v>
      </c>
      <c r="W6" s="727" t="s">
        <v>830</v>
      </c>
      <c r="X6" s="788">
        <v>0.20319999999999999</v>
      </c>
      <c r="Y6" s="789">
        <v>0.15340000000000001</v>
      </c>
      <c r="Z6" s="790">
        <v>-2.5999999999999999E-2</v>
      </c>
      <c r="AA6" s="790">
        <v>-0.24410000000000001</v>
      </c>
      <c r="AB6" s="791">
        <v>0</v>
      </c>
      <c r="AC6" s="786">
        <v>1.33</v>
      </c>
      <c r="AD6" s="786">
        <v>1.04</v>
      </c>
      <c r="AE6" s="783"/>
      <c r="AF6" s="792">
        <v>4.1000000000000002E-2</v>
      </c>
      <c r="AG6" s="793"/>
      <c r="AH6" s="794">
        <v>2019</v>
      </c>
      <c r="AI6" s="795">
        <v>0.66790328409084554</v>
      </c>
      <c r="AJ6" s="795">
        <v>0.50082443501987595</v>
      </c>
      <c r="AK6" s="795">
        <v>1.0136000000000001</v>
      </c>
      <c r="AL6" s="795">
        <v>0.59230000000000005</v>
      </c>
      <c r="AM6" s="796">
        <v>0.4173</v>
      </c>
      <c r="AN6" s="795">
        <v>0.30554999999999999</v>
      </c>
      <c r="AO6" s="795">
        <v>0.16647999999999999</v>
      </c>
      <c r="AP6" s="795">
        <v>0.43746038185215769</v>
      </c>
      <c r="AQ6" s="786">
        <v>1.699164108935131</v>
      </c>
      <c r="AR6" s="791">
        <v>7.5081610346007022E-2</v>
      </c>
      <c r="AS6" s="797">
        <v>1.624082498589124</v>
      </c>
      <c r="AT6" s="786">
        <v>1.5383853472243201</v>
      </c>
      <c r="AU6" s="791">
        <v>2.653658646371285E-2</v>
      </c>
      <c r="AV6" s="797">
        <v>1.511848760760607</v>
      </c>
      <c r="AW6" s="798">
        <v>1.9788649544053341</v>
      </c>
      <c r="AX6" s="799">
        <v>1.550485994139698</v>
      </c>
      <c r="AY6" s="798">
        <v>1.351769405405405</v>
      </c>
      <c r="AZ6" s="798">
        <v>1.1701835164835159</v>
      </c>
      <c r="BA6" s="798">
        <v>0.9852878853578475</v>
      </c>
      <c r="BB6" s="800">
        <v>5.4980597681161612E-2</v>
      </c>
      <c r="BC6" s="800">
        <v>4.013768211917144E-4</v>
      </c>
      <c r="BD6" s="799">
        <v>0</v>
      </c>
      <c r="BE6" s="800">
        <v>0</v>
      </c>
      <c r="BF6" s="800">
        <v>0</v>
      </c>
      <c r="BG6" s="801"/>
      <c r="BH6" s="801">
        <v>1.9788649544053341</v>
      </c>
      <c r="BI6" s="801">
        <v>1.5405832080803239</v>
      </c>
      <c r="BJ6" s="801">
        <v>1.3170370370370379</v>
      </c>
      <c r="BK6" s="801">
        <v>1.135248494133783</v>
      </c>
      <c r="BL6" s="801">
        <v>0.94496467202391243</v>
      </c>
      <c r="BM6" s="801">
        <v>45</v>
      </c>
      <c r="BO6" s="727">
        <f>AH6</f>
        <v>2019</v>
      </c>
      <c r="BP6" s="802">
        <v>0.78120655248295101</v>
      </c>
      <c r="BQ6" s="802">
        <v>0.51500838504261115</v>
      </c>
      <c r="BR6" s="802">
        <v>0.98239999999999972</v>
      </c>
      <c r="BS6" s="802">
        <v>0.58899999999999997</v>
      </c>
      <c r="BT6" s="803">
        <v>0.45340000000000003</v>
      </c>
      <c r="BU6" s="802">
        <v>0.32</v>
      </c>
      <c r="BV6" s="802">
        <v>0.19738</v>
      </c>
      <c r="BW6" s="802">
        <v>0.35253695041996858</v>
      </c>
      <c r="BX6" s="804">
        <v>1.7815602180456871</v>
      </c>
      <c r="BY6" s="805">
        <v>9.5172082631386185E-2</v>
      </c>
      <c r="BZ6" s="806">
        <v>1.6863881354143011</v>
      </c>
      <c r="CA6" s="804">
        <v>1.550724780105047</v>
      </c>
      <c r="CB6" s="805">
        <v>3.5378707955858173E-2</v>
      </c>
      <c r="CC6" s="806">
        <v>1.5153460721491889</v>
      </c>
      <c r="CD6" s="804">
        <v>1.9959553343455241</v>
      </c>
      <c r="CE6" s="807">
        <v>1.542410158603899</v>
      </c>
      <c r="CF6" s="804">
        <v>1.283442724509533</v>
      </c>
      <c r="CG6" s="804">
        <v>1.1000935536451639</v>
      </c>
      <c r="CH6" s="804">
        <v>0.96894871963857632</v>
      </c>
      <c r="CI6" s="805">
        <v>9.0575094580732068E-2</v>
      </c>
      <c r="CJ6" s="807">
        <v>1.9041038311327601E-4</v>
      </c>
      <c r="CK6" s="805">
        <v>0</v>
      </c>
      <c r="CL6" s="805">
        <v>0</v>
      </c>
      <c r="CM6" s="805">
        <v>0</v>
      </c>
      <c r="CP6" s="727">
        <f>BO6</f>
        <v>2019</v>
      </c>
      <c r="CQ6" s="802">
        <v>0.59009414466438692</v>
      </c>
      <c r="CR6" s="802">
        <v>0.59020851040256428</v>
      </c>
      <c r="CS6" s="802" t="s">
        <v>380</v>
      </c>
      <c r="CT6" s="802">
        <v>0.76194999999999991</v>
      </c>
      <c r="CU6" s="802">
        <v>0.55279999999999996</v>
      </c>
      <c r="CV6" s="803">
        <v>0.39950000000000002</v>
      </c>
      <c r="CW6" s="802" t="s">
        <v>380</v>
      </c>
      <c r="CX6" s="802">
        <v>0.49253259452209508</v>
      </c>
      <c r="CY6" s="804">
        <v>1.9461570946114271</v>
      </c>
      <c r="CZ6" s="805">
        <v>0</v>
      </c>
      <c r="DA6" s="806">
        <v>1.9461570946114271</v>
      </c>
      <c r="DB6" s="804">
        <v>1.9399463288990251</v>
      </c>
      <c r="DC6" s="805">
        <v>0</v>
      </c>
      <c r="DD6" s="806">
        <v>1.9399463288990251</v>
      </c>
      <c r="DE6" s="804" t="s">
        <v>831</v>
      </c>
      <c r="DF6" s="804" t="s">
        <v>831</v>
      </c>
      <c r="DG6" s="807">
        <v>1.7722208518216349</v>
      </c>
      <c r="DH6" s="804" t="s">
        <v>831</v>
      </c>
      <c r="DI6" s="804" t="s">
        <v>831</v>
      </c>
      <c r="DJ6" s="805" t="s">
        <v>831</v>
      </c>
      <c r="DK6" s="805" t="s">
        <v>831</v>
      </c>
      <c r="DL6" s="805">
        <v>0</v>
      </c>
      <c r="DM6" s="805" t="s">
        <v>831</v>
      </c>
      <c r="DN6" s="805" t="s">
        <v>831</v>
      </c>
      <c r="DQ6" s="727">
        <f>CP6</f>
        <v>2019</v>
      </c>
      <c r="DR6" s="802">
        <v>0.38085470150915318</v>
      </c>
      <c r="DS6" s="802">
        <v>0.44058884162439932</v>
      </c>
      <c r="DT6" s="802">
        <v>0.70109999999999995</v>
      </c>
      <c r="DU6" s="803">
        <v>0.41492499999999999</v>
      </c>
      <c r="DV6" s="802">
        <v>0.34549999999999997</v>
      </c>
      <c r="DW6" s="802">
        <v>0.30032500000000001</v>
      </c>
      <c r="DX6" s="802">
        <v>0.1862</v>
      </c>
      <c r="DY6" s="802">
        <v>0.62648554481100593</v>
      </c>
      <c r="DZ6" s="804">
        <v>1.4290215460320721</v>
      </c>
      <c r="EA6" s="805">
        <v>1.6469242367815301E-2</v>
      </c>
      <c r="EB6" s="806">
        <v>1.4125523036642571</v>
      </c>
      <c r="EC6" s="804">
        <v>1.4358008956958761</v>
      </c>
      <c r="ED6" s="805">
        <v>1.2479762719636399E-2</v>
      </c>
      <c r="EE6" s="806">
        <v>1.423321132976239</v>
      </c>
      <c r="EF6" s="807">
        <v>1.573455068815846</v>
      </c>
      <c r="EG6" s="804">
        <v>1.5268773161175939</v>
      </c>
      <c r="EH6" s="804">
        <v>1.3990974580617439</v>
      </c>
      <c r="EI6" s="804">
        <v>1.2907684056007229</v>
      </c>
      <c r="EJ6" s="804">
        <v>1.243657951724138</v>
      </c>
      <c r="EK6" s="805">
        <v>3.286962140503602E-2</v>
      </c>
      <c r="EL6" s="805">
        <v>7.9687477077964065E-3</v>
      </c>
      <c r="EM6" s="805">
        <v>0</v>
      </c>
      <c r="EN6" s="805">
        <v>0</v>
      </c>
      <c r="EO6" s="805">
        <v>0</v>
      </c>
    </row>
    <row r="7" spans="2:145" ht="17" x14ac:dyDescent="0.2">
      <c r="B7" s="773" t="s">
        <v>561</v>
      </c>
      <c r="C7" s="774" t="s">
        <v>832</v>
      </c>
      <c r="D7" s="775">
        <v>3.6</v>
      </c>
      <c r="E7" s="776">
        <v>0.41199999999999998</v>
      </c>
      <c r="F7" s="777" t="s">
        <v>833</v>
      </c>
      <c r="G7" s="778">
        <v>0.34100000000000003</v>
      </c>
      <c r="H7" s="776">
        <v>0.29499999999999998</v>
      </c>
      <c r="I7" s="779">
        <v>0.15</v>
      </c>
      <c r="J7" s="780">
        <v>2.7</v>
      </c>
      <c r="K7" s="781"/>
      <c r="M7" s="782">
        <v>2.02</v>
      </c>
      <c r="N7" s="783">
        <v>1.64</v>
      </c>
      <c r="O7" s="783">
        <v>1.1000000000000001</v>
      </c>
      <c r="P7" s="795">
        <v>0.34299999999999997</v>
      </c>
      <c r="Q7" s="796">
        <v>0.24600000000000002</v>
      </c>
      <c r="R7" s="795">
        <v>2.3E-2</v>
      </c>
      <c r="S7" s="800">
        <v>6.8000000000000005E-2</v>
      </c>
      <c r="T7" s="786">
        <v>1.6020000000000001</v>
      </c>
      <c r="U7" s="787">
        <f t="shared" ref="U7:U9" si="0">T7+S7</f>
        <v>1.6700000000000002</v>
      </c>
      <c r="W7" s="727" t="s">
        <v>834</v>
      </c>
      <c r="X7" s="788">
        <v>0.27860000000000001</v>
      </c>
      <c r="Y7" s="789">
        <v>0.3029</v>
      </c>
      <c r="Z7" s="790">
        <v>0.21190000000000001</v>
      </c>
      <c r="AA7" s="790">
        <v>5.4199999999999998E-2</v>
      </c>
      <c r="AB7" s="808">
        <v>0.14000000000000001</v>
      </c>
      <c r="AC7" s="786">
        <v>1.97</v>
      </c>
      <c r="AD7" s="809">
        <v>2.11</v>
      </c>
      <c r="AE7" s="783"/>
      <c r="AF7" s="792">
        <v>0.27860000000000001</v>
      </c>
      <c r="AG7" s="793"/>
      <c r="AH7" s="794">
        <v>2016</v>
      </c>
      <c r="AI7" s="795">
        <v>0.36871497726204072</v>
      </c>
      <c r="AJ7" s="795">
        <v>0.37776207120322491</v>
      </c>
      <c r="AK7" s="795">
        <v>0.53503999999999996</v>
      </c>
      <c r="AL7" s="795">
        <v>0.41772500000000001</v>
      </c>
      <c r="AM7" s="795">
        <v>0.32269999999999999</v>
      </c>
      <c r="AN7" s="796">
        <v>0.21695</v>
      </c>
      <c r="AO7" s="795">
        <v>0.13636999999999999</v>
      </c>
      <c r="AP7" s="795">
        <v>0.26845543570176877</v>
      </c>
      <c r="AQ7" s="786">
        <v>2.4952120967545381</v>
      </c>
      <c r="AR7" s="791">
        <v>0.34383034417474972</v>
      </c>
      <c r="AS7" s="797">
        <v>2.151381752579788</v>
      </c>
      <c r="AT7" s="786">
        <v>2.5505089000192962</v>
      </c>
      <c r="AU7" s="791">
        <v>0.37677908114481712</v>
      </c>
      <c r="AV7" s="797">
        <v>2.1737298188744791</v>
      </c>
      <c r="AW7" s="798">
        <v>4.0730971088253671</v>
      </c>
      <c r="AX7" s="798">
        <v>2.8326247102118161</v>
      </c>
      <c r="AY7" s="799">
        <v>2.1292676415994451</v>
      </c>
      <c r="AZ7" s="798">
        <v>1.780184818697222</v>
      </c>
      <c r="BA7" s="798">
        <v>1.431684738780147</v>
      </c>
      <c r="BB7" s="800">
        <v>0.78035515771550079</v>
      </c>
      <c r="BC7" s="800">
        <v>0.52507603728969499</v>
      </c>
      <c r="BD7" s="800">
        <v>0.1981849700292829</v>
      </c>
      <c r="BE7" s="800">
        <v>4.1682013412407237E-2</v>
      </c>
      <c r="BF7" s="800">
        <v>0</v>
      </c>
      <c r="BG7" s="801"/>
      <c r="BH7" s="801">
        <v>3.6434030271840658</v>
      </c>
      <c r="BI7" s="801">
        <v>2.598735704626709</v>
      </c>
      <c r="BJ7" s="801">
        <v>1.7958960150004151</v>
      </c>
      <c r="BK7" s="801">
        <v>1.4143356056954091</v>
      </c>
      <c r="BL7" s="801">
        <v>1.1202889451681231</v>
      </c>
      <c r="BM7" s="801">
        <v>46</v>
      </c>
      <c r="BO7" s="727">
        <f t="shared" ref="BO7:BO9" si="1">AH7</f>
        <v>2016</v>
      </c>
      <c r="BP7" s="802">
        <v>0.36524596206786752</v>
      </c>
      <c r="BQ7" s="802">
        <v>0.37124358966481041</v>
      </c>
      <c r="BR7" s="802">
        <v>0.50618000000000007</v>
      </c>
      <c r="BS7" s="802">
        <v>0.41067500000000001</v>
      </c>
      <c r="BT7" s="803">
        <v>0.30185000000000001</v>
      </c>
      <c r="BU7" s="802">
        <v>0.19387499999999999</v>
      </c>
      <c r="BV7" s="802">
        <v>0.12544</v>
      </c>
      <c r="BW7" s="802">
        <v>0.15026222813034409</v>
      </c>
      <c r="BX7" s="804">
        <v>2.4716126670034688</v>
      </c>
      <c r="BY7" s="805">
        <v>0.31925996415746621</v>
      </c>
      <c r="BZ7" s="806">
        <v>2.1523527028460032</v>
      </c>
      <c r="CA7" s="804">
        <v>2.5016576099191599</v>
      </c>
      <c r="CB7" s="805">
        <v>0.33131720523518771</v>
      </c>
      <c r="CC7" s="806">
        <v>2.1703404046839729</v>
      </c>
      <c r="CD7" s="804">
        <v>3.854620097213461</v>
      </c>
      <c r="CE7" s="807">
        <v>2.741242948282181</v>
      </c>
      <c r="CF7" s="804">
        <v>2.1292676415994451</v>
      </c>
      <c r="CG7" s="804">
        <v>1.834991838602184</v>
      </c>
      <c r="CH7" s="804">
        <v>1.468742372167275</v>
      </c>
      <c r="CI7" s="805">
        <v>0.6881429127819082</v>
      </c>
      <c r="CJ7" s="805">
        <v>0.49154877721041729</v>
      </c>
      <c r="CK7" s="805">
        <v>0.1981849700292829</v>
      </c>
      <c r="CL7" s="805">
        <v>5.1748706903888407E-2</v>
      </c>
      <c r="CM7" s="805">
        <v>0</v>
      </c>
      <c r="CP7" s="727">
        <f t="shared" ref="CP7:CP9" si="2">BO7</f>
        <v>2016</v>
      </c>
      <c r="CQ7" s="802">
        <v>0.49451118158570911</v>
      </c>
      <c r="CR7" s="802">
        <v>0.49946160984013399</v>
      </c>
      <c r="CS7" s="802" t="s">
        <v>380</v>
      </c>
      <c r="CT7" s="802">
        <v>0.51482500000000009</v>
      </c>
      <c r="CU7" s="802">
        <v>0.38014999999999999</v>
      </c>
      <c r="CV7" s="802">
        <v>0.35849999999999999</v>
      </c>
      <c r="CW7" s="802" t="s">
        <v>380</v>
      </c>
      <c r="CX7" s="802">
        <v>0.58400878891992225</v>
      </c>
      <c r="CY7" s="804">
        <v>3.4739190501994481</v>
      </c>
      <c r="CZ7" s="805">
        <v>0.98763435230638896</v>
      </c>
      <c r="DA7" s="806">
        <v>2.4862846978930588</v>
      </c>
      <c r="DB7" s="804">
        <v>3.5104175576180841</v>
      </c>
      <c r="DC7" s="805">
        <v>1.000208495272108</v>
      </c>
      <c r="DD7" s="806">
        <v>2.5102090623459761</v>
      </c>
      <c r="DE7" s="804" t="s">
        <v>831</v>
      </c>
      <c r="DF7" s="804" t="s">
        <v>831</v>
      </c>
      <c r="DG7" s="804">
        <v>3.32077224918697</v>
      </c>
      <c r="DH7" s="804" t="s">
        <v>831</v>
      </c>
      <c r="DI7" s="804" t="s">
        <v>831</v>
      </c>
      <c r="DJ7" s="805" t="s">
        <v>831</v>
      </c>
      <c r="DK7" s="805" t="s">
        <v>831</v>
      </c>
      <c r="DL7" s="805">
        <v>0.93487357092467727</v>
      </c>
      <c r="DM7" s="805" t="s">
        <v>831</v>
      </c>
      <c r="DN7" s="805" t="s">
        <v>831</v>
      </c>
      <c r="DQ7" s="727">
        <f t="shared" ref="DQ7:DQ9" si="3">CP7</f>
        <v>2016</v>
      </c>
      <c r="DR7" s="802">
        <v>0.39757718653981389</v>
      </c>
      <c r="DS7" s="802">
        <v>0.38110364730649637</v>
      </c>
      <c r="DT7" s="802">
        <v>0.4965</v>
      </c>
      <c r="DU7" s="802">
        <v>0.40434999999999999</v>
      </c>
      <c r="DV7" s="803">
        <v>0.29870000000000002</v>
      </c>
      <c r="DW7" s="802">
        <v>0.183725</v>
      </c>
      <c r="DX7" s="802">
        <v>0.15310000000000001</v>
      </c>
      <c r="DY7" s="802">
        <v>0.1946651358387298</v>
      </c>
      <c r="DZ7" s="804">
        <v>2.7578517181155688</v>
      </c>
      <c r="EA7" s="805">
        <v>0.74825811704195178</v>
      </c>
      <c r="EB7" s="806">
        <v>2.0095936010736168</v>
      </c>
      <c r="EC7" s="804">
        <v>2.6379981972354312</v>
      </c>
      <c r="ED7" s="805">
        <v>0.56831829123094291</v>
      </c>
      <c r="EE7" s="806">
        <v>2.0696799060044881</v>
      </c>
      <c r="EF7" s="804" t="s">
        <v>831</v>
      </c>
      <c r="EG7" s="804">
        <v>3.5960301026105692</v>
      </c>
      <c r="EH7" s="807">
        <v>2.582887313923774</v>
      </c>
      <c r="EI7" s="804">
        <v>1.6069140256440579</v>
      </c>
      <c r="EJ7" s="804" t="s">
        <v>831</v>
      </c>
      <c r="EK7" s="805" t="s">
        <v>831</v>
      </c>
      <c r="EL7" s="805">
        <v>0.71760858156370433</v>
      </c>
      <c r="EM7" s="807">
        <v>0.17035954876445911</v>
      </c>
      <c r="EN7" s="805">
        <v>0</v>
      </c>
      <c r="EO7" s="805" t="s">
        <v>831</v>
      </c>
    </row>
    <row r="8" spans="2:145" ht="17" x14ac:dyDescent="0.2">
      <c r="B8" s="773" t="s">
        <v>193</v>
      </c>
      <c r="C8" s="774" t="s">
        <v>835</v>
      </c>
      <c r="D8" s="775">
        <v>2.5</v>
      </c>
      <c r="E8" s="776">
        <v>0.27900000000000003</v>
      </c>
      <c r="F8" s="777" t="s">
        <v>836</v>
      </c>
      <c r="G8" s="778">
        <v>0.24099999999999999</v>
      </c>
      <c r="H8" s="776">
        <v>0.20799999999999999</v>
      </c>
      <c r="I8" s="779">
        <v>0.73</v>
      </c>
      <c r="J8" s="780">
        <v>2</v>
      </c>
      <c r="K8" s="781"/>
      <c r="M8" s="782">
        <v>2.41</v>
      </c>
      <c r="N8" s="783">
        <v>1.84</v>
      </c>
      <c r="O8" s="783">
        <v>0.99</v>
      </c>
      <c r="P8" s="795">
        <v>0.30299999999999999</v>
      </c>
      <c r="Q8" s="795">
        <v>0.245</v>
      </c>
      <c r="R8" s="795">
        <v>-2E-3</v>
      </c>
      <c r="S8" s="800">
        <v>6.5000000000000002E-2</v>
      </c>
      <c r="T8" s="786">
        <v>1.462</v>
      </c>
      <c r="U8" s="787">
        <f t="shared" si="0"/>
        <v>1.5269999999999999</v>
      </c>
      <c r="W8" s="727" t="s">
        <v>834</v>
      </c>
      <c r="X8" s="788">
        <v>6.8500000000000005E-2</v>
      </c>
      <c r="Y8" s="790">
        <v>0.3029</v>
      </c>
      <c r="Z8" s="790">
        <v>0.21190000000000001</v>
      </c>
      <c r="AA8" s="790">
        <v>5.4199999999999998E-2</v>
      </c>
      <c r="AB8" s="808">
        <v>0.14000000000000001</v>
      </c>
      <c r="AC8" s="786">
        <v>1.97</v>
      </c>
      <c r="AD8" s="809">
        <v>2.11</v>
      </c>
      <c r="AE8" s="783"/>
      <c r="AF8" s="792">
        <v>0.27860000000000001</v>
      </c>
      <c r="AG8" s="793"/>
      <c r="AH8" s="794">
        <v>2015</v>
      </c>
      <c r="AI8" s="795">
        <v>0.26878104922871959</v>
      </c>
      <c r="AJ8" s="795">
        <v>0.2354728241758953</v>
      </c>
      <c r="AK8" s="795">
        <v>0.44040000000000001</v>
      </c>
      <c r="AL8" s="795">
        <v>0.34097499999999997</v>
      </c>
      <c r="AM8" s="795">
        <v>0.255</v>
      </c>
      <c r="AN8" s="796">
        <v>0.16750000000000001</v>
      </c>
      <c r="AO8" s="795">
        <v>0.12909999999999999</v>
      </c>
      <c r="AP8" s="795">
        <v>0.13430194822145519</v>
      </c>
      <c r="AQ8" s="786">
        <v>2.377908227008326</v>
      </c>
      <c r="AR8" s="791">
        <v>0.47751268794276969</v>
      </c>
      <c r="AS8" s="797">
        <v>1.900395539065556</v>
      </c>
      <c r="AT8" s="786">
        <v>2.131152177004163</v>
      </c>
      <c r="AU8" s="791">
        <v>0.5168186315015888</v>
      </c>
      <c r="AV8" s="797">
        <v>1.614333545502574</v>
      </c>
      <c r="AW8" s="798">
        <v>3.053314110048309</v>
      </c>
      <c r="AX8" s="798">
        <v>2.4570889547155219</v>
      </c>
      <c r="AY8" s="798">
        <v>2.1493145892681418</v>
      </c>
      <c r="AZ8" s="799">
        <v>1.5434636300858919</v>
      </c>
      <c r="BA8" s="798">
        <v>1.213921723958733</v>
      </c>
      <c r="BB8" s="800">
        <v>1.2038501948965239</v>
      </c>
      <c r="BC8" s="799">
        <v>0.55673523499071942</v>
      </c>
      <c r="BD8" s="800">
        <v>0.29164415563929308</v>
      </c>
      <c r="BE8" s="800">
        <v>7.2869293432158533E-2</v>
      </c>
      <c r="BF8" s="800">
        <v>0</v>
      </c>
      <c r="BG8" s="801"/>
      <c r="BH8" s="801">
        <v>2.2964583333333342</v>
      </c>
      <c r="BI8" s="801">
        <v>1.951964518330614</v>
      </c>
      <c r="BJ8" s="801">
        <v>1.585415735668378</v>
      </c>
      <c r="BK8" s="801">
        <v>1.124020317924961</v>
      </c>
      <c r="BL8" s="801">
        <v>0.77829846748704168</v>
      </c>
      <c r="BM8" s="801">
        <v>42</v>
      </c>
      <c r="BO8" s="727">
        <f t="shared" si="1"/>
        <v>2015</v>
      </c>
      <c r="BP8" s="802">
        <v>0.27646744601255618</v>
      </c>
      <c r="BQ8" s="802">
        <v>0.2415924190840269</v>
      </c>
      <c r="BR8" s="802">
        <v>0.42614000000000007</v>
      </c>
      <c r="BS8" s="802">
        <v>0.33595000000000003</v>
      </c>
      <c r="BT8" s="802">
        <v>0.22115000000000001</v>
      </c>
      <c r="BU8" s="803">
        <v>0.16350000000000001</v>
      </c>
      <c r="BV8" s="802">
        <v>0.12374</v>
      </c>
      <c r="BW8" s="802">
        <v>0.1213314055824796</v>
      </c>
      <c r="BX8" s="804">
        <v>2.4294991647066948</v>
      </c>
      <c r="BY8" s="805">
        <v>0.51842882502645515</v>
      </c>
      <c r="BZ8" s="806">
        <v>1.91107033968024</v>
      </c>
      <c r="CA8" s="804">
        <v>2.175563727207463</v>
      </c>
      <c r="CB8" s="805">
        <v>0.5288807362285759</v>
      </c>
      <c r="CC8" s="806">
        <v>1.6466829909788869</v>
      </c>
      <c r="CD8" s="804">
        <v>3.1442560937961721</v>
      </c>
      <c r="CE8" s="804">
        <v>2.5426287188942451</v>
      </c>
      <c r="CF8" s="804">
        <v>2.181279715973464</v>
      </c>
      <c r="CG8" s="807">
        <v>1.5434636300858919</v>
      </c>
      <c r="CH8" s="804">
        <v>1.267555567364969</v>
      </c>
      <c r="CI8" s="805">
        <v>1.1826456084021171</v>
      </c>
      <c r="CJ8" s="807">
        <v>0.55673523499071942</v>
      </c>
      <c r="CK8" s="805">
        <v>0.27596233608295911</v>
      </c>
      <c r="CL8" s="805">
        <v>4.5083929655131513E-2</v>
      </c>
      <c r="CM8" s="805">
        <v>0</v>
      </c>
      <c r="CP8" s="727">
        <f t="shared" si="2"/>
        <v>2015</v>
      </c>
      <c r="CQ8" s="802">
        <v>0.1968360025634959</v>
      </c>
      <c r="CR8" s="802">
        <v>0.19950738110127311</v>
      </c>
      <c r="CS8" s="802" t="s">
        <v>380</v>
      </c>
      <c r="CT8" s="802">
        <v>0.49850000000000011</v>
      </c>
      <c r="CU8" s="802">
        <v>0.38669999999999999</v>
      </c>
      <c r="CV8" s="802">
        <v>0.29425000000000001</v>
      </c>
      <c r="CW8" s="802" t="s">
        <v>380</v>
      </c>
      <c r="CX8" s="802">
        <v>0.20790910674298679</v>
      </c>
      <c r="CY8" s="804">
        <v>1.772947282645237</v>
      </c>
      <c r="CZ8" s="805">
        <v>0.48561720116719309</v>
      </c>
      <c r="DA8" s="806">
        <v>1.287330081478044</v>
      </c>
      <c r="DB8" s="804">
        <v>1.8122566416862871</v>
      </c>
      <c r="DC8" s="805">
        <v>0.61374841157641968</v>
      </c>
      <c r="DD8" s="806">
        <v>1.1985082301098671</v>
      </c>
      <c r="DE8" s="804" t="s">
        <v>831</v>
      </c>
      <c r="DF8" s="804">
        <v>2.1690505500000001</v>
      </c>
      <c r="DG8" s="807">
        <v>1.8151215886163321</v>
      </c>
      <c r="DH8" s="804">
        <v>1.208266590003062</v>
      </c>
      <c r="DI8" s="804" t="s">
        <v>831</v>
      </c>
      <c r="DJ8" s="805" t="s">
        <v>831</v>
      </c>
      <c r="DK8" s="805">
        <v>0.88095238095238104</v>
      </c>
      <c r="DL8" s="807">
        <v>0.52766803479150415</v>
      </c>
      <c r="DM8" s="805">
        <v>0.31758561577335243</v>
      </c>
      <c r="DN8" s="805" t="s">
        <v>831</v>
      </c>
      <c r="DQ8" s="727">
        <f t="shared" si="3"/>
        <v>2015</v>
      </c>
      <c r="DR8" s="802">
        <v>0.25648934796079198</v>
      </c>
      <c r="DS8" s="802">
        <v>0.22085220632510411</v>
      </c>
      <c r="DT8" s="802"/>
      <c r="DU8" s="802">
        <v>0.39884999999999998</v>
      </c>
      <c r="DV8" s="802">
        <v>0.28494999999999998</v>
      </c>
      <c r="DW8" s="803">
        <v>0.18532499999999999</v>
      </c>
      <c r="DX8" s="802"/>
      <c r="DY8" s="802">
        <v>0.14057950004653361</v>
      </c>
      <c r="DZ8" s="804">
        <v>2.3626589402577789</v>
      </c>
      <c r="EA8" s="805">
        <v>0.30931316330102387</v>
      </c>
      <c r="EB8" s="806">
        <v>2.0533457769567551</v>
      </c>
      <c r="EC8" s="804">
        <v>2.147067419962335</v>
      </c>
      <c r="ED8" s="805">
        <v>0.23864331450094159</v>
      </c>
      <c r="EE8" s="806">
        <v>1.908424105461394</v>
      </c>
      <c r="EF8" s="804" t="s">
        <v>831</v>
      </c>
      <c r="EG8" s="804" t="s">
        <v>831</v>
      </c>
      <c r="EH8" s="807">
        <v>1.908163265306122</v>
      </c>
      <c r="EI8" s="804" t="s">
        <v>831</v>
      </c>
      <c r="EJ8" s="804" t="s">
        <v>831</v>
      </c>
      <c r="EK8" s="805" t="s">
        <v>831</v>
      </c>
      <c r="EL8" s="805" t="s">
        <v>831</v>
      </c>
      <c r="EM8" s="805">
        <v>0.22393814432989689</v>
      </c>
      <c r="EN8" s="805" t="s">
        <v>831</v>
      </c>
      <c r="EO8" s="805" t="s">
        <v>831</v>
      </c>
    </row>
    <row r="9" spans="2:145" ht="17" x14ac:dyDescent="0.2">
      <c r="B9" s="773" t="s">
        <v>837</v>
      </c>
      <c r="C9" s="774" t="s">
        <v>838</v>
      </c>
      <c r="D9" s="775">
        <v>4.5</v>
      </c>
      <c r="E9" s="776">
        <v>0.30199999999999999</v>
      </c>
      <c r="F9" s="777" t="s">
        <v>839</v>
      </c>
      <c r="G9" s="778">
        <v>0.253</v>
      </c>
      <c r="H9" s="776">
        <v>0.22500000000000001</v>
      </c>
      <c r="I9" s="779">
        <v>1.27</v>
      </c>
      <c r="J9" s="780">
        <v>3.2</v>
      </c>
      <c r="K9" s="781"/>
      <c r="M9" s="782" t="s">
        <v>380</v>
      </c>
      <c r="N9" s="783" t="s">
        <v>380</v>
      </c>
      <c r="O9" s="783" t="s">
        <v>380</v>
      </c>
      <c r="P9" s="784" t="s">
        <v>380</v>
      </c>
      <c r="Q9" s="784" t="s">
        <v>380</v>
      </c>
      <c r="R9" s="784" t="s">
        <v>380</v>
      </c>
      <c r="S9" s="800">
        <v>0.20100000000000001</v>
      </c>
      <c r="T9" s="786">
        <v>1.109</v>
      </c>
      <c r="U9" s="787">
        <f t="shared" si="0"/>
        <v>1.31</v>
      </c>
      <c r="W9" s="727" t="s">
        <v>840</v>
      </c>
      <c r="X9" s="788">
        <v>9.9299999999999999E-2</v>
      </c>
      <c r="Y9" s="790" t="s">
        <v>380</v>
      </c>
      <c r="Z9" s="790" t="s">
        <v>380</v>
      </c>
      <c r="AA9" s="790" t="s">
        <v>380</v>
      </c>
      <c r="AB9" s="808">
        <v>0.12</v>
      </c>
      <c r="AC9" s="809">
        <v>1.33</v>
      </c>
      <c r="AD9" s="809">
        <v>1.46</v>
      </c>
      <c r="AE9" s="783"/>
      <c r="AF9" s="792">
        <v>9.9299999999999999E-2</v>
      </c>
      <c r="AG9" s="793"/>
      <c r="AH9" s="794">
        <v>2013</v>
      </c>
      <c r="AI9" s="795">
        <v>0.22132693558536951</v>
      </c>
      <c r="AJ9" s="795">
        <v>0.16752041042899829</v>
      </c>
      <c r="AK9" s="795">
        <v>0.33748000000000011</v>
      </c>
      <c r="AL9" s="796">
        <v>0.228875</v>
      </c>
      <c r="AM9" s="795">
        <v>0.188</v>
      </c>
      <c r="AN9" s="795">
        <v>0.12565000000000001</v>
      </c>
      <c r="AO9" s="795">
        <v>7.102E-2</v>
      </c>
      <c r="AP9" s="795">
        <v>0.13618612507448191</v>
      </c>
      <c r="AQ9" s="786">
        <v>2.5031958178375322</v>
      </c>
      <c r="AR9" s="791">
        <v>1.0262074507001919</v>
      </c>
      <c r="AS9" s="797">
        <v>1.4769883671373389</v>
      </c>
      <c r="AT9" s="786">
        <v>2.0688605525134789</v>
      </c>
      <c r="AU9" s="791">
        <v>0.77338813247678129</v>
      </c>
      <c r="AV9" s="797">
        <v>1.295472420036698</v>
      </c>
      <c r="AW9" s="799">
        <v>2.9685723309767451</v>
      </c>
      <c r="AX9" s="798">
        <v>2.6348319142857139</v>
      </c>
      <c r="AY9" s="798">
        <v>2.0959818000000001</v>
      </c>
      <c r="AZ9" s="798">
        <v>1.3515677450942529</v>
      </c>
      <c r="BA9" s="798">
        <v>0.83434307791790685</v>
      </c>
      <c r="BB9" s="800">
        <v>1.858356004068584</v>
      </c>
      <c r="BC9" s="799">
        <v>0.93815288021920906</v>
      </c>
      <c r="BD9" s="800">
        <v>0.44548187521428689</v>
      </c>
      <c r="BE9" s="800">
        <v>0.2085861786209782</v>
      </c>
      <c r="BF9" s="800">
        <v>0.1675225762794022</v>
      </c>
      <c r="BG9" s="801"/>
      <c r="BH9" s="801">
        <v>1.9858498454802189</v>
      </c>
      <c r="BI9" s="801">
        <v>1.6254898473664889</v>
      </c>
      <c r="BJ9" s="801">
        <v>1.143146396152225</v>
      </c>
      <c r="BK9" s="801">
        <v>0.88200087575008179</v>
      </c>
      <c r="BL9" s="801">
        <v>0.42580331327867699</v>
      </c>
      <c r="BM9" s="801">
        <v>23</v>
      </c>
      <c r="BO9" s="727">
        <f t="shared" si="1"/>
        <v>2013</v>
      </c>
      <c r="BP9" s="802">
        <v>0.2233781056808489</v>
      </c>
      <c r="BQ9" s="802">
        <v>0.1762253372950181</v>
      </c>
      <c r="BR9" s="802">
        <v>0.35275000000000001</v>
      </c>
      <c r="BS9" s="803">
        <v>0.22475000000000001</v>
      </c>
      <c r="BT9" s="802">
        <v>0.188</v>
      </c>
      <c r="BU9" s="802">
        <v>0.10390000000000001</v>
      </c>
      <c r="BV9" s="802">
        <v>1.6500000000000001E-2</v>
      </c>
      <c r="BW9" s="802">
        <v>0.1485672911641259</v>
      </c>
      <c r="BX9" s="804">
        <v>2.5251319193518649</v>
      </c>
      <c r="BY9" s="805">
        <v>1.039342820919926</v>
      </c>
      <c r="BZ9" s="806">
        <v>1.4857890984319391</v>
      </c>
      <c r="CA9" s="804">
        <v>2.1549312433374559</v>
      </c>
      <c r="CB9" s="805">
        <v>0.824804896512223</v>
      </c>
      <c r="CC9" s="806">
        <v>1.3301263468252329</v>
      </c>
      <c r="CD9" s="807">
        <v>2.991949383720931</v>
      </c>
      <c r="CE9" s="804">
        <v>2.6817500000000001</v>
      </c>
      <c r="CF9" s="804">
        <v>2.1031235463917519</v>
      </c>
      <c r="CG9" s="804">
        <v>1.5130544318351169</v>
      </c>
      <c r="CH9" s="804">
        <v>0.82949810610631536</v>
      </c>
      <c r="CI9" s="805">
        <v>1.9046031000469701</v>
      </c>
      <c r="CJ9" s="807">
        <v>0.95620297142857136</v>
      </c>
      <c r="CK9" s="805">
        <v>0.62168001016647612</v>
      </c>
      <c r="CL9" s="805">
        <v>0.27062184498812042</v>
      </c>
      <c r="CM9" s="805">
        <v>0.19637134268147521</v>
      </c>
      <c r="CP9" s="727">
        <f t="shared" si="2"/>
        <v>2013</v>
      </c>
      <c r="CQ9" s="802">
        <v>2.1208816738036981E-2</v>
      </c>
      <c r="CR9" s="802">
        <v>1.7668615463330199E-2</v>
      </c>
      <c r="CS9" s="802" t="s">
        <v>380</v>
      </c>
      <c r="CT9" s="802">
        <v>0.25</v>
      </c>
      <c r="CU9" s="803">
        <v>0.188</v>
      </c>
      <c r="CV9" s="802">
        <v>0.13780000000000001</v>
      </c>
      <c r="CW9" s="802" t="s">
        <v>380</v>
      </c>
      <c r="CX9" s="802">
        <v>7.7660114172806452E-2</v>
      </c>
      <c r="CY9" s="804">
        <v>1.0971161949379631</v>
      </c>
      <c r="CZ9" s="805">
        <v>0.18424488077218809</v>
      </c>
      <c r="DA9" s="806">
        <v>0.91287131416577483</v>
      </c>
      <c r="DB9" s="804">
        <v>1.0797944973520039</v>
      </c>
      <c r="DC9" s="805">
        <v>0.18254152154734021</v>
      </c>
      <c r="DD9" s="806">
        <v>0.89725297580466401</v>
      </c>
      <c r="DE9" s="804" t="s">
        <v>831</v>
      </c>
      <c r="DF9" s="804" t="s">
        <v>831</v>
      </c>
      <c r="DG9" s="804">
        <v>1.1031141926125601</v>
      </c>
      <c r="DH9" s="804" t="s">
        <v>831</v>
      </c>
      <c r="DI9" s="804" t="s">
        <v>831</v>
      </c>
      <c r="DJ9" s="805" t="s">
        <v>831</v>
      </c>
      <c r="DK9" s="805" t="s">
        <v>831</v>
      </c>
      <c r="DL9" s="805">
        <v>0.18483470429375351</v>
      </c>
      <c r="DM9" s="805" t="s">
        <v>831</v>
      </c>
      <c r="DN9" s="805" t="s">
        <v>831</v>
      </c>
      <c r="DQ9" s="727">
        <f t="shared" si="3"/>
        <v>2013</v>
      </c>
      <c r="DR9" s="802" t="s">
        <v>831</v>
      </c>
      <c r="DS9" s="802" t="s">
        <v>831</v>
      </c>
      <c r="DT9" s="802"/>
      <c r="DU9" s="802" t="s">
        <v>831</v>
      </c>
      <c r="DV9" s="802">
        <v>0.18</v>
      </c>
      <c r="DW9" s="802" t="s">
        <v>831</v>
      </c>
      <c r="DX9" s="802"/>
      <c r="DY9" s="802">
        <v>4.2426406871192847E-2</v>
      </c>
      <c r="DZ9" s="804" t="s">
        <v>831</v>
      </c>
      <c r="EA9" s="805" t="s">
        <v>831</v>
      </c>
      <c r="EB9" s="806" t="s">
        <v>831</v>
      </c>
      <c r="EC9" s="804" t="s">
        <v>831</v>
      </c>
      <c r="ED9" s="805" t="s">
        <v>831</v>
      </c>
      <c r="EE9" s="806" t="s">
        <v>831</v>
      </c>
      <c r="EF9" s="804" t="s">
        <v>831</v>
      </c>
      <c r="EG9" s="804" t="s">
        <v>831</v>
      </c>
      <c r="EH9" s="804" t="s">
        <v>831</v>
      </c>
      <c r="EI9" s="804" t="s">
        <v>831</v>
      </c>
      <c r="EJ9" s="804" t="s">
        <v>831</v>
      </c>
      <c r="EK9" s="805" t="s">
        <v>831</v>
      </c>
      <c r="EL9" s="805" t="s">
        <v>831</v>
      </c>
      <c r="EM9" s="805" t="s">
        <v>831</v>
      </c>
      <c r="EN9" s="805" t="s">
        <v>831</v>
      </c>
      <c r="EO9" s="805" t="s">
        <v>831</v>
      </c>
    </row>
    <row r="10" spans="2:145" ht="16" x14ac:dyDescent="0.2">
      <c r="B10" s="810"/>
      <c r="C10" s="810"/>
      <c r="D10" s="811"/>
      <c r="E10" s="811"/>
      <c r="F10" s="812"/>
      <c r="G10" s="812"/>
      <c r="H10" s="811"/>
      <c r="I10" s="813" t="s">
        <v>841</v>
      </c>
      <c r="J10" s="811"/>
      <c r="K10" s="811"/>
      <c r="X10" s="399"/>
      <c r="DE10" s="399" t="s">
        <v>842</v>
      </c>
      <c r="DR10" s="399" t="s">
        <v>842</v>
      </c>
      <c r="DZ10" s="399" t="s">
        <v>842</v>
      </c>
      <c r="EF10" s="399" t="s">
        <v>842</v>
      </c>
    </row>
    <row r="11" spans="2:145" ht="16" hidden="1" x14ac:dyDescent="0.2">
      <c r="B11" s="810"/>
      <c r="C11" s="810"/>
      <c r="D11" s="811"/>
      <c r="E11" s="811"/>
      <c r="F11" s="812"/>
      <c r="G11" s="812"/>
      <c r="H11" s="811"/>
      <c r="I11" s="811"/>
      <c r="J11" s="811"/>
      <c r="K11" s="811"/>
      <c r="X11" s="399"/>
    </row>
    <row r="12" spans="2:145" ht="16" x14ac:dyDescent="0.2">
      <c r="B12" s="810"/>
      <c r="C12" s="810"/>
      <c r="D12" s="811"/>
      <c r="E12" s="811"/>
      <c r="F12" s="812"/>
      <c r="G12" s="812"/>
      <c r="H12" s="811"/>
      <c r="I12" s="399"/>
      <c r="J12" s="811"/>
      <c r="K12" s="811"/>
      <c r="X12" s="399"/>
    </row>
    <row r="13" spans="2:145" ht="16" x14ac:dyDescent="0.2">
      <c r="B13" s="810"/>
      <c r="C13" s="810"/>
      <c r="D13" s="399" t="s">
        <v>779</v>
      </c>
      <c r="E13" s="811"/>
      <c r="F13" s="812"/>
      <c r="G13" s="812"/>
      <c r="H13" s="811"/>
      <c r="I13" s="811"/>
      <c r="J13" s="811"/>
      <c r="K13" s="811"/>
      <c r="M13" s="399" t="s">
        <v>780</v>
      </c>
      <c r="X13" s="399" t="s">
        <v>788</v>
      </c>
    </row>
    <row r="14" spans="2:145" ht="16" x14ac:dyDescent="0.2">
      <c r="B14" s="814"/>
      <c r="C14" s="814"/>
      <c r="D14" s="815"/>
      <c r="E14" s="815"/>
      <c r="F14" s="816"/>
      <c r="G14" s="816"/>
      <c r="H14" s="815"/>
      <c r="I14" s="815"/>
      <c r="J14" s="817"/>
      <c r="K14" s="811"/>
      <c r="M14" s="726"/>
      <c r="N14" s="727" t="s">
        <v>794</v>
      </c>
      <c r="O14" s="727"/>
      <c r="P14" s="727"/>
      <c r="Q14" s="727" t="s">
        <v>794</v>
      </c>
      <c r="R14" s="727"/>
      <c r="S14" s="818" t="s">
        <v>794</v>
      </c>
      <c r="T14" s="727" t="s">
        <v>794</v>
      </c>
      <c r="U14" s="819" t="s">
        <v>795</v>
      </c>
      <c r="X14" s="820"/>
      <c r="Y14" s="399" t="s">
        <v>780</v>
      </c>
      <c r="AH14" s="623" t="s">
        <v>781</v>
      </c>
      <c r="BO14" s="623" t="s">
        <v>781</v>
      </c>
      <c r="CP14" s="623" t="s">
        <v>781</v>
      </c>
      <c r="DQ14" s="399" t="str">
        <f>CP14</f>
        <v>As of Jun-21</v>
      </c>
    </row>
    <row r="15" spans="2:145" ht="51" customHeight="1" x14ac:dyDescent="0.2">
      <c r="B15" s="821" t="s">
        <v>796</v>
      </c>
      <c r="C15" s="821"/>
      <c r="D15" s="1478" t="s">
        <v>537</v>
      </c>
      <c r="E15" s="1479" t="s">
        <v>843</v>
      </c>
      <c r="F15" s="1480" t="s">
        <v>844</v>
      </c>
      <c r="G15" s="737" t="s">
        <v>845</v>
      </c>
      <c r="H15" s="1479" t="s">
        <v>846</v>
      </c>
      <c r="I15" s="1481" t="s">
        <v>454</v>
      </c>
      <c r="J15" s="1464" t="s">
        <v>801</v>
      </c>
      <c r="K15" s="739"/>
      <c r="M15" s="824" t="s">
        <v>802</v>
      </c>
      <c r="N15" s="534" t="s">
        <v>802</v>
      </c>
      <c r="O15" s="534" t="s">
        <v>802</v>
      </c>
      <c r="P15" s="825" t="s">
        <v>610</v>
      </c>
      <c r="Q15" s="825" t="s">
        <v>610</v>
      </c>
      <c r="R15" s="825" t="s">
        <v>610</v>
      </c>
      <c r="S15" s="826" t="s">
        <v>454</v>
      </c>
      <c r="T15" s="827" t="s">
        <v>808</v>
      </c>
      <c r="U15" s="828" t="s">
        <v>847</v>
      </c>
      <c r="X15" s="1482" t="s">
        <v>807</v>
      </c>
      <c r="Y15" s="825" t="s">
        <v>807</v>
      </c>
      <c r="Z15" s="825" t="s">
        <v>807</v>
      </c>
      <c r="AA15" s="825" t="s">
        <v>807</v>
      </c>
      <c r="AB15" s="829" t="s">
        <v>454</v>
      </c>
      <c r="AC15" s="827" t="s">
        <v>808</v>
      </c>
      <c r="AD15" s="827" t="s">
        <v>455</v>
      </c>
      <c r="AH15" s="415"/>
      <c r="AI15" s="1471" t="s">
        <v>809</v>
      </c>
      <c r="AJ15" s="1471"/>
      <c r="AK15" s="1471" t="s">
        <v>810</v>
      </c>
      <c r="AL15" s="1471"/>
      <c r="AM15" s="1471"/>
      <c r="AN15" s="1471"/>
      <c r="AO15" s="1471"/>
      <c r="AP15" s="1471"/>
      <c r="AQ15" s="1472" t="s">
        <v>811</v>
      </c>
      <c r="AR15" s="1473"/>
      <c r="AS15" s="1477"/>
      <c r="AT15" s="1472" t="s">
        <v>812</v>
      </c>
      <c r="AU15" s="1473"/>
      <c r="AV15" s="1477"/>
      <c r="AW15" s="1466" t="s">
        <v>455</v>
      </c>
      <c r="AX15" s="1467"/>
      <c r="AY15" s="1467"/>
      <c r="AZ15" s="1467"/>
      <c r="BA15" s="1468"/>
      <c r="BB15" s="1465" t="s">
        <v>454</v>
      </c>
      <c r="BC15" s="1465"/>
      <c r="BD15" s="1465"/>
      <c r="BE15" s="1465"/>
      <c r="BF15" s="1465"/>
      <c r="BO15" s="415"/>
      <c r="BP15" s="1471" t="s">
        <v>809</v>
      </c>
      <c r="BQ15" s="1471"/>
      <c r="BR15" s="1471" t="s">
        <v>810</v>
      </c>
      <c r="BS15" s="1471"/>
      <c r="BT15" s="1471"/>
      <c r="BU15" s="1471"/>
      <c r="BV15" s="1471"/>
      <c r="BW15" s="1471"/>
      <c r="BX15" s="1472" t="s">
        <v>811</v>
      </c>
      <c r="BY15" s="1473"/>
      <c r="BZ15" s="1477"/>
      <c r="CA15" s="1472" t="s">
        <v>812</v>
      </c>
      <c r="CB15" s="1473"/>
      <c r="CC15" s="1477"/>
      <c r="CD15" s="1466" t="s">
        <v>455</v>
      </c>
      <c r="CE15" s="1467"/>
      <c r="CF15" s="1467"/>
      <c r="CG15" s="1467"/>
      <c r="CH15" s="1468"/>
      <c r="CI15" s="1474" t="s">
        <v>454</v>
      </c>
      <c r="CJ15" s="1475"/>
      <c r="CK15" s="1475"/>
      <c r="CL15" s="1475"/>
      <c r="CM15" s="1476"/>
      <c r="CP15" s="415"/>
      <c r="CQ15" s="1471" t="s">
        <v>809</v>
      </c>
      <c r="CR15" s="1471"/>
      <c r="CS15" s="1471" t="s">
        <v>810</v>
      </c>
      <c r="CT15" s="1471"/>
      <c r="CU15" s="1471"/>
      <c r="CV15" s="1471"/>
      <c r="CW15" s="1471"/>
      <c r="CX15" s="1471"/>
      <c r="CY15" s="1472" t="s">
        <v>811</v>
      </c>
      <c r="CZ15" s="1473"/>
      <c r="DA15" s="748" t="s">
        <v>811</v>
      </c>
      <c r="DB15" s="1472" t="s">
        <v>812</v>
      </c>
      <c r="DC15" s="1473"/>
      <c r="DD15" s="748" t="s">
        <v>812</v>
      </c>
      <c r="DE15" s="1466" t="s">
        <v>455</v>
      </c>
      <c r="DF15" s="1467"/>
      <c r="DG15" s="1467"/>
      <c r="DH15" s="1467"/>
      <c r="DI15" s="1468"/>
      <c r="DJ15" s="1474" t="s">
        <v>454</v>
      </c>
      <c r="DK15" s="1475"/>
      <c r="DL15" s="1475"/>
      <c r="DM15" s="1475"/>
      <c r="DN15" s="1476"/>
      <c r="DQ15" s="415"/>
      <c r="DR15" s="1471" t="s">
        <v>809</v>
      </c>
      <c r="DS15" s="1471"/>
      <c r="DT15" s="1483" t="s">
        <v>810</v>
      </c>
      <c r="DU15" s="1484"/>
      <c r="DV15" s="1484"/>
      <c r="DW15" s="1484"/>
      <c r="DX15" s="1484"/>
      <c r="DY15" s="1482"/>
      <c r="DZ15" s="1472" t="s">
        <v>811</v>
      </c>
      <c r="EA15" s="1473"/>
      <c r="EB15" s="748" t="s">
        <v>811</v>
      </c>
      <c r="EC15" s="1472" t="s">
        <v>812</v>
      </c>
      <c r="ED15" s="1473"/>
      <c r="EE15" s="748" t="s">
        <v>812</v>
      </c>
      <c r="EF15" s="749" t="s">
        <v>455</v>
      </c>
      <c r="EG15" s="750" t="s">
        <v>455</v>
      </c>
      <c r="EH15" s="750" t="s">
        <v>455</v>
      </c>
      <c r="EI15" s="750" t="s">
        <v>455</v>
      </c>
      <c r="EJ15" s="751" t="s">
        <v>455</v>
      </c>
      <c r="EK15" s="753" t="s">
        <v>454</v>
      </c>
      <c r="EL15" s="754" t="s">
        <v>454</v>
      </c>
      <c r="EM15" s="754" t="s">
        <v>454</v>
      </c>
      <c r="EN15" s="754" t="s">
        <v>454</v>
      </c>
      <c r="EO15" s="755" t="s">
        <v>454</v>
      </c>
    </row>
    <row r="16" spans="2:145" ht="29" customHeight="1" x14ac:dyDescent="0.2">
      <c r="B16" s="821"/>
      <c r="C16" s="821"/>
      <c r="D16" s="1478"/>
      <c r="E16" s="1479"/>
      <c r="F16" s="1480"/>
      <c r="G16" s="737" t="s">
        <v>848</v>
      </c>
      <c r="H16" s="1479"/>
      <c r="I16" s="1481"/>
      <c r="J16" s="1464"/>
      <c r="K16" s="739"/>
      <c r="M16" s="782" t="s">
        <v>813</v>
      </c>
      <c r="N16" s="783" t="s">
        <v>794</v>
      </c>
      <c r="O16" s="783" t="s">
        <v>814</v>
      </c>
      <c r="P16" s="784" t="s">
        <v>813</v>
      </c>
      <c r="Q16" s="784" t="s">
        <v>794</v>
      </c>
      <c r="R16" s="784" t="s">
        <v>814</v>
      </c>
      <c r="S16" s="830"/>
      <c r="T16" s="809"/>
      <c r="U16" s="831"/>
      <c r="X16" s="1482"/>
      <c r="Y16" s="728" t="s">
        <v>813</v>
      </c>
      <c r="Z16" s="728" t="s">
        <v>794</v>
      </c>
      <c r="AA16" s="728" t="s">
        <v>814</v>
      </c>
      <c r="AB16" s="832"/>
      <c r="AC16" s="833"/>
      <c r="AD16" s="833"/>
      <c r="AH16" s="766" t="s">
        <v>614</v>
      </c>
      <c r="AI16" s="741" t="s">
        <v>807</v>
      </c>
      <c r="AJ16" s="741" t="s">
        <v>816</v>
      </c>
      <c r="AK16" s="741" t="s">
        <v>817</v>
      </c>
      <c r="AL16" s="741" t="s">
        <v>818</v>
      </c>
      <c r="AM16" s="741" t="s">
        <v>819</v>
      </c>
      <c r="AN16" s="741" t="s">
        <v>820</v>
      </c>
      <c r="AO16" s="741" t="s">
        <v>821</v>
      </c>
      <c r="AP16" s="741" t="s">
        <v>822</v>
      </c>
      <c r="AQ16" s="743" t="s">
        <v>455</v>
      </c>
      <c r="AR16" s="746" t="s">
        <v>454</v>
      </c>
      <c r="AS16" s="770" t="s">
        <v>808</v>
      </c>
      <c r="AT16" s="743" t="s">
        <v>455</v>
      </c>
      <c r="AU16" s="746" t="s">
        <v>454</v>
      </c>
      <c r="AV16" s="770" t="s">
        <v>808</v>
      </c>
      <c r="AW16" s="771" t="s">
        <v>817</v>
      </c>
      <c r="AX16" s="771" t="s">
        <v>818</v>
      </c>
      <c r="AY16" s="771" t="s">
        <v>823</v>
      </c>
      <c r="AZ16" s="771" t="s">
        <v>820</v>
      </c>
      <c r="BA16" s="771" t="s">
        <v>821</v>
      </c>
      <c r="BB16" s="742" t="s">
        <v>817</v>
      </c>
      <c r="BC16" s="742" t="s">
        <v>818</v>
      </c>
      <c r="BD16" s="742" t="s">
        <v>824</v>
      </c>
      <c r="BE16" s="742" t="s">
        <v>820</v>
      </c>
      <c r="BF16" s="742" t="s">
        <v>821</v>
      </c>
      <c r="BO16" s="766" t="s">
        <v>614</v>
      </c>
      <c r="BP16" s="741" t="s">
        <v>807</v>
      </c>
      <c r="BQ16" s="741" t="s">
        <v>816</v>
      </c>
      <c r="BR16" s="741" t="s">
        <v>817</v>
      </c>
      <c r="BS16" s="741" t="s">
        <v>818</v>
      </c>
      <c r="BT16" s="741" t="s">
        <v>819</v>
      </c>
      <c r="BU16" s="741" t="s">
        <v>820</v>
      </c>
      <c r="BV16" s="741" t="s">
        <v>821</v>
      </c>
      <c r="BW16" s="741" t="s">
        <v>822</v>
      </c>
      <c r="BX16" s="743" t="s">
        <v>455</v>
      </c>
      <c r="BY16" s="746" t="s">
        <v>454</v>
      </c>
      <c r="BZ16" s="770" t="s">
        <v>808</v>
      </c>
      <c r="CA16" s="743" t="s">
        <v>455</v>
      </c>
      <c r="CB16" s="746" t="s">
        <v>454</v>
      </c>
      <c r="CC16" s="770" t="s">
        <v>808</v>
      </c>
      <c r="CD16" s="771" t="s">
        <v>817</v>
      </c>
      <c r="CE16" s="771" t="s">
        <v>818</v>
      </c>
      <c r="CF16" s="771" t="s">
        <v>823</v>
      </c>
      <c r="CG16" s="771" t="s">
        <v>820</v>
      </c>
      <c r="CH16" s="771" t="s">
        <v>821</v>
      </c>
      <c r="CI16" s="742" t="s">
        <v>817</v>
      </c>
      <c r="CJ16" s="742" t="s">
        <v>818</v>
      </c>
      <c r="CK16" s="742" t="s">
        <v>824</v>
      </c>
      <c r="CL16" s="742" t="s">
        <v>820</v>
      </c>
      <c r="CM16" s="742" t="s">
        <v>821</v>
      </c>
      <c r="CP16" s="766" t="s">
        <v>614</v>
      </c>
      <c r="CQ16" s="741" t="s">
        <v>807</v>
      </c>
      <c r="CR16" s="741" t="s">
        <v>816</v>
      </c>
      <c r="CS16" s="741" t="s">
        <v>817</v>
      </c>
      <c r="CT16" s="741" t="s">
        <v>818</v>
      </c>
      <c r="CU16" s="741" t="s">
        <v>819</v>
      </c>
      <c r="CV16" s="741" t="s">
        <v>820</v>
      </c>
      <c r="CW16" s="741" t="s">
        <v>821</v>
      </c>
      <c r="CX16" s="741" t="s">
        <v>822</v>
      </c>
      <c r="CY16" s="743" t="s">
        <v>455</v>
      </c>
      <c r="CZ16" s="746" t="s">
        <v>454</v>
      </c>
      <c r="DA16" s="770" t="s">
        <v>808</v>
      </c>
      <c r="DB16" s="743" t="s">
        <v>455</v>
      </c>
      <c r="DC16" s="746" t="s">
        <v>454</v>
      </c>
      <c r="DD16" s="770" t="s">
        <v>808</v>
      </c>
      <c r="DE16" s="771" t="s">
        <v>817</v>
      </c>
      <c r="DF16" s="771" t="s">
        <v>818</v>
      </c>
      <c r="DG16" s="771" t="s">
        <v>823</v>
      </c>
      <c r="DH16" s="771" t="s">
        <v>820</v>
      </c>
      <c r="DI16" s="771" t="s">
        <v>821</v>
      </c>
      <c r="DJ16" s="742" t="s">
        <v>817</v>
      </c>
      <c r="DK16" s="742" t="s">
        <v>818</v>
      </c>
      <c r="DL16" s="742" t="s">
        <v>824</v>
      </c>
      <c r="DM16" s="742" t="s">
        <v>820</v>
      </c>
      <c r="DN16" s="742" t="s">
        <v>821</v>
      </c>
      <c r="DQ16" s="766" t="s">
        <v>614</v>
      </c>
      <c r="DR16" s="741" t="s">
        <v>807</v>
      </c>
      <c r="DS16" s="741" t="s">
        <v>816</v>
      </c>
      <c r="DT16" s="741" t="s">
        <v>817</v>
      </c>
      <c r="DU16" s="741" t="s">
        <v>818</v>
      </c>
      <c r="DV16" s="741" t="s">
        <v>819</v>
      </c>
      <c r="DW16" s="741" t="s">
        <v>820</v>
      </c>
      <c r="DX16" s="741" t="s">
        <v>821</v>
      </c>
      <c r="DY16" s="741" t="s">
        <v>822</v>
      </c>
      <c r="DZ16" s="743" t="s">
        <v>455</v>
      </c>
      <c r="EA16" s="746" t="s">
        <v>454</v>
      </c>
      <c r="EB16" s="770" t="s">
        <v>808</v>
      </c>
      <c r="EC16" s="743" t="s">
        <v>455</v>
      </c>
      <c r="ED16" s="746" t="s">
        <v>454</v>
      </c>
      <c r="EE16" s="770" t="s">
        <v>808</v>
      </c>
      <c r="EF16" s="771" t="s">
        <v>817</v>
      </c>
      <c r="EG16" s="771" t="s">
        <v>818</v>
      </c>
      <c r="EH16" s="771" t="s">
        <v>823</v>
      </c>
      <c r="EI16" s="771" t="s">
        <v>820</v>
      </c>
      <c r="EJ16" s="771" t="s">
        <v>821</v>
      </c>
      <c r="EK16" s="742" t="s">
        <v>817</v>
      </c>
      <c r="EL16" s="742" t="s">
        <v>818</v>
      </c>
      <c r="EM16" s="742" t="s">
        <v>824</v>
      </c>
      <c r="EN16" s="742" t="s">
        <v>820</v>
      </c>
      <c r="EO16" s="742" t="s">
        <v>821</v>
      </c>
    </row>
    <row r="17" spans="2:145" ht="17" x14ac:dyDescent="0.2">
      <c r="B17" s="773" t="s">
        <v>849</v>
      </c>
      <c r="C17" s="774" t="s">
        <v>828</v>
      </c>
      <c r="D17" s="822" t="s">
        <v>850</v>
      </c>
      <c r="E17" s="834">
        <v>0.68700000000000006</v>
      </c>
      <c r="F17" s="835" t="s">
        <v>851</v>
      </c>
      <c r="G17" s="836">
        <v>0.56799999999999995</v>
      </c>
      <c r="H17" s="834">
        <v>0.46800000000000003</v>
      </c>
      <c r="I17" s="823" t="s">
        <v>468</v>
      </c>
      <c r="J17" s="738" t="s">
        <v>852</v>
      </c>
      <c r="K17" s="739"/>
      <c r="M17" s="782" t="s">
        <v>380</v>
      </c>
      <c r="N17" s="783" t="s">
        <v>380</v>
      </c>
      <c r="O17" s="783" t="s">
        <v>380</v>
      </c>
      <c r="P17" s="784" t="s">
        <v>411</v>
      </c>
      <c r="Q17" s="784" t="s">
        <v>411</v>
      </c>
      <c r="R17" s="784" t="s">
        <v>411</v>
      </c>
      <c r="S17" s="785">
        <v>1E-3</v>
      </c>
      <c r="T17" s="786">
        <v>1.258</v>
      </c>
      <c r="U17" s="837">
        <f>T17+S17</f>
        <v>1.2589999999999999</v>
      </c>
      <c r="W17" s="399" t="s">
        <v>830</v>
      </c>
      <c r="X17" s="838">
        <v>0.20319999999999999</v>
      </c>
      <c r="Y17" s="839">
        <v>0.12820000000000001</v>
      </c>
      <c r="Z17" s="840">
        <v>-5.7599999999999998E-2</v>
      </c>
      <c r="AA17" s="840">
        <v>-0.25119999999999998</v>
      </c>
      <c r="AB17" s="805">
        <v>0</v>
      </c>
      <c r="AC17" s="804">
        <v>1.33</v>
      </c>
      <c r="AD17" s="833">
        <v>1.02</v>
      </c>
      <c r="AH17" s="794">
        <v>2019</v>
      </c>
      <c r="AI17" s="802">
        <v>0.66790328409084554</v>
      </c>
      <c r="AJ17" s="802">
        <v>0.50082443501987595</v>
      </c>
      <c r="AK17" s="802">
        <v>1.0136000000000001</v>
      </c>
      <c r="AL17" s="802">
        <v>0.59230000000000005</v>
      </c>
      <c r="AM17" s="803">
        <v>0.4173</v>
      </c>
      <c r="AN17" s="802">
        <v>0.30554999999999999</v>
      </c>
      <c r="AO17" s="802">
        <v>0.16647999999999999</v>
      </c>
      <c r="AP17" s="802">
        <v>0.43746038185215769</v>
      </c>
      <c r="AQ17" s="804">
        <v>1.699164108935131</v>
      </c>
      <c r="AR17" s="805">
        <v>7.5081610346007022E-2</v>
      </c>
      <c r="AS17" s="806">
        <v>1.624082498589124</v>
      </c>
      <c r="AT17" s="804">
        <v>1.5383853472243201</v>
      </c>
      <c r="AU17" s="805">
        <v>2.653658646371285E-2</v>
      </c>
      <c r="AV17" s="806">
        <v>1.511848760760607</v>
      </c>
      <c r="AW17" s="841">
        <v>1.9788649544053341</v>
      </c>
      <c r="AX17" s="841">
        <v>1.550485994139698</v>
      </c>
      <c r="AY17" s="842">
        <v>1.351769405405405</v>
      </c>
      <c r="AZ17" s="841">
        <v>1.1701835164835159</v>
      </c>
      <c r="BA17" s="841">
        <v>0.9852878853578475</v>
      </c>
      <c r="BB17" s="843">
        <v>5.4980597681161612E-2</v>
      </c>
      <c r="BC17" s="842">
        <v>4.013768211917144E-4</v>
      </c>
      <c r="BD17" s="843">
        <v>0</v>
      </c>
      <c r="BE17" s="843">
        <v>0</v>
      </c>
      <c r="BF17" s="843">
        <v>0</v>
      </c>
      <c r="BO17" s="727">
        <f>AH17</f>
        <v>2019</v>
      </c>
      <c r="BP17" s="802">
        <v>0.78120655248295101</v>
      </c>
      <c r="BQ17" s="802">
        <v>0.51500838504261115</v>
      </c>
      <c r="BR17" s="802">
        <v>0.98239999999999972</v>
      </c>
      <c r="BS17" s="802">
        <v>0.58899999999999997</v>
      </c>
      <c r="BT17" s="803">
        <v>0.45340000000000003</v>
      </c>
      <c r="BU17" s="802">
        <v>0.32</v>
      </c>
      <c r="BV17" s="802">
        <v>0.19738</v>
      </c>
      <c r="BW17" s="802">
        <v>0.35253695041996858</v>
      </c>
      <c r="BX17" s="804">
        <v>1.7815602180456871</v>
      </c>
      <c r="BY17" s="805">
        <v>9.5172082631386185E-2</v>
      </c>
      <c r="BZ17" s="806">
        <v>1.6863881354143011</v>
      </c>
      <c r="CA17" s="804">
        <v>1.550724780105047</v>
      </c>
      <c r="CB17" s="805">
        <v>3.5378707955858173E-2</v>
      </c>
      <c r="CC17" s="806">
        <v>1.5153460721491889</v>
      </c>
      <c r="CD17" s="804">
        <v>1.9959553343455241</v>
      </c>
      <c r="CE17" s="807">
        <v>1.542410158603899</v>
      </c>
      <c r="CF17" s="804">
        <v>1.283442724509533</v>
      </c>
      <c r="CG17" s="804">
        <v>1.1000935536451639</v>
      </c>
      <c r="CH17" s="804">
        <v>0.96894871963857632</v>
      </c>
      <c r="CI17" s="805">
        <v>9.0575094580732068E-2</v>
      </c>
      <c r="CJ17" s="807">
        <v>1.9041038311327601E-4</v>
      </c>
      <c r="CK17" s="805">
        <v>0</v>
      </c>
      <c r="CL17" s="805">
        <v>0</v>
      </c>
      <c r="CM17" s="805">
        <v>0</v>
      </c>
      <c r="CP17" s="727">
        <f>BO17</f>
        <v>2019</v>
      </c>
      <c r="CQ17" s="802">
        <v>0.59009414466438692</v>
      </c>
      <c r="CR17" s="802">
        <v>0.59020851040256428</v>
      </c>
      <c r="CS17" s="802" t="s">
        <v>380</v>
      </c>
      <c r="CT17" s="802">
        <v>0.76194999999999991</v>
      </c>
      <c r="CU17" s="802">
        <v>0.55279999999999996</v>
      </c>
      <c r="CV17" s="803">
        <v>0.39950000000000002</v>
      </c>
      <c r="CW17" s="802" t="s">
        <v>380</v>
      </c>
      <c r="CX17" s="802">
        <v>0.49253259452209508</v>
      </c>
      <c r="CY17" s="804">
        <v>1.9461570946114271</v>
      </c>
      <c r="CZ17" s="805">
        <v>0</v>
      </c>
      <c r="DA17" s="806">
        <v>1.9461570946114271</v>
      </c>
      <c r="DB17" s="804">
        <v>1.9399463288990251</v>
      </c>
      <c r="DC17" s="805">
        <v>0</v>
      </c>
      <c r="DD17" s="806">
        <v>1.9399463288990251</v>
      </c>
      <c r="DE17" s="804" t="s">
        <v>831</v>
      </c>
      <c r="DF17" s="804" t="s">
        <v>831</v>
      </c>
      <c r="DG17" s="804">
        <v>1.7722208518216349</v>
      </c>
      <c r="DH17" s="804" t="s">
        <v>831</v>
      </c>
      <c r="DI17" s="804" t="s">
        <v>831</v>
      </c>
      <c r="DJ17" s="805" t="s">
        <v>831</v>
      </c>
      <c r="DK17" s="805" t="s">
        <v>831</v>
      </c>
      <c r="DL17" s="805">
        <v>0</v>
      </c>
      <c r="DM17" s="805" t="s">
        <v>831</v>
      </c>
      <c r="DN17" s="805" t="s">
        <v>831</v>
      </c>
      <c r="DQ17" s="727">
        <f>CP17</f>
        <v>2019</v>
      </c>
      <c r="DR17" s="802">
        <v>0.38085470150915318</v>
      </c>
      <c r="DS17" s="802">
        <v>0.44058884162439932</v>
      </c>
      <c r="DT17" s="802"/>
      <c r="DU17" s="803">
        <v>0.41492499999999999</v>
      </c>
      <c r="DV17" s="802">
        <v>0.34549999999999997</v>
      </c>
      <c r="DW17" s="802">
        <v>0.30032500000000001</v>
      </c>
      <c r="DX17" s="802"/>
      <c r="DY17" s="802">
        <v>0.62648554481100593</v>
      </c>
      <c r="DZ17" s="804">
        <v>1.4290215460320721</v>
      </c>
      <c r="EA17" s="805">
        <v>1.6469242367815301E-2</v>
      </c>
      <c r="EB17" s="806">
        <v>1.4125523036642571</v>
      </c>
      <c r="EC17" s="804">
        <v>1.4358008956958761</v>
      </c>
      <c r="ED17" s="805">
        <v>1.2479762719636399E-2</v>
      </c>
      <c r="EE17" s="806">
        <v>1.423321132976239</v>
      </c>
      <c r="EF17" s="804">
        <v>1.573455068815846</v>
      </c>
      <c r="EG17" s="807">
        <v>1.5268773161175939</v>
      </c>
      <c r="EH17" s="804">
        <v>1.3990974580617439</v>
      </c>
      <c r="EI17" s="804">
        <v>1.2907684056007229</v>
      </c>
      <c r="EJ17" s="804">
        <v>1.243657951724138</v>
      </c>
      <c r="EK17" s="805">
        <v>3.286962140503602E-2</v>
      </c>
      <c r="EL17" s="805">
        <v>7.9687477077964065E-3</v>
      </c>
      <c r="EM17" s="805">
        <v>0</v>
      </c>
      <c r="EN17" s="805">
        <v>0</v>
      </c>
      <c r="EO17" s="805">
        <v>0</v>
      </c>
    </row>
    <row r="18" spans="2:145" ht="17" x14ac:dyDescent="0.2">
      <c r="B18" s="773" t="s">
        <v>22</v>
      </c>
      <c r="C18" s="774" t="s">
        <v>832</v>
      </c>
      <c r="D18" s="822" t="s">
        <v>833</v>
      </c>
      <c r="E18" s="834">
        <v>0.35799999999999998</v>
      </c>
      <c r="F18" s="835" t="s">
        <v>853</v>
      </c>
      <c r="G18" s="836">
        <v>0.29299999999999998</v>
      </c>
      <c r="H18" s="834">
        <v>0.251</v>
      </c>
      <c r="I18" s="844">
        <v>0.1</v>
      </c>
      <c r="J18" s="738" t="s">
        <v>854</v>
      </c>
      <c r="K18" s="739"/>
      <c r="M18" s="782">
        <v>1.86</v>
      </c>
      <c r="N18" s="783">
        <v>1.55</v>
      </c>
      <c r="O18" s="783">
        <v>1.01</v>
      </c>
      <c r="P18" s="795">
        <v>0.307</v>
      </c>
      <c r="Q18" s="796">
        <v>0.214</v>
      </c>
      <c r="R18" s="795">
        <v>-3.0000000000000001E-3</v>
      </c>
      <c r="S18" s="800">
        <v>6.5000000000000002E-2</v>
      </c>
      <c r="T18" s="786">
        <v>1.516</v>
      </c>
      <c r="U18" s="837">
        <f t="shared" ref="U18:U19" si="4">T18+S18</f>
        <v>1.581</v>
      </c>
      <c r="W18" s="399" t="s">
        <v>834</v>
      </c>
      <c r="X18" s="838">
        <v>0.24929999999999999</v>
      </c>
      <c r="Y18" s="839">
        <v>0.27179999999999999</v>
      </c>
      <c r="Z18" s="839">
        <v>0.18310000000000001</v>
      </c>
      <c r="AA18" s="840">
        <v>3.1399999999999997E-2</v>
      </c>
      <c r="AB18" s="832">
        <v>0.14000000000000001</v>
      </c>
      <c r="AC18" s="804">
        <v>1.83</v>
      </c>
      <c r="AD18" s="833">
        <v>1.97</v>
      </c>
      <c r="AH18" s="794">
        <v>2016</v>
      </c>
      <c r="AI18" s="802">
        <v>0.36871497726204072</v>
      </c>
      <c r="AJ18" s="802">
        <v>0.37776207120322491</v>
      </c>
      <c r="AK18" s="802">
        <v>0.53503999999999996</v>
      </c>
      <c r="AL18" s="802">
        <v>0.41772500000000001</v>
      </c>
      <c r="AM18" s="802">
        <v>0.32269999999999999</v>
      </c>
      <c r="AN18" s="803">
        <v>0.21695</v>
      </c>
      <c r="AO18" s="802">
        <v>0.13636999999999999</v>
      </c>
      <c r="AP18" s="802">
        <v>0.26845543570176877</v>
      </c>
      <c r="AQ18" s="804">
        <v>2.4952120967545381</v>
      </c>
      <c r="AR18" s="805">
        <v>0.34383034417474972</v>
      </c>
      <c r="AS18" s="806">
        <v>2.151381752579788</v>
      </c>
      <c r="AT18" s="804">
        <v>2.5505089000192962</v>
      </c>
      <c r="AU18" s="805">
        <v>0.37677908114481712</v>
      </c>
      <c r="AV18" s="806">
        <v>2.1737298188744791</v>
      </c>
      <c r="AW18" s="841">
        <v>4.0730971088253671</v>
      </c>
      <c r="AX18" s="841">
        <v>2.8326247102118161</v>
      </c>
      <c r="AY18" s="842">
        <v>2.1292676415994451</v>
      </c>
      <c r="AZ18" s="841">
        <v>1.780184818697222</v>
      </c>
      <c r="BA18" s="841">
        <v>1.431684738780147</v>
      </c>
      <c r="BB18" s="843">
        <v>0.78035515771550079</v>
      </c>
      <c r="BC18" s="843">
        <v>0.52507603728969499</v>
      </c>
      <c r="BD18" s="843">
        <v>0.1981849700292829</v>
      </c>
      <c r="BE18" s="842">
        <v>4.1682013412407237E-2</v>
      </c>
      <c r="BF18" s="843">
        <v>0</v>
      </c>
      <c r="BO18" s="727">
        <f t="shared" ref="BO18:BO19" si="5">AH18</f>
        <v>2016</v>
      </c>
      <c r="BP18" s="802">
        <v>0.36524596206786752</v>
      </c>
      <c r="BQ18" s="802">
        <v>0.37124358966481041</v>
      </c>
      <c r="BR18" s="802">
        <v>0.50618000000000007</v>
      </c>
      <c r="BS18" s="802">
        <v>0.41067500000000001</v>
      </c>
      <c r="BT18" s="802">
        <v>0.30185000000000001</v>
      </c>
      <c r="BU18" s="803">
        <v>0.19387499999999999</v>
      </c>
      <c r="BV18" s="802">
        <v>0.12544</v>
      </c>
      <c r="BW18" s="802">
        <v>0.15026222813034409</v>
      </c>
      <c r="BX18" s="804">
        <v>2.4716126670034688</v>
      </c>
      <c r="BY18" s="805">
        <v>0.31925996415746621</v>
      </c>
      <c r="BZ18" s="806">
        <v>2.1523527028460032</v>
      </c>
      <c r="CA18" s="804">
        <v>2.5016576099191599</v>
      </c>
      <c r="CB18" s="805">
        <v>0.33131720523518771</v>
      </c>
      <c r="CC18" s="806">
        <v>2.1703404046839729</v>
      </c>
      <c r="CD18" s="804">
        <v>3.854620097213461</v>
      </c>
      <c r="CE18" s="804">
        <v>2.741242948282181</v>
      </c>
      <c r="CF18" s="807">
        <v>2.1292676415994451</v>
      </c>
      <c r="CG18" s="804">
        <v>1.834991838602184</v>
      </c>
      <c r="CH18" s="804">
        <v>1.468742372167275</v>
      </c>
      <c r="CI18" s="805">
        <v>0.6881429127819082</v>
      </c>
      <c r="CJ18" s="805">
        <v>0.49154877721041729</v>
      </c>
      <c r="CK18" s="805">
        <v>0.1981849700292829</v>
      </c>
      <c r="CL18" s="807">
        <v>5.1748706903888407E-2</v>
      </c>
      <c r="CM18" s="805">
        <v>0</v>
      </c>
      <c r="CP18" s="727">
        <f t="shared" ref="CP18:CP19" si="6">BO18</f>
        <v>2016</v>
      </c>
      <c r="CQ18" s="802">
        <v>0.49451118158570911</v>
      </c>
      <c r="CR18" s="802">
        <v>0.49946160984013399</v>
      </c>
      <c r="CS18" s="802" t="s">
        <v>380</v>
      </c>
      <c r="CT18" s="802">
        <v>0.51482500000000009</v>
      </c>
      <c r="CU18" s="802">
        <v>0.38014999999999999</v>
      </c>
      <c r="CV18" s="802">
        <v>0.35849999999999999</v>
      </c>
      <c r="CW18" s="803" t="s">
        <v>380</v>
      </c>
      <c r="CX18" s="802">
        <v>0.58400878891992225</v>
      </c>
      <c r="CY18" s="804">
        <v>3.4739190501994481</v>
      </c>
      <c r="CZ18" s="805">
        <v>0.98763435230638896</v>
      </c>
      <c r="DA18" s="806">
        <v>2.4862846978930588</v>
      </c>
      <c r="DB18" s="804">
        <v>3.5104175576180841</v>
      </c>
      <c r="DC18" s="805">
        <v>1.000208495272108</v>
      </c>
      <c r="DD18" s="806">
        <v>2.5102090623459761</v>
      </c>
      <c r="DE18" s="804" t="s">
        <v>831</v>
      </c>
      <c r="DF18" s="804" t="s">
        <v>831</v>
      </c>
      <c r="DG18" s="804">
        <v>3.32077224918697</v>
      </c>
      <c r="DH18" s="804" t="s">
        <v>831</v>
      </c>
      <c r="DI18" s="804" t="s">
        <v>831</v>
      </c>
      <c r="DJ18" s="805" t="s">
        <v>831</v>
      </c>
      <c r="DK18" s="805" t="s">
        <v>831</v>
      </c>
      <c r="DL18" s="805">
        <v>0.93487357092467727</v>
      </c>
      <c r="DM18" s="805" t="s">
        <v>831</v>
      </c>
      <c r="DN18" s="805" t="s">
        <v>831</v>
      </c>
      <c r="DQ18" s="727">
        <f t="shared" ref="DQ18:DQ19" si="7">CP18</f>
        <v>2016</v>
      </c>
      <c r="DR18" s="802">
        <v>0.39757718653981389</v>
      </c>
      <c r="DS18" s="802">
        <v>0.38110364730649637</v>
      </c>
      <c r="DT18" s="802"/>
      <c r="DU18" s="802">
        <v>0.40434999999999999</v>
      </c>
      <c r="DV18" s="802">
        <v>0.29870000000000002</v>
      </c>
      <c r="DW18" s="803">
        <v>0.183725</v>
      </c>
      <c r="DX18" s="802"/>
      <c r="DY18" s="802">
        <v>0.1946651358387298</v>
      </c>
      <c r="DZ18" s="804">
        <v>2.7578517181155688</v>
      </c>
      <c r="EA18" s="805">
        <v>0.74825811704195178</v>
      </c>
      <c r="EB18" s="806">
        <v>2.0095936010736168</v>
      </c>
      <c r="EC18" s="804">
        <v>2.6379981972354312</v>
      </c>
      <c r="ED18" s="805">
        <v>0.56831829123094291</v>
      </c>
      <c r="EE18" s="806">
        <v>2.0696799060044881</v>
      </c>
      <c r="EF18" s="804" t="s">
        <v>831</v>
      </c>
      <c r="EG18" s="804">
        <v>3.5960301026105692</v>
      </c>
      <c r="EH18" s="804">
        <v>2.582887313923774</v>
      </c>
      <c r="EI18" s="807">
        <v>1.6069140256440579</v>
      </c>
      <c r="EJ18" s="804" t="s">
        <v>831</v>
      </c>
      <c r="EK18" s="805" t="s">
        <v>831</v>
      </c>
      <c r="EL18" s="805">
        <v>0.71760858156370433</v>
      </c>
      <c r="EM18" s="805">
        <v>0.17035954876445911</v>
      </c>
      <c r="EN18" s="805">
        <v>0</v>
      </c>
      <c r="EO18" s="805" t="s">
        <v>831</v>
      </c>
    </row>
    <row r="19" spans="2:145" ht="17" x14ac:dyDescent="0.2">
      <c r="B19" s="773" t="s">
        <v>121</v>
      </c>
      <c r="C19" s="774" t="s">
        <v>838</v>
      </c>
      <c r="D19" s="822" t="s">
        <v>855</v>
      </c>
      <c r="E19" s="834">
        <v>0.25700000000000001</v>
      </c>
      <c r="F19" s="835" t="s">
        <v>856</v>
      </c>
      <c r="G19" s="836">
        <v>0.222</v>
      </c>
      <c r="H19" s="834">
        <v>0.19600000000000001</v>
      </c>
      <c r="I19" s="845">
        <v>1.04</v>
      </c>
      <c r="J19" s="738" t="s">
        <v>853</v>
      </c>
      <c r="K19" s="739"/>
      <c r="M19" s="782" t="s">
        <v>380</v>
      </c>
      <c r="N19" s="783" t="s">
        <v>380</v>
      </c>
      <c r="O19" s="783" t="s">
        <v>380</v>
      </c>
      <c r="P19" s="784" t="s">
        <v>380</v>
      </c>
      <c r="Q19" s="784" t="s">
        <v>380</v>
      </c>
      <c r="R19" s="784" t="s">
        <v>380</v>
      </c>
      <c r="S19" s="800">
        <v>0.183</v>
      </c>
      <c r="T19" s="786">
        <v>0.98499999999999999</v>
      </c>
      <c r="U19" s="837">
        <f t="shared" si="4"/>
        <v>1.1679999999999999</v>
      </c>
      <c r="W19" s="399" t="s">
        <v>840</v>
      </c>
      <c r="X19" s="838">
        <v>7.0000000000000007E-2</v>
      </c>
      <c r="Y19" s="728" t="s">
        <v>380</v>
      </c>
      <c r="Z19" s="728" t="s">
        <v>380</v>
      </c>
      <c r="AA19" s="728" t="s">
        <v>380</v>
      </c>
      <c r="AB19" s="832">
        <v>0.12</v>
      </c>
      <c r="AC19" s="833">
        <v>1.19</v>
      </c>
      <c r="AD19" s="833">
        <v>1.31</v>
      </c>
      <c r="AH19" s="794">
        <v>2013</v>
      </c>
      <c r="AI19" s="802">
        <v>0.22132693558536951</v>
      </c>
      <c r="AJ19" s="802">
        <v>0.16752041042899829</v>
      </c>
      <c r="AK19" s="802">
        <v>0.33748000000000011</v>
      </c>
      <c r="AL19" s="802">
        <v>0.228875</v>
      </c>
      <c r="AM19" s="803">
        <v>0.188</v>
      </c>
      <c r="AN19" s="802">
        <v>0.12565000000000001</v>
      </c>
      <c r="AO19" s="802">
        <v>7.102E-2</v>
      </c>
      <c r="AP19" s="802">
        <v>0.13618612507448191</v>
      </c>
      <c r="AQ19" s="804">
        <v>2.5031958178375322</v>
      </c>
      <c r="AR19" s="805">
        <v>1.0262074507001919</v>
      </c>
      <c r="AS19" s="806">
        <v>1.4769883671373389</v>
      </c>
      <c r="AT19" s="804">
        <v>2.0688605525134789</v>
      </c>
      <c r="AU19" s="805">
        <v>0.77338813247678129</v>
      </c>
      <c r="AV19" s="806">
        <v>1.295472420036698</v>
      </c>
      <c r="AW19" s="841">
        <v>2.9685723309767451</v>
      </c>
      <c r="AX19" s="842">
        <v>2.6348319142857139</v>
      </c>
      <c r="AY19" s="841">
        <v>2.0959818000000001</v>
      </c>
      <c r="AZ19" s="841">
        <v>1.3515677450942529</v>
      </c>
      <c r="BA19" s="841">
        <v>0.83434307791790685</v>
      </c>
      <c r="BB19" s="843">
        <v>1.858356004068584</v>
      </c>
      <c r="BC19" s="842">
        <v>0.93815288021920906</v>
      </c>
      <c r="BD19" s="843">
        <v>0.44548187521428689</v>
      </c>
      <c r="BE19" s="843">
        <v>0.2085861786209782</v>
      </c>
      <c r="BF19" s="843">
        <v>0.1675225762794022</v>
      </c>
      <c r="BO19" s="727">
        <f t="shared" si="5"/>
        <v>2013</v>
      </c>
      <c r="BP19" s="802">
        <v>0.2233781056808489</v>
      </c>
      <c r="BQ19" s="802">
        <v>0.1762253372950181</v>
      </c>
      <c r="BR19" s="802">
        <v>0.35275000000000001</v>
      </c>
      <c r="BS19" s="802">
        <v>0.22475000000000001</v>
      </c>
      <c r="BT19" s="803">
        <v>0.188</v>
      </c>
      <c r="BU19" s="802">
        <v>0.10390000000000001</v>
      </c>
      <c r="BV19" s="802">
        <v>1.6500000000000001E-2</v>
      </c>
      <c r="BW19" s="802">
        <v>0.1485672911641259</v>
      </c>
      <c r="BX19" s="804">
        <v>2.5251319193518649</v>
      </c>
      <c r="BY19" s="805">
        <v>1.039342820919926</v>
      </c>
      <c r="BZ19" s="806">
        <v>1.4857890984319391</v>
      </c>
      <c r="CA19" s="804">
        <v>2.1549312433374559</v>
      </c>
      <c r="CB19" s="805">
        <v>0.824804896512223</v>
      </c>
      <c r="CC19" s="806">
        <v>1.3301263468252329</v>
      </c>
      <c r="CD19" s="804">
        <v>2.991949383720931</v>
      </c>
      <c r="CE19" s="807">
        <v>2.6817500000000001</v>
      </c>
      <c r="CF19" s="804">
        <v>2.1031235463917519</v>
      </c>
      <c r="CG19" s="804">
        <v>1.5130544318351169</v>
      </c>
      <c r="CH19" s="804">
        <v>0.82949810610631536</v>
      </c>
      <c r="CI19" s="805">
        <v>1.9046031000469701</v>
      </c>
      <c r="CJ19" s="807">
        <v>0.95620297142857136</v>
      </c>
      <c r="CK19" s="805">
        <v>0.62168001016647612</v>
      </c>
      <c r="CL19" s="805">
        <v>0.27062184498812042</v>
      </c>
      <c r="CM19" s="805">
        <v>0.19637134268147521</v>
      </c>
      <c r="CP19" s="727">
        <f t="shared" si="6"/>
        <v>2013</v>
      </c>
      <c r="CQ19" s="802">
        <v>2.1208816738036981E-2</v>
      </c>
      <c r="CR19" s="802">
        <v>1.7668615463330199E-2</v>
      </c>
      <c r="CS19" s="802" t="s">
        <v>380</v>
      </c>
      <c r="CT19" s="802">
        <v>0.25</v>
      </c>
      <c r="CU19" s="803">
        <v>0.188</v>
      </c>
      <c r="CV19" s="802">
        <v>0.13780000000000001</v>
      </c>
      <c r="CW19" s="802" t="s">
        <v>380</v>
      </c>
      <c r="CX19" s="802">
        <v>7.7660114172806452E-2</v>
      </c>
      <c r="CY19" s="804">
        <v>1.0971161949379631</v>
      </c>
      <c r="CZ19" s="805">
        <v>0.18424488077218809</v>
      </c>
      <c r="DA19" s="806">
        <v>0.91287131416577483</v>
      </c>
      <c r="DB19" s="804">
        <v>1.0797944973520039</v>
      </c>
      <c r="DC19" s="805">
        <v>0.18254152154734021</v>
      </c>
      <c r="DD19" s="806">
        <v>0.89725297580466401</v>
      </c>
      <c r="DE19" s="804" t="s">
        <v>831</v>
      </c>
      <c r="DF19" s="804" t="s">
        <v>831</v>
      </c>
      <c r="DG19" s="804">
        <v>1.1031141926125601</v>
      </c>
      <c r="DH19" s="804" t="s">
        <v>831</v>
      </c>
      <c r="DI19" s="804" t="s">
        <v>831</v>
      </c>
      <c r="DJ19" s="805" t="s">
        <v>831</v>
      </c>
      <c r="DK19" s="805" t="s">
        <v>831</v>
      </c>
      <c r="DL19" s="805">
        <v>0.18483470429375351</v>
      </c>
      <c r="DM19" s="805" t="s">
        <v>831</v>
      </c>
      <c r="DN19" s="805" t="s">
        <v>831</v>
      </c>
      <c r="DQ19" s="727">
        <f t="shared" si="7"/>
        <v>2013</v>
      </c>
      <c r="DR19" s="802" t="s">
        <v>831</v>
      </c>
      <c r="DS19" s="802" t="s">
        <v>831</v>
      </c>
      <c r="DT19" s="802"/>
      <c r="DU19" s="802" t="s">
        <v>831</v>
      </c>
      <c r="DV19" s="803">
        <v>0.18</v>
      </c>
      <c r="DW19" s="802" t="s">
        <v>831</v>
      </c>
      <c r="DX19" s="802"/>
      <c r="DY19" s="802">
        <v>4.2426406871192847E-2</v>
      </c>
      <c r="DZ19" s="804" t="s">
        <v>831</v>
      </c>
      <c r="EA19" s="805" t="s">
        <v>831</v>
      </c>
      <c r="EB19" s="806" t="s">
        <v>831</v>
      </c>
      <c r="EC19" s="804" t="s">
        <v>831</v>
      </c>
      <c r="ED19" s="805" t="s">
        <v>831</v>
      </c>
      <c r="EE19" s="806" t="s">
        <v>831</v>
      </c>
      <c r="EF19" s="804" t="s">
        <v>831</v>
      </c>
      <c r="EG19" s="804" t="s">
        <v>831</v>
      </c>
      <c r="EH19" s="804" t="s">
        <v>831</v>
      </c>
      <c r="EI19" s="804" t="s">
        <v>831</v>
      </c>
      <c r="EJ19" s="804" t="s">
        <v>831</v>
      </c>
      <c r="EK19" s="805" t="s">
        <v>831</v>
      </c>
      <c r="EL19" s="805" t="s">
        <v>831</v>
      </c>
      <c r="EM19" s="805" t="s">
        <v>831</v>
      </c>
      <c r="EN19" s="805" t="s">
        <v>831</v>
      </c>
      <c r="EO19" s="805" t="s">
        <v>831</v>
      </c>
    </row>
    <row r="20" spans="2:145" ht="16" x14ac:dyDescent="0.2">
      <c r="I20" s="733" t="s">
        <v>857</v>
      </c>
      <c r="U20" s="846"/>
      <c r="X20" s="847" t="s">
        <v>858</v>
      </c>
      <c r="BX20" s="846"/>
      <c r="BY20" s="846"/>
      <c r="BZ20" s="846"/>
      <c r="CA20" s="846"/>
      <c r="CB20" s="846"/>
      <c r="CC20" s="846"/>
      <c r="CD20" s="846"/>
      <c r="CE20" s="846"/>
      <c r="CF20" s="846"/>
      <c r="CG20" s="846"/>
      <c r="CH20" s="846"/>
      <c r="CI20" s="846"/>
      <c r="CJ20" s="846"/>
      <c r="CK20" s="846"/>
      <c r="CL20" s="846"/>
      <c r="CM20" s="846"/>
      <c r="CQ20" s="848"/>
      <c r="CR20" s="848"/>
      <c r="CS20" s="848"/>
      <c r="CT20" s="848"/>
      <c r="CU20" s="848"/>
      <c r="CV20" s="848"/>
      <c r="CW20" s="848"/>
      <c r="CX20" s="848"/>
      <c r="CY20" s="846"/>
      <c r="CZ20" s="846"/>
      <c r="DA20" s="846"/>
      <c r="DB20" s="846"/>
      <c r="DC20" s="846"/>
      <c r="DD20" s="846"/>
      <c r="DE20" s="399" t="s">
        <v>842</v>
      </c>
      <c r="DF20" s="846"/>
      <c r="DG20" s="846"/>
      <c r="DH20" s="846"/>
      <c r="DI20" s="846"/>
      <c r="DJ20" s="846"/>
      <c r="DK20" s="846"/>
      <c r="DL20" s="846"/>
      <c r="DM20" s="846"/>
      <c r="DN20" s="846"/>
      <c r="DR20" s="399" t="s">
        <v>842</v>
      </c>
      <c r="DS20" s="848"/>
      <c r="DT20" s="848"/>
      <c r="DU20" s="848"/>
      <c r="DV20" s="848"/>
      <c r="DW20" s="848"/>
      <c r="DX20" s="848"/>
      <c r="DY20" s="848"/>
      <c r="DZ20" s="399" t="s">
        <v>842</v>
      </c>
      <c r="EA20" s="846"/>
      <c r="EB20" s="846"/>
      <c r="EC20" s="846"/>
      <c r="ED20" s="846"/>
      <c r="EE20" s="846"/>
      <c r="EF20" s="399" t="s">
        <v>842</v>
      </c>
      <c r="EG20" s="846"/>
      <c r="EH20" s="846"/>
      <c r="EI20" s="846"/>
      <c r="EJ20" s="846"/>
      <c r="EK20" s="846"/>
      <c r="EL20" s="846"/>
      <c r="EM20" s="846"/>
      <c r="EN20" s="846"/>
      <c r="EO20" s="846"/>
    </row>
    <row r="21" spans="2:145" x14ac:dyDescent="0.2">
      <c r="X21" s="847" t="s">
        <v>859</v>
      </c>
    </row>
    <row r="22" spans="2:145" x14ac:dyDescent="0.2">
      <c r="S22" s="1430" t="s">
        <v>1112</v>
      </c>
    </row>
  </sheetData>
  <mergeCells count="82">
    <mergeCell ref="EC15:ED15"/>
    <mergeCell ref="CY15:CZ15"/>
    <mergeCell ref="DB15:DC15"/>
    <mergeCell ref="DE15:DI15"/>
    <mergeCell ref="DJ15:DN15"/>
    <mergeCell ref="DR15:DS15"/>
    <mergeCell ref="DT15:DY15"/>
    <mergeCell ref="DZ4:EA4"/>
    <mergeCell ref="EC4:ED4"/>
    <mergeCell ref="EF4:EJ4"/>
    <mergeCell ref="CS15:CX15"/>
    <mergeCell ref="AQ15:AS15"/>
    <mergeCell ref="AT15:AV15"/>
    <mergeCell ref="AW15:BA15"/>
    <mergeCell ref="BB15:BF15"/>
    <mergeCell ref="BP15:BQ15"/>
    <mergeCell ref="BR15:BW15"/>
    <mergeCell ref="BX15:BZ15"/>
    <mergeCell ref="CA15:CC15"/>
    <mergeCell ref="CD15:CH15"/>
    <mergeCell ref="CI15:CM15"/>
    <mergeCell ref="CQ15:CR15"/>
    <mergeCell ref="DZ15:EA15"/>
    <mergeCell ref="CS4:CX4"/>
    <mergeCell ref="CY4:CZ4"/>
    <mergeCell ref="DB4:DC4"/>
    <mergeCell ref="EK4:EO4"/>
    <mergeCell ref="D15:D16"/>
    <mergeCell ref="E15:E16"/>
    <mergeCell ref="F15:F16"/>
    <mergeCell ref="H15:H16"/>
    <mergeCell ref="I15:I16"/>
    <mergeCell ref="J15:J16"/>
    <mergeCell ref="X15:X16"/>
    <mergeCell ref="AI15:AJ15"/>
    <mergeCell ref="AK15:AP15"/>
    <mergeCell ref="DJ4:DN4"/>
    <mergeCell ref="DR4:DS4"/>
    <mergeCell ref="DT4:DY4"/>
    <mergeCell ref="AI4:AJ4"/>
    <mergeCell ref="AK4:AP4"/>
    <mergeCell ref="AQ4:AS4"/>
    <mergeCell ref="AT4:AV4"/>
    <mergeCell ref="AW4:BA4"/>
    <mergeCell ref="BB4:BF4"/>
    <mergeCell ref="DQ2:DY2"/>
    <mergeCell ref="DZ2:EB2"/>
    <mergeCell ref="EC2:EE2"/>
    <mergeCell ref="EF2:EJ2"/>
    <mergeCell ref="CA2:CC2"/>
    <mergeCell ref="CD2:CH2"/>
    <mergeCell ref="DE4:DI4"/>
    <mergeCell ref="BH4:BM4"/>
    <mergeCell ref="BP4:BQ4"/>
    <mergeCell ref="BR4:BW4"/>
    <mergeCell ref="BX4:BY4"/>
    <mergeCell ref="CA4:CB4"/>
    <mergeCell ref="CD4:CH4"/>
    <mergeCell ref="CI4:CM4"/>
    <mergeCell ref="CQ4:CR4"/>
    <mergeCell ref="EK2:EO2"/>
    <mergeCell ref="D4:D5"/>
    <mergeCell ref="E4:E5"/>
    <mergeCell ref="H4:H5"/>
    <mergeCell ref="I4:I5"/>
    <mergeCell ref="J4:J5"/>
    <mergeCell ref="CI2:CM2"/>
    <mergeCell ref="CP2:CX2"/>
    <mergeCell ref="CY2:DA2"/>
    <mergeCell ref="DB2:DD2"/>
    <mergeCell ref="DE2:DI2"/>
    <mergeCell ref="DJ2:DN2"/>
    <mergeCell ref="AW2:BA2"/>
    <mergeCell ref="BB2:BF2"/>
    <mergeCell ref="BO2:BW2"/>
    <mergeCell ref="BX2:BZ2"/>
    <mergeCell ref="AT2:AV2"/>
    <mergeCell ref="D2:J2"/>
    <mergeCell ref="M2:U2"/>
    <mergeCell ref="Y2:AF2"/>
    <mergeCell ref="AH2:AP2"/>
    <mergeCell ref="AQ2:AS2"/>
  </mergeCells>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EAC05-A7BE-F947-A06C-5FCBDEC7A64E}">
  <dimension ref="A1:V267"/>
  <sheetViews>
    <sheetView showGridLines="0" topLeftCell="A18" zoomScale="90" zoomScaleNormal="90" zoomScaleSheetLayoutView="80" workbookViewId="0">
      <pane xSplit="3" ySplit="2" topLeftCell="D77" activePane="bottomRight" state="frozen"/>
      <selection activeCell="A18" sqref="A18"/>
      <selection pane="topRight" activeCell="D18" sqref="D18"/>
      <selection pane="bottomLeft" activeCell="A20" sqref="A20"/>
      <selection pane="bottomRight" activeCell="Q75" sqref="Q75:Q78"/>
    </sheetView>
  </sheetViews>
  <sheetFormatPr baseColWidth="10" defaultColWidth="9.1640625" defaultRowHeight="13" x14ac:dyDescent="0.15"/>
  <cols>
    <col min="1" max="1" width="13.6640625" style="856" bestFit="1" customWidth="1"/>
    <col min="2" max="2" width="9.5" style="856" customWidth="1"/>
    <col min="3" max="3" width="31.1640625" style="856" customWidth="1"/>
    <col min="4" max="4" width="12.1640625" style="856" bestFit="1" customWidth="1"/>
    <col min="5" max="5" width="13.5" style="856" hidden="1" customWidth="1"/>
    <col min="6" max="6" width="11.5" style="856" hidden="1" customWidth="1"/>
    <col min="7" max="7" width="13.1640625" style="856" customWidth="1"/>
    <col min="8" max="8" width="10.83203125" style="856" customWidth="1"/>
    <col min="9" max="11" width="9.1640625" style="856" customWidth="1"/>
    <col min="12" max="12" width="12.1640625" style="856" customWidth="1"/>
    <col min="13" max="13" width="8.33203125" style="856" customWidth="1"/>
    <col min="14" max="14" width="3.5" style="856" customWidth="1"/>
    <col min="15" max="15" width="12.33203125" style="856" customWidth="1"/>
    <col min="16" max="16" width="12.33203125" style="856" bestFit="1" customWidth="1"/>
    <col min="17" max="17" width="11" style="856" customWidth="1"/>
    <col min="18" max="18" width="11.1640625" style="856" customWidth="1"/>
    <col min="19" max="19" width="10.33203125" style="856" customWidth="1"/>
    <col min="20" max="20" width="11.1640625" style="856" bestFit="1" customWidth="1"/>
    <col min="21" max="21" width="11" style="856" bestFit="1" customWidth="1"/>
    <col min="22" max="22" width="9.1640625" style="856" customWidth="1"/>
    <col min="23" max="16384" width="9.1640625" style="856"/>
  </cols>
  <sheetData>
    <row r="1" spans="1:22" x14ac:dyDescent="0.15">
      <c r="A1" s="849"/>
      <c r="B1" s="850" t="s">
        <v>861</v>
      </c>
      <c r="C1" s="851"/>
      <c r="D1" s="851" t="s">
        <v>22</v>
      </c>
      <c r="E1" s="851"/>
      <c r="F1" s="851"/>
      <c r="G1" s="851"/>
      <c r="H1" s="851"/>
      <c r="I1" s="851" t="s">
        <v>763</v>
      </c>
      <c r="J1" s="851"/>
      <c r="K1" s="851"/>
      <c r="L1" s="852"/>
      <c r="M1" s="853"/>
      <c r="N1" s="853"/>
      <c r="O1" s="854"/>
      <c r="P1" s="855"/>
      <c r="Q1" s="855"/>
      <c r="R1" s="855"/>
    </row>
    <row r="2" spans="1:22" x14ac:dyDescent="0.15">
      <c r="A2" s="857"/>
      <c r="B2" s="858"/>
      <c r="C2" s="859"/>
      <c r="D2" s="858"/>
      <c r="E2" s="859"/>
      <c r="F2" s="859"/>
      <c r="G2" s="859"/>
      <c r="H2" s="859"/>
      <c r="I2" s="860"/>
      <c r="J2" s="861"/>
      <c r="K2" s="859"/>
      <c r="L2" s="862"/>
      <c r="N2" s="853"/>
      <c r="O2" s="863"/>
      <c r="P2" s="855"/>
      <c r="Q2" s="855"/>
      <c r="R2" s="855"/>
    </row>
    <row r="3" spans="1:22" x14ac:dyDescent="0.15">
      <c r="A3" s="857"/>
      <c r="B3" s="861"/>
      <c r="C3" s="859"/>
      <c r="D3" s="864"/>
      <c r="E3" s="859"/>
      <c r="F3" s="859"/>
      <c r="G3" s="859"/>
      <c r="H3" s="859"/>
      <c r="I3" s="858"/>
      <c r="J3" s="861"/>
      <c r="K3" s="859"/>
      <c r="L3" s="862"/>
      <c r="N3" s="853"/>
      <c r="O3" s="854"/>
      <c r="P3" s="855"/>
      <c r="Q3" s="855"/>
      <c r="R3" s="855"/>
    </row>
    <row r="4" spans="1:22" x14ac:dyDescent="0.15">
      <c r="A4" s="857"/>
      <c r="B4" s="861"/>
      <c r="C4" s="859"/>
      <c r="D4" s="858"/>
      <c r="E4" s="859"/>
      <c r="F4" s="859"/>
      <c r="G4" s="859"/>
      <c r="H4" s="859"/>
      <c r="I4" s="864"/>
      <c r="J4" s="861"/>
      <c r="K4" s="859"/>
      <c r="L4" s="862"/>
      <c r="N4" s="853"/>
      <c r="O4" s="854"/>
      <c r="P4" s="855"/>
      <c r="Q4" s="855"/>
      <c r="R4" s="855"/>
      <c r="T4" s="70"/>
    </row>
    <row r="5" spans="1:22" x14ac:dyDescent="0.15">
      <c r="A5" s="857"/>
      <c r="B5" s="861"/>
      <c r="C5" s="859"/>
      <c r="D5" s="858"/>
      <c r="E5" s="859"/>
      <c r="F5" s="859"/>
      <c r="G5" s="859"/>
      <c r="H5" s="859"/>
      <c r="I5" s="858"/>
      <c r="J5" s="859"/>
      <c r="K5" s="859"/>
      <c r="L5" s="862"/>
      <c r="N5" s="853"/>
      <c r="O5" s="854"/>
      <c r="P5" s="855"/>
      <c r="Q5" s="855"/>
      <c r="R5" s="855"/>
      <c r="T5" s="70"/>
    </row>
    <row r="6" spans="1:22" x14ac:dyDescent="0.15">
      <c r="A6" s="857"/>
      <c r="B6" s="859"/>
      <c r="C6" s="859"/>
      <c r="D6" s="861"/>
      <c r="E6" s="859"/>
      <c r="F6" s="859"/>
      <c r="G6" s="859"/>
      <c r="H6" s="859"/>
      <c r="I6" s="858"/>
      <c r="J6" s="859"/>
      <c r="K6" s="859"/>
      <c r="L6" s="862"/>
      <c r="N6" s="853"/>
      <c r="O6" s="854"/>
      <c r="P6" s="855"/>
      <c r="Q6" s="855"/>
      <c r="R6" s="855"/>
    </row>
    <row r="7" spans="1:22" x14ac:dyDescent="0.15">
      <c r="A7" s="857"/>
      <c r="B7" s="860"/>
      <c r="C7" s="859"/>
      <c r="D7" s="861"/>
      <c r="E7" s="859"/>
      <c r="F7" s="859"/>
      <c r="G7" s="859"/>
      <c r="H7" s="859"/>
      <c r="I7" s="860"/>
      <c r="J7" s="859"/>
      <c r="K7" s="859"/>
      <c r="L7" s="862"/>
      <c r="N7" s="853"/>
      <c r="O7" s="854"/>
      <c r="P7" s="855"/>
      <c r="Q7" s="855"/>
      <c r="R7" s="855"/>
    </row>
    <row r="8" spans="1:22" x14ac:dyDescent="0.15">
      <c r="A8" s="857"/>
      <c r="B8" s="859"/>
      <c r="C8" s="859"/>
      <c r="D8" s="860"/>
      <c r="E8" s="859"/>
      <c r="F8" s="859"/>
      <c r="G8" s="859"/>
      <c r="H8" s="859"/>
      <c r="I8" s="859"/>
      <c r="J8" s="859"/>
      <c r="K8" s="859"/>
      <c r="L8" s="862"/>
      <c r="M8" s="853"/>
      <c r="N8" s="853"/>
      <c r="O8" s="854"/>
      <c r="P8" s="855"/>
      <c r="Q8" s="855"/>
      <c r="R8" s="855"/>
    </row>
    <row r="9" spans="1:22" x14ac:dyDescent="0.15">
      <c r="A9" s="857"/>
      <c r="B9" s="860"/>
      <c r="C9" s="859"/>
      <c r="D9" s="859"/>
      <c r="E9" s="859"/>
      <c r="F9" s="859"/>
      <c r="G9" s="859"/>
      <c r="H9" s="859"/>
      <c r="I9" s="859"/>
      <c r="J9" s="859"/>
      <c r="K9" s="859"/>
      <c r="L9" s="862"/>
      <c r="M9" s="853"/>
      <c r="N9" s="853"/>
      <c r="O9" s="854"/>
      <c r="P9" s="855"/>
      <c r="Q9" s="855"/>
      <c r="R9" s="855"/>
    </row>
    <row r="10" spans="1:22" x14ac:dyDescent="0.15">
      <c r="A10" s="857"/>
      <c r="B10" s="859"/>
      <c r="C10" s="859"/>
      <c r="D10" s="859"/>
      <c r="E10" s="859"/>
      <c r="F10" s="859"/>
      <c r="G10" s="859"/>
      <c r="H10" s="859"/>
      <c r="I10" s="861"/>
      <c r="J10" s="859"/>
      <c r="K10" s="859"/>
      <c r="L10" s="862"/>
      <c r="M10" s="853"/>
      <c r="N10" s="853"/>
      <c r="O10" s="854"/>
      <c r="P10" s="855"/>
      <c r="Q10" s="855"/>
      <c r="R10" s="855"/>
    </row>
    <row r="11" spans="1:22" x14ac:dyDescent="0.15">
      <c r="A11" s="857"/>
      <c r="B11" s="859"/>
      <c r="C11" s="859"/>
      <c r="D11" s="859"/>
      <c r="E11" s="859"/>
      <c r="F11" s="859"/>
      <c r="G11" s="859"/>
      <c r="H11" s="859"/>
      <c r="I11" s="860"/>
      <c r="J11" s="859"/>
      <c r="K11" s="859"/>
      <c r="L11" s="862"/>
      <c r="M11" s="853"/>
      <c r="N11" s="853"/>
      <c r="O11" s="854"/>
      <c r="P11" s="855"/>
      <c r="Q11" s="855"/>
      <c r="R11" s="855"/>
    </row>
    <row r="12" spans="1:22" x14ac:dyDescent="0.15">
      <c r="A12" s="857"/>
      <c r="B12" s="865"/>
      <c r="C12" s="860"/>
      <c r="D12" s="860"/>
      <c r="E12" s="859"/>
      <c r="F12" s="859"/>
      <c r="G12" s="866"/>
      <c r="H12" s="866"/>
      <c r="I12" s="859"/>
      <c r="J12" s="859"/>
      <c r="K12" s="859"/>
      <c r="L12" s="862"/>
      <c r="M12" s="853"/>
      <c r="N12" s="867"/>
      <c r="O12" s="854"/>
      <c r="P12" s="855"/>
      <c r="Q12" s="855"/>
      <c r="R12" s="855"/>
      <c r="T12" s="868"/>
      <c r="U12" s="869"/>
      <c r="V12" s="870"/>
    </row>
    <row r="13" spans="1:22" x14ac:dyDescent="0.15">
      <c r="A13" s="857"/>
      <c r="B13" s="865"/>
      <c r="C13" s="860"/>
      <c r="D13" s="860"/>
      <c r="E13" s="859"/>
      <c r="F13" s="859"/>
      <c r="G13" s="866"/>
      <c r="H13" s="866"/>
      <c r="I13" s="859"/>
      <c r="J13" s="859"/>
      <c r="K13" s="859"/>
      <c r="L13" s="862"/>
      <c r="M13" s="853"/>
      <c r="N13" s="867"/>
      <c r="O13" s="854"/>
      <c r="P13" s="855"/>
      <c r="Q13" s="855"/>
      <c r="R13" s="855"/>
      <c r="T13" s="868"/>
      <c r="U13" s="869"/>
      <c r="V13" s="870"/>
    </row>
    <row r="14" spans="1:22" x14ac:dyDescent="0.15">
      <c r="A14" s="857"/>
      <c r="B14" s="865"/>
      <c r="C14" s="860"/>
      <c r="D14" s="860"/>
      <c r="E14" s="859"/>
      <c r="F14" s="859"/>
      <c r="G14" s="866"/>
      <c r="H14" s="866"/>
      <c r="I14" s="859"/>
      <c r="J14" s="859"/>
      <c r="K14" s="859"/>
      <c r="L14" s="862"/>
      <c r="M14" s="853"/>
      <c r="N14" s="867"/>
      <c r="O14" s="854"/>
      <c r="P14" s="855"/>
      <c r="Q14" s="855"/>
      <c r="R14" s="855"/>
      <c r="T14" s="868"/>
      <c r="U14" s="869"/>
      <c r="V14" s="870"/>
    </row>
    <row r="15" spans="1:22" x14ac:dyDescent="0.15">
      <c r="A15" s="871"/>
      <c r="B15" s="872"/>
      <c r="C15" s="873"/>
      <c r="D15" s="874"/>
      <c r="E15" s="873"/>
      <c r="F15" s="873"/>
      <c r="G15" s="875"/>
      <c r="H15" s="875"/>
      <c r="I15" s="873"/>
      <c r="J15" s="873"/>
      <c r="K15" s="873"/>
      <c r="L15" s="876"/>
      <c r="M15" s="853"/>
      <c r="N15" s="867"/>
      <c r="O15" s="854"/>
      <c r="P15" s="855"/>
      <c r="Q15" s="855"/>
      <c r="R15" s="855"/>
      <c r="T15" s="868"/>
      <c r="U15" s="869"/>
      <c r="V15" s="870"/>
    </row>
    <row r="16" spans="1:22" x14ac:dyDescent="0.15">
      <c r="A16" s="853"/>
      <c r="B16" s="877"/>
      <c r="C16" s="853"/>
      <c r="D16" s="878"/>
      <c r="E16" s="853"/>
      <c r="F16" s="853"/>
      <c r="G16" s="879"/>
      <c r="H16" s="879"/>
      <c r="I16" s="853"/>
      <c r="J16" s="853"/>
      <c r="K16" s="853"/>
      <c r="L16" s="853"/>
      <c r="M16" s="853"/>
      <c r="N16" s="867"/>
      <c r="O16" s="853"/>
      <c r="T16" s="868"/>
      <c r="U16" s="869"/>
      <c r="V16" s="870"/>
    </row>
    <row r="17" spans="1:22" x14ac:dyDescent="0.15">
      <c r="A17" s="853"/>
      <c r="B17" s="877"/>
      <c r="C17" s="853"/>
      <c r="D17" s="878"/>
      <c r="E17" s="853"/>
      <c r="F17" s="853"/>
      <c r="G17" s="879"/>
      <c r="H17" s="879"/>
      <c r="I17" s="853"/>
      <c r="J17" s="853"/>
      <c r="K17" s="853"/>
      <c r="L17" s="853"/>
      <c r="M17" s="853"/>
      <c r="N17" s="867"/>
      <c r="O17" s="853"/>
      <c r="T17" s="868"/>
      <c r="U17" s="869"/>
      <c r="V17" s="870"/>
    </row>
    <row r="18" spans="1:22" x14ac:dyDescent="0.15">
      <c r="A18" s="70"/>
      <c r="C18" s="1485" t="s">
        <v>862</v>
      </c>
      <c r="D18" s="1485"/>
      <c r="E18" s="1485"/>
      <c r="F18" s="1485"/>
      <c r="G18" s="1485"/>
      <c r="H18" s="1485"/>
      <c r="I18" s="1485"/>
      <c r="J18" s="1485"/>
      <c r="K18" s="1485"/>
      <c r="L18" s="1485"/>
      <c r="M18" s="1485"/>
      <c r="N18" s="870"/>
      <c r="O18" s="1485" t="s">
        <v>537</v>
      </c>
      <c r="P18" s="1485"/>
      <c r="Q18" s="1485"/>
      <c r="R18" s="1485"/>
      <c r="S18" s="1485"/>
      <c r="T18" s="1485"/>
    </row>
    <row r="19" spans="1:22" ht="42" x14ac:dyDescent="0.15">
      <c r="A19" s="880"/>
      <c r="C19" s="881" t="s">
        <v>560</v>
      </c>
      <c r="D19" s="882" t="s">
        <v>863</v>
      </c>
      <c r="E19" s="882" t="s">
        <v>32</v>
      </c>
      <c r="F19" s="882" t="s">
        <v>864</v>
      </c>
      <c r="G19" s="883" t="s">
        <v>865</v>
      </c>
      <c r="H19" s="883" t="s">
        <v>607</v>
      </c>
      <c r="I19" s="883" t="s">
        <v>866</v>
      </c>
      <c r="J19" s="883" t="s">
        <v>867</v>
      </c>
      <c r="K19" s="883" t="s">
        <v>611</v>
      </c>
      <c r="L19" s="884" t="s">
        <v>868</v>
      </c>
      <c r="M19" s="884" t="s">
        <v>613</v>
      </c>
      <c r="N19" s="885"/>
      <c r="O19" s="884" t="s">
        <v>869</v>
      </c>
      <c r="P19" s="884" t="s">
        <v>870</v>
      </c>
      <c r="Q19" s="884" t="s">
        <v>871</v>
      </c>
      <c r="R19" s="884" t="s">
        <v>872</v>
      </c>
      <c r="S19" s="884" t="s">
        <v>873</v>
      </c>
      <c r="T19" s="884" t="s">
        <v>609</v>
      </c>
    </row>
    <row r="20" spans="1:22" ht="13" customHeight="1" x14ac:dyDescent="0.15">
      <c r="C20" s="886"/>
      <c r="D20" s="887"/>
      <c r="E20" s="887"/>
      <c r="F20" s="887"/>
      <c r="G20" s="887"/>
      <c r="H20" s="887"/>
      <c r="I20" s="888"/>
      <c r="J20" s="888"/>
      <c r="K20" s="888"/>
      <c r="L20" s="889"/>
      <c r="M20" s="890"/>
      <c r="N20" s="885"/>
      <c r="O20" s="891"/>
      <c r="P20" s="892"/>
      <c r="Q20" s="892"/>
      <c r="R20" s="892"/>
      <c r="S20" s="889"/>
      <c r="T20" s="890"/>
    </row>
    <row r="21" spans="1:22" ht="20" hidden="1" customHeight="1" x14ac:dyDescent="0.15">
      <c r="B21" s="893">
        <v>43709</v>
      </c>
      <c r="C21" s="894" t="s">
        <v>874</v>
      </c>
      <c r="D21" s="895">
        <v>641.82763473310797</v>
      </c>
      <c r="E21" s="895">
        <v>1586.5676189382764</v>
      </c>
      <c r="F21" s="896" t="s">
        <v>875</v>
      </c>
      <c r="G21" s="895">
        <v>1092.78</v>
      </c>
      <c r="H21" s="895"/>
      <c r="I21" s="897">
        <v>1.8301043939588497</v>
      </c>
      <c r="J21" s="897"/>
      <c r="K21" s="898">
        <v>0.1667668298172624</v>
      </c>
      <c r="L21" s="897">
        <v>0.57265135147493573</v>
      </c>
      <c r="M21" s="897" t="s">
        <v>380</v>
      </c>
      <c r="N21" s="899"/>
      <c r="O21" s="895">
        <v>646.51900310999997</v>
      </c>
      <c r="P21" s="895">
        <v>1586.1654517829763</v>
      </c>
      <c r="Q21" s="895">
        <v>4.2596144670000022</v>
      </c>
      <c r="R21" s="895">
        <v>949.71943166480014</v>
      </c>
      <c r="S21" s="900">
        <v>0.2545737326145171</v>
      </c>
      <c r="T21" s="901">
        <v>2.350888462900266</v>
      </c>
      <c r="U21" s="902"/>
    </row>
    <row r="22" spans="1:22" ht="20" hidden="1" customHeight="1" x14ac:dyDescent="0.15">
      <c r="B22" s="893">
        <v>43800</v>
      </c>
      <c r="C22" s="903"/>
      <c r="D22" s="895">
        <v>680.20730573310789</v>
      </c>
      <c r="E22" s="895"/>
      <c r="F22" s="896"/>
      <c r="G22" s="895">
        <v>1092.78</v>
      </c>
      <c r="H22" s="895"/>
      <c r="I22" s="897">
        <v>1.872571522309008</v>
      </c>
      <c r="J22" s="897"/>
      <c r="K22" s="898">
        <v>0.16590233789731379</v>
      </c>
      <c r="L22" s="897">
        <v>0.60689445550776933</v>
      </c>
      <c r="M22" s="897" t="s">
        <v>380</v>
      </c>
      <c r="N22" s="899"/>
      <c r="O22" s="895">
        <v>720.59814262999998</v>
      </c>
      <c r="P22" s="895">
        <v>1586.4387024531911</v>
      </c>
      <c r="Q22" s="895">
        <v>4.817787549920002</v>
      </c>
      <c r="R22" s="895">
        <v>949.71943166480014</v>
      </c>
      <c r="S22" s="900">
        <v>0.25247852206230159</v>
      </c>
      <c r="T22" s="901">
        <v>2.42789345176049</v>
      </c>
      <c r="U22" s="902"/>
    </row>
    <row r="23" spans="1:22" ht="20" hidden="1" customHeight="1" x14ac:dyDescent="0.15">
      <c r="B23" s="893">
        <v>43891</v>
      </c>
      <c r="C23" s="903"/>
      <c r="D23" s="895">
        <v>680.53339573310791</v>
      </c>
      <c r="E23" s="895"/>
      <c r="F23" s="896"/>
      <c r="G23" s="895">
        <v>1092.78</v>
      </c>
      <c r="H23" s="895"/>
      <c r="I23" s="897">
        <v>1.7975796554564114</v>
      </c>
      <c r="J23" s="897"/>
      <c r="K23" s="898">
        <v>0.14951906387120079</v>
      </c>
      <c r="L23" s="897">
        <v>0.60689445550776933</v>
      </c>
      <c r="M23" s="897" t="s">
        <v>380</v>
      </c>
      <c r="N23" s="899"/>
      <c r="O23" s="895">
        <v>736.04660763000004</v>
      </c>
      <c r="P23" s="895">
        <v>1474.7270949119147</v>
      </c>
      <c r="Q23" s="895">
        <v>15.505262263324001</v>
      </c>
      <c r="R23" s="895">
        <v>949.71943166480014</v>
      </c>
      <c r="S23" s="900">
        <v>0.23111427426338199</v>
      </c>
      <c r="T23" s="901">
        <v>2.3278176994510509</v>
      </c>
      <c r="U23" s="902"/>
    </row>
    <row r="24" spans="1:22" ht="20" hidden="1" customHeight="1" x14ac:dyDescent="0.15">
      <c r="B24" s="893">
        <v>43983</v>
      </c>
      <c r="C24" s="903"/>
      <c r="D24" s="895">
        <v>680.53339573310791</v>
      </c>
      <c r="E24" s="895"/>
      <c r="F24" s="896"/>
      <c r="G24" s="895">
        <v>1105.992</v>
      </c>
      <c r="H24" s="895"/>
      <c r="I24" s="897">
        <v>1.8046907842443238</v>
      </c>
      <c r="J24" s="897"/>
      <c r="K24" s="898">
        <v>0.14644780825262205</v>
      </c>
      <c r="L24" s="897">
        <v>0.60689445550776933</v>
      </c>
      <c r="M24" s="897" t="s">
        <v>380</v>
      </c>
      <c r="N24" s="899"/>
      <c r="O24" s="895">
        <v>736.04660763000004</v>
      </c>
      <c r="P24" s="895">
        <v>1503.8154627472097</v>
      </c>
      <c r="Q24" s="895">
        <v>8.8465411413843817</v>
      </c>
      <c r="R24" s="895">
        <v>949.71943166480014</v>
      </c>
      <c r="S24" s="900">
        <v>0.22565035223960875</v>
      </c>
      <c r="T24" s="901">
        <v>2.3584460796499327</v>
      </c>
      <c r="U24" s="902"/>
    </row>
    <row r="25" spans="1:22" ht="20" hidden="1" customHeight="1" x14ac:dyDescent="0.15">
      <c r="B25" s="893">
        <v>44075</v>
      </c>
      <c r="C25" s="903"/>
      <c r="D25" s="895">
        <v>681.98981316724382</v>
      </c>
      <c r="E25" s="895"/>
      <c r="F25" s="896"/>
      <c r="G25" s="895">
        <v>1114.55</v>
      </c>
      <c r="H25" s="897">
        <v>2.3840422049104313</v>
      </c>
      <c r="I25" s="897">
        <v>2.1072258762558396</v>
      </c>
      <c r="J25" s="904">
        <v>0.20492247281009202</v>
      </c>
      <c r="K25" s="898">
        <v>0.17709391972790023</v>
      </c>
      <c r="L25" s="897">
        <v>0.60848484401074576</v>
      </c>
      <c r="M25" s="897" t="s">
        <v>380</v>
      </c>
      <c r="N25" s="899"/>
      <c r="O25" s="895">
        <v>740.01697763000004</v>
      </c>
      <c r="P25" s="895">
        <v>1954.8676168294598</v>
      </c>
      <c r="Q25" s="895">
        <v>3.8904422658099977</v>
      </c>
      <c r="R25" s="895">
        <v>949.71943166480014</v>
      </c>
      <c r="S25" s="900">
        <v>0.25959545969963083</v>
      </c>
      <c r="T25" s="901">
        <v>2.8375586563870678</v>
      </c>
      <c r="U25" s="902"/>
    </row>
    <row r="26" spans="1:22" ht="20" hidden="1" customHeight="1" x14ac:dyDescent="0.15">
      <c r="B26" s="893">
        <v>44166</v>
      </c>
      <c r="C26" s="903"/>
      <c r="D26" s="895">
        <v>681.98981316724382</v>
      </c>
      <c r="E26" s="895"/>
      <c r="F26" s="896"/>
      <c r="G26" s="895">
        <v>1120.3499999999999</v>
      </c>
      <c r="H26" s="897">
        <v>2.4034513604621237</v>
      </c>
      <c r="I26" s="897">
        <v>2.1227532415313082</v>
      </c>
      <c r="J26" s="904">
        <v>0.19969999999999999</v>
      </c>
      <c r="K26" s="898">
        <v>0.17289563740769479</v>
      </c>
      <c r="L26" s="897">
        <f t="shared" ref="L26:M28" si="0">L25</f>
        <v>0.60848484401074576</v>
      </c>
      <c r="M26" s="897" t="str">
        <f t="shared" si="0"/>
        <v>NA</v>
      </c>
      <c r="N26" s="899"/>
      <c r="O26" s="895">
        <f>O25</f>
        <v>740.01697763000004</v>
      </c>
      <c r="P26" s="895">
        <v>1990.4361772360785</v>
      </c>
      <c r="Q26" s="895">
        <v>3.3156359907200024</v>
      </c>
      <c r="R26" s="895">
        <f>R25</f>
        <v>949.71943166480014</v>
      </c>
      <c r="S26" s="900">
        <v>0.25287689566612237</v>
      </c>
      <c r="T26" s="901">
        <v>2.8750103070753865</v>
      </c>
      <c r="U26" s="902"/>
    </row>
    <row r="27" spans="1:22" ht="20" hidden="1" customHeight="1" x14ac:dyDescent="0.15">
      <c r="B27" s="893">
        <v>44276</v>
      </c>
      <c r="C27" s="903"/>
      <c r="D27" s="905">
        <v>682.11629416724384</v>
      </c>
      <c r="E27" s="905"/>
      <c r="F27" s="906"/>
      <c r="G27" s="905">
        <f>G26</f>
        <v>1120.3499999999999</v>
      </c>
      <c r="H27" s="907">
        <v>2.7670917911652562</v>
      </c>
      <c r="I27" s="907">
        <v>2.4136655873943966</v>
      </c>
      <c r="J27" s="908">
        <v>0.22187070663661176</v>
      </c>
      <c r="K27" s="909">
        <v>0.19366594288447134</v>
      </c>
      <c r="L27" s="907">
        <f t="shared" si="0"/>
        <v>0.60848484401074576</v>
      </c>
      <c r="M27" s="907" t="str">
        <f t="shared" si="0"/>
        <v>NA</v>
      </c>
      <c r="N27" s="910"/>
      <c r="O27" s="905">
        <f>O26</f>
        <v>740.01697763000004</v>
      </c>
      <c r="P27" s="905">
        <v>2404.3412463625659</v>
      </c>
      <c r="Q27" s="905">
        <v>3.5062869955890013</v>
      </c>
      <c r="R27" s="905">
        <f>R26</f>
        <v>949.71943166480014</v>
      </c>
      <c r="S27" s="911">
        <v>0.27473914027214053</v>
      </c>
      <c r="T27" s="912">
        <v>3.3108285659488907</v>
      </c>
      <c r="U27" s="902"/>
    </row>
    <row r="28" spans="1:22" ht="20" hidden="1" customHeight="1" x14ac:dyDescent="0.15">
      <c r="B28" s="913">
        <v>44368</v>
      </c>
      <c r="C28" s="903"/>
      <c r="D28" s="914">
        <f>D27</f>
        <v>682.11629416724384</v>
      </c>
      <c r="E28" s="914"/>
      <c r="F28" s="915"/>
      <c r="G28" s="914">
        <v>1120.8</v>
      </c>
      <c r="H28" s="914">
        <v>2.9006110424662497</v>
      </c>
      <c r="I28" s="916">
        <v>2.5204819707258634</v>
      </c>
      <c r="J28" s="917">
        <v>0.2235</v>
      </c>
      <c r="K28" s="918">
        <v>0.19568042911895334</v>
      </c>
      <c r="L28" s="916">
        <f t="shared" si="0"/>
        <v>0.60848484401074576</v>
      </c>
      <c r="M28" s="919" t="str">
        <f t="shared" si="0"/>
        <v>NA</v>
      </c>
      <c r="N28" s="899"/>
      <c r="O28" s="920">
        <f>O27</f>
        <v>740.01697763000004</v>
      </c>
      <c r="P28" s="914">
        <v>2558.7946287585114</v>
      </c>
      <c r="Q28" s="914">
        <v>4.2028705623349962</v>
      </c>
      <c r="R28" s="914">
        <v>949.71943166480014</v>
      </c>
      <c r="S28" s="899">
        <v>0.27475486397743232</v>
      </c>
      <c r="T28" s="921">
        <v>3.473459104238708</v>
      </c>
      <c r="U28" s="902"/>
    </row>
    <row r="29" spans="1:22" ht="20" hidden="1" customHeight="1" x14ac:dyDescent="0.15">
      <c r="B29" s="893">
        <f>B28</f>
        <v>44368</v>
      </c>
      <c r="C29" s="922"/>
      <c r="D29" s="895">
        <f>D28</f>
        <v>682.11629416724384</v>
      </c>
      <c r="E29" s="895"/>
      <c r="F29" s="896"/>
      <c r="G29" s="895">
        <f>G28</f>
        <v>1120.8</v>
      </c>
      <c r="H29" s="897">
        <v>2.7370178953586257</v>
      </c>
      <c r="I29" s="897">
        <v>2.4356389658734545</v>
      </c>
      <c r="J29" s="923">
        <v>0.21198089599609379</v>
      </c>
      <c r="K29" s="898">
        <v>0.18512016818947982</v>
      </c>
      <c r="L29" s="897">
        <f>L28</f>
        <v>0.60848484401074576</v>
      </c>
      <c r="M29" s="897" t="str">
        <f>M28</f>
        <v>NA</v>
      </c>
      <c r="N29" s="899"/>
      <c r="O29" s="895">
        <v>740.01697763000004</v>
      </c>
      <c r="P29" s="895">
        <v>2375.4449244802863</v>
      </c>
      <c r="Q29" s="895">
        <v>4.3135528241200038</v>
      </c>
      <c r="R29" s="895">
        <v>949.71943166480014</v>
      </c>
      <c r="S29" s="900">
        <v>0.26282725930213935</v>
      </c>
      <c r="T29" s="901">
        <v>3.2804023991054621</v>
      </c>
      <c r="U29" s="902"/>
    </row>
    <row r="30" spans="1:22" ht="20" hidden="1" customHeight="1" x14ac:dyDescent="0.15">
      <c r="B30" s="924">
        <v>44469</v>
      </c>
      <c r="C30" s="925"/>
      <c r="D30" s="895">
        <v>1367.5144621672439</v>
      </c>
      <c r="E30" s="895"/>
      <c r="F30" s="896"/>
      <c r="G30" s="895">
        <v>1120.8</v>
      </c>
      <c r="H30" s="897">
        <v>2.8093275903449593</v>
      </c>
      <c r="I30" s="897">
        <v>2.4474542285158041</v>
      </c>
      <c r="J30" s="926">
        <v>0.21094604074138487</v>
      </c>
      <c r="K30" s="927">
        <v>0.18479424881608519</v>
      </c>
      <c r="L30" s="897">
        <v>1.2201235386931155</v>
      </c>
      <c r="M30" s="897" t="str">
        <f>M29</f>
        <v>NA</v>
      </c>
      <c r="N30" s="899"/>
      <c r="O30" s="895">
        <v>1468.0034063279838</v>
      </c>
      <c r="P30" s="895">
        <v>1719.0748915629854</v>
      </c>
      <c r="Q30" s="895">
        <v>4.2436520978949996</v>
      </c>
      <c r="R30" s="895">
        <v>949.71943166480014</v>
      </c>
      <c r="S30" s="900">
        <v>0.25921793580055241</v>
      </c>
      <c r="T30" s="901">
        <v>3.3558103494883911</v>
      </c>
      <c r="U30" s="902"/>
    </row>
    <row r="31" spans="1:22" ht="20" hidden="1" customHeight="1" x14ac:dyDescent="0.15">
      <c r="B31" s="924">
        <v>44561</v>
      </c>
      <c r="C31" s="925"/>
      <c r="D31" s="895">
        <v>1367.5144621672439</v>
      </c>
      <c r="E31" s="895"/>
      <c r="F31" s="896"/>
      <c r="G31" s="895">
        <v>1120.8</v>
      </c>
      <c r="H31" s="897">
        <v>2.8160258719223528</v>
      </c>
      <c r="I31" s="897">
        <v>2.452812853777719</v>
      </c>
      <c r="J31" s="926">
        <v>0.2064</v>
      </c>
      <c r="K31" s="927">
        <v>0.18123947770628213</v>
      </c>
      <c r="L31" s="897">
        <v>1.2201235386931155</v>
      </c>
      <c r="M31" s="897" t="str">
        <f>M30</f>
        <v>NA</v>
      </c>
      <c r="N31" s="899"/>
      <c r="O31" s="895">
        <v>1468.0034063279838</v>
      </c>
      <c r="P31" s="895">
        <v>1731.9446657449275</v>
      </c>
      <c r="Q31" s="895">
        <v>4.2802629786249966</v>
      </c>
      <c r="R31" s="895">
        <v>949.71943166480014</v>
      </c>
      <c r="S31" s="900">
        <v>0.25396959185600287</v>
      </c>
      <c r="T31" s="901">
        <v>3.3693614823312585</v>
      </c>
      <c r="U31" s="902"/>
    </row>
    <row r="32" spans="1:22" ht="20" hidden="1" customHeight="1" x14ac:dyDescent="0.15">
      <c r="B32" s="913">
        <f>B31</f>
        <v>44561</v>
      </c>
      <c r="C32" s="925"/>
      <c r="D32" s="914">
        <f>D31</f>
        <v>1367.5144621672439</v>
      </c>
      <c r="E32" s="914"/>
      <c r="F32" s="915"/>
      <c r="G32" s="914">
        <f t="shared" ref="G32:G37" si="1">G31</f>
        <v>1120.8</v>
      </c>
      <c r="H32" s="897">
        <v>2.7190329578369319</v>
      </c>
      <c r="I32" s="897">
        <v>2.3752185223309388</v>
      </c>
      <c r="J32" s="928">
        <v>0.2</v>
      </c>
      <c r="K32" s="929">
        <v>0.1753621767645013</v>
      </c>
      <c r="L32" s="916">
        <f>L31</f>
        <v>1.2201235386931155</v>
      </c>
      <c r="M32" s="919" t="s">
        <v>380</v>
      </c>
      <c r="N32" s="899"/>
      <c r="O32" s="920">
        <f>O31</f>
        <v>1468.0034063279838</v>
      </c>
      <c r="P32" s="914">
        <v>1622.9146077879884</v>
      </c>
      <c r="Q32" s="914">
        <f>Q31</f>
        <v>4.2802629786249966</v>
      </c>
      <c r="R32" s="914">
        <f>R31</f>
        <v>949.71943166480014</v>
      </c>
      <c r="S32" s="899">
        <v>0.24765157103538515</v>
      </c>
      <c r="T32" s="921">
        <v>3.254559095097993</v>
      </c>
      <c r="U32" s="902"/>
    </row>
    <row r="33" spans="2:21" ht="20" hidden="1" customHeight="1" x14ac:dyDescent="0.15">
      <c r="B33" s="930" t="s">
        <v>876</v>
      </c>
      <c r="C33" s="931"/>
      <c r="D33" s="932">
        <v>1373.5791891672441</v>
      </c>
      <c r="E33" s="932"/>
      <c r="F33" s="933"/>
      <c r="G33" s="932">
        <f t="shared" si="1"/>
        <v>1120.8</v>
      </c>
      <c r="H33" s="897">
        <v>3.768467445993168</v>
      </c>
      <c r="I33" s="897">
        <v>3.2144875977970404</v>
      </c>
      <c r="J33" s="934">
        <v>0.2524700384270655</v>
      </c>
      <c r="K33" s="935">
        <v>0.22480414821677017</v>
      </c>
      <c r="L33" s="936">
        <v>1.2255346084647074</v>
      </c>
      <c r="M33" s="937" t="str">
        <f>M32</f>
        <v>NA</v>
      </c>
      <c r="N33" s="938"/>
      <c r="O33" s="939">
        <v>1553.3265283279839</v>
      </c>
      <c r="P33" s="932">
        <v>2728.9179445003269</v>
      </c>
      <c r="Q33" s="932">
        <v>5.442388108295007</v>
      </c>
      <c r="R33" s="932">
        <v>949.71943166480014</v>
      </c>
      <c r="S33" s="938">
        <v>0.30155288577079786</v>
      </c>
      <c r="T33" s="940">
        <v>4.5089574142142146</v>
      </c>
      <c r="U33" s="902"/>
    </row>
    <row r="34" spans="2:21" ht="20" customHeight="1" x14ac:dyDescent="0.15">
      <c r="B34" s="930" t="s">
        <v>877</v>
      </c>
      <c r="C34" s="1486" t="s">
        <v>874</v>
      </c>
      <c r="D34" s="932">
        <v>1430.421331167244</v>
      </c>
      <c r="E34" s="932"/>
      <c r="F34" s="933"/>
      <c r="G34" s="932">
        <f t="shared" si="1"/>
        <v>1120.8</v>
      </c>
      <c r="H34" s="897">
        <v>3.430990846310928</v>
      </c>
      <c r="I34" s="897">
        <v>2.9445063180190574</v>
      </c>
      <c r="J34" s="934">
        <v>0.23053461362237801</v>
      </c>
      <c r="K34" s="935">
        <v>0.20497703656758351</v>
      </c>
      <c r="L34" s="936">
        <v>1.2762502954739865</v>
      </c>
      <c r="M34" s="937" t="str">
        <f>M33</f>
        <v>NA</v>
      </c>
      <c r="N34" s="938"/>
      <c r="O34" s="939">
        <v>1553.3265283279839</v>
      </c>
      <c r="P34" s="932">
        <v>2357.3116646462718</v>
      </c>
      <c r="Q34" s="932">
        <v>7.8638039540449984</v>
      </c>
      <c r="R34" s="932">
        <v>949.71943166480014</v>
      </c>
      <c r="S34" s="938">
        <v>0.27847777009010322</v>
      </c>
      <c r="T34" s="940">
        <v>4.1176773503719364</v>
      </c>
      <c r="U34" s="902"/>
    </row>
    <row r="35" spans="2:21" ht="20" customHeight="1" x14ac:dyDescent="0.15">
      <c r="B35" s="930" t="s">
        <v>878</v>
      </c>
      <c r="C35" s="1486"/>
      <c r="D35" s="941">
        <v>1430.421331167244</v>
      </c>
      <c r="E35" s="941"/>
      <c r="F35" s="942"/>
      <c r="G35" s="932">
        <f t="shared" si="1"/>
        <v>1120.8</v>
      </c>
      <c r="H35" s="916">
        <v>3.487589284106376</v>
      </c>
      <c r="I35" s="916">
        <v>2.990063583601597</v>
      </c>
      <c r="J35" s="943">
        <v>0.22665770230227952</v>
      </c>
      <c r="K35" s="944">
        <v>0.20311829867428297</v>
      </c>
      <c r="L35" s="945">
        <v>1.2762502954739865</v>
      </c>
      <c r="M35" s="937" t="str">
        <f>M34</f>
        <v>NA</v>
      </c>
      <c r="N35" s="946"/>
      <c r="O35" s="941">
        <v>1553.3265283279839</v>
      </c>
      <c r="P35" s="941">
        <v>2424.1935396580097</v>
      </c>
      <c r="Q35" s="941">
        <v>9.8797967766900019</v>
      </c>
      <c r="R35" s="941">
        <v>949.71943166480014</v>
      </c>
      <c r="S35" s="946">
        <v>0.27503066658973696</v>
      </c>
      <c r="T35" s="947">
        <v>4.1881001223841912</v>
      </c>
      <c r="U35" s="902"/>
    </row>
    <row r="36" spans="2:21" ht="20" customHeight="1" x14ac:dyDescent="0.15">
      <c r="B36" s="930" t="s">
        <v>879</v>
      </c>
      <c r="C36" s="1486"/>
      <c r="D36" s="941">
        <v>1543.3755841672439</v>
      </c>
      <c r="E36" s="941"/>
      <c r="F36" s="942"/>
      <c r="G36" s="932">
        <f t="shared" si="1"/>
        <v>1120.8</v>
      </c>
      <c r="H36" s="916">
        <v>3.2561340589549062</v>
      </c>
      <c r="I36" s="916">
        <v>2.8049199391192512</v>
      </c>
      <c r="J36" s="943">
        <v>0.21235498297704411</v>
      </c>
      <c r="K36" s="944">
        <v>0.18923183911467253</v>
      </c>
      <c r="L36" s="945">
        <v>1.3770303213483619</v>
      </c>
      <c r="M36" s="937" t="str">
        <f>M35</f>
        <v>NA</v>
      </c>
      <c r="N36" s="946"/>
      <c r="O36" s="941">
        <v>1681.8710213279837</v>
      </c>
      <c r="P36" s="941">
        <v>2044.472857687397</v>
      </c>
      <c r="Q36" s="941">
        <v>10.832915485989998</v>
      </c>
      <c r="R36" s="941">
        <v>949.71943166480014</v>
      </c>
      <c r="S36" s="946">
        <v>0.25881057381629946</v>
      </c>
      <c r="T36" s="947">
        <v>3.9236260255129531</v>
      </c>
      <c r="U36" s="902"/>
    </row>
    <row r="37" spans="2:21" ht="20" customHeight="1" x14ac:dyDescent="0.15">
      <c r="B37" s="948" t="s">
        <v>880</v>
      </c>
      <c r="C37" s="1486"/>
      <c r="D37" s="941">
        <v>1586.078436167244</v>
      </c>
      <c r="E37" s="941"/>
      <c r="F37" s="942"/>
      <c r="G37" s="932">
        <f t="shared" si="1"/>
        <v>1120.8</v>
      </c>
      <c r="H37" s="916">
        <v>3.0374936311740308</v>
      </c>
      <c r="I37" s="916">
        <v>2.6300075968945502</v>
      </c>
      <c r="J37" s="943">
        <v>0.19794526818680439</v>
      </c>
      <c r="K37" s="944">
        <v>0.17629823031490793</v>
      </c>
      <c r="L37" s="945">
        <v>1.4151306532541437</v>
      </c>
      <c r="M37" s="937" t="str">
        <f>M36</f>
        <v>NA</v>
      </c>
      <c r="N37" s="946"/>
      <c r="O37" s="941">
        <v>1681.8710213279837</v>
      </c>
      <c r="P37" s="941">
        <v>1805.1939162305916</v>
      </c>
      <c r="Q37" s="941">
        <v>10.225669190000001</v>
      </c>
      <c r="R37" s="941">
        <v>949.71943166480014</v>
      </c>
      <c r="S37" s="946">
        <v>0.24392018914222716</v>
      </c>
      <c r="T37" s="947">
        <v>3.6716790467748601</v>
      </c>
      <c r="U37" s="902"/>
    </row>
    <row r="38" spans="2:21" ht="20" customHeight="1" x14ac:dyDescent="0.15">
      <c r="B38" s="949"/>
      <c r="C38" s="950"/>
      <c r="D38" s="951"/>
      <c r="E38" s="951"/>
      <c r="F38" s="951"/>
      <c r="G38" s="951"/>
      <c r="H38" s="951"/>
      <c r="I38" s="952"/>
      <c r="J38" s="952"/>
      <c r="K38" s="951"/>
      <c r="L38" s="951"/>
      <c r="M38" s="951"/>
      <c r="N38" s="951"/>
      <c r="O38" s="953"/>
      <c r="P38" s="953"/>
      <c r="Q38" s="953"/>
      <c r="R38" s="951"/>
      <c r="S38" s="951"/>
      <c r="T38" s="951"/>
    </row>
    <row r="39" spans="2:21" x14ac:dyDescent="0.15">
      <c r="C39" s="1487" t="s">
        <v>862</v>
      </c>
      <c r="D39" s="1488"/>
      <c r="E39" s="1488"/>
      <c r="F39" s="1488"/>
      <c r="G39" s="1488"/>
      <c r="H39" s="1488"/>
      <c r="I39" s="1488"/>
      <c r="J39" s="1488"/>
      <c r="K39" s="1488"/>
      <c r="L39" s="1488"/>
      <c r="M39" s="1489"/>
      <c r="N39" s="870"/>
      <c r="O39" s="1487" t="s">
        <v>537</v>
      </c>
      <c r="P39" s="1488"/>
      <c r="Q39" s="1488"/>
      <c r="R39" s="1488"/>
      <c r="S39" s="1488"/>
      <c r="T39" s="1489"/>
    </row>
    <row r="40" spans="2:21" ht="42" x14ac:dyDescent="0.15">
      <c r="C40" s="881" t="s">
        <v>560</v>
      </c>
      <c r="D40" s="882" t="s">
        <v>863</v>
      </c>
      <c r="E40" s="882" t="s">
        <v>32</v>
      </c>
      <c r="F40" s="882" t="s">
        <v>864</v>
      </c>
      <c r="G40" s="883" t="s">
        <v>865</v>
      </c>
      <c r="H40" s="883" t="s">
        <v>607</v>
      </c>
      <c r="I40" s="883" t="s">
        <v>866</v>
      </c>
      <c r="J40" s="883" t="s">
        <v>867</v>
      </c>
      <c r="K40" s="883" t="s">
        <v>611</v>
      </c>
      <c r="L40" s="884" t="s">
        <v>868</v>
      </c>
      <c r="M40" s="884" t="s">
        <v>613</v>
      </c>
      <c r="N40" s="885"/>
      <c r="O40" s="884" t="s">
        <v>869</v>
      </c>
      <c r="P40" s="884" t="s">
        <v>870</v>
      </c>
      <c r="Q40" s="884" t="s">
        <v>871</v>
      </c>
      <c r="R40" s="884" t="s">
        <v>872</v>
      </c>
      <c r="S40" s="884" t="s">
        <v>881</v>
      </c>
      <c r="T40" s="884" t="s">
        <v>609</v>
      </c>
    </row>
    <row r="41" spans="2:21" ht="20" hidden="1" customHeight="1" x14ac:dyDescent="0.15">
      <c r="B41" s="893">
        <v>43709</v>
      </c>
      <c r="C41" s="1490" t="s">
        <v>882</v>
      </c>
      <c r="D41" s="955">
        <v>36.795969790000001</v>
      </c>
      <c r="E41" s="955">
        <v>105.79206499999999</v>
      </c>
      <c r="F41" s="955">
        <v>4.7546050764247248E-2</v>
      </c>
      <c r="G41" s="955">
        <v>82.255311640000002</v>
      </c>
      <c r="H41" s="955"/>
      <c r="I41" s="897">
        <v>1.5853059926702038</v>
      </c>
      <c r="J41" s="897"/>
      <c r="K41" s="898">
        <v>0.13343086556212541</v>
      </c>
      <c r="L41" s="897">
        <v>0.4849231653927254</v>
      </c>
      <c r="M41" s="897">
        <v>0.44590635898181646</v>
      </c>
      <c r="N41" s="951"/>
      <c r="O41" s="955">
        <v>37.864939381552986</v>
      </c>
      <c r="P41" s="955">
        <v>105.592454</v>
      </c>
      <c r="Q41" s="955">
        <v>-2.4121238483651668</v>
      </c>
      <c r="R41" s="955">
        <v>71.332674244699703</v>
      </c>
      <c r="S41" s="900">
        <v>0.20422981381416325</v>
      </c>
      <c r="T41" s="901">
        <v>2.0139018465612519</v>
      </c>
    </row>
    <row r="42" spans="2:21" ht="20" hidden="1" customHeight="1" x14ac:dyDescent="0.15">
      <c r="B42" s="893">
        <v>43800</v>
      </c>
      <c r="C42" s="1491"/>
      <c r="D42" s="955">
        <v>41.007309999999997</v>
      </c>
      <c r="E42" s="955"/>
      <c r="F42" s="955"/>
      <c r="G42" s="955">
        <v>83.484983999999997</v>
      </c>
      <c r="H42" s="955"/>
      <c r="I42" s="897">
        <v>1.6119698725383627</v>
      </c>
      <c r="J42" s="897"/>
      <c r="K42" s="898">
        <v>0.13317636568252358</v>
      </c>
      <c r="L42" s="897">
        <v>0.54042316816025304</v>
      </c>
      <c r="M42" s="897">
        <v>0.49119384151765544</v>
      </c>
      <c r="N42" s="951"/>
      <c r="O42" s="955">
        <v>43.984143151552985</v>
      </c>
      <c r="P42" s="955">
        <v>104.751637</v>
      </c>
      <c r="Q42" s="955">
        <v>-2.6829079999999998</v>
      </c>
      <c r="R42" s="955">
        <v>72.281626244699709</v>
      </c>
      <c r="S42" s="900">
        <v>0.20190543532371522</v>
      </c>
      <c r="T42" s="901">
        <v>2.0577259793246494</v>
      </c>
    </row>
    <row r="43" spans="2:21" ht="20" hidden="1" customHeight="1" x14ac:dyDescent="0.15">
      <c r="B43" s="893">
        <v>43891</v>
      </c>
      <c r="C43" s="1491"/>
      <c r="D43" s="955">
        <v>41.007309999999997</v>
      </c>
      <c r="E43" s="955"/>
      <c r="F43" s="955"/>
      <c r="G43" s="955">
        <v>83.541234040000006</v>
      </c>
      <c r="H43" s="955"/>
      <c r="I43" s="897">
        <v>1.5018545877602756</v>
      </c>
      <c r="J43" s="897"/>
      <c r="K43" s="898">
        <v>0.11</v>
      </c>
      <c r="L43" s="897">
        <v>0.54042313099631001</v>
      </c>
      <c r="M43" s="897">
        <v>0.49086307679349661</v>
      </c>
      <c r="N43" s="951"/>
      <c r="O43" s="955">
        <v>44.713360151552983</v>
      </c>
      <c r="P43" s="955">
        <v>93.024617000000006</v>
      </c>
      <c r="Q43" s="955">
        <v>-4.4945130000000004</v>
      </c>
      <c r="R43" s="955">
        <v>72.387044244699695</v>
      </c>
      <c r="S43" s="900">
        <v>0.1733980119228363</v>
      </c>
      <c r="T43" s="901">
        <v>1.9027987478800588</v>
      </c>
    </row>
    <row r="44" spans="2:21" ht="20" hidden="1" customHeight="1" x14ac:dyDescent="0.15">
      <c r="B44" s="893">
        <v>43983</v>
      </c>
      <c r="C44" s="1491"/>
      <c r="D44" s="955">
        <v>41.007309999999997</v>
      </c>
      <c r="E44" s="955"/>
      <c r="F44" s="955"/>
      <c r="G44" s="955">
        <v>84.042042240000001</v>
      </c>
      <c r="H44" s="955"/>
      <c r="I44" s="897">
        <v>1.4988926068359201</v>
      </c>
      <c r="J44" s="897"/>
      <c r="K44" s="898">
        <v>0.10528163313865663</v>
      </c>
      <c r="L44" s="897">
        <v>0.54042313099631001</v>
      </c>
      <c r="M44" s="897">
        <v>0.48793801396323611</v>
      </c>
      <c r="N44" s="951"/>
      <c r="O44" s="955">
        <v>44.713360151552983</v>
      </c>
      <c r="P44" s="955">
        <v>94.508364</v>
      </c>
      <c r="Q44" s="955">
        <v>-4.5518219999999996</v>
      </c>
      <c r="R44" s="955">
        <v>73.490892244699708</v>
      </c>
      <c r="S44" s="900">
        <v>0.16663901209831242</v>
      </c>
      <c r="T44" s="901">
        <v>1.8944078633307639</v>
      </c>
    </row>
    <row r="45" spans="2:21" ht="20" hidden="1" customHeight="1" x14ac:dyDescent="0.15">
      <c r="B45" s="893">
        <v>44075</v>
      </c>
      <c r="C45" s="1491"/>
      <c r="D45" s="955">
        <v>41.007309999999997</v>
      </c>
      <c r="E45" s="955"/>
      <c r="F45" s="955"/>
      <c r="G45" s="955">
        <v>84.592520879999995</v>
      </c>
      <c r="H45" s="897">
        <v>1.9752335741403886</v>
      </c>
      <c r="I45" s="897">
        <v>1.7801701185533729</v>
      </c>
      <c r="J45" s="898">
        <v>0.16750000000000001</v>
      </c>
      <c r="K45" s="898">
        <v>0.14242020249366763</v>
      </c>
      <c r="L45" s="897">
        <v>0.54042313099631001</v>
      </c>
      <c r="M45" s="897">
        <v>0.48476279880784656</v>
      </c>
      <c r="N45" s="951"/>
      <c r="O45" s="955">
        <v>45.038900421552981</v>
      </c>
      <c r="P45" s="955">
        <v>125.742362</v>
      </c>
      <c r="Q45" s="955">
        <v>-3.4781849999999999</v>
      </c>
      <c r="R45" s="955">
        <v>73.825545244699697</v>
      </c>
      <c r="S45" s="900">
        <v>0.20772091746330262</v>
      </c>
      <c r="T45" s="901">
        <v>2.3133085147625674</v>
      </c>
    </row>
    <row r="46" spans="2:21" ht="20" hidden="1" customHeight="1" x14ac:dyDescent="0.15">
      <c r="B46" s="893">
        <v>44185</v>
      </c>
      <c r="C46" s="1491"/>
      <c r="D46" s="955">
        <v>41.007307179999998</v>
      </c>
      <c r="E46" s="955"/>
      <c r="F46" s="955"/>
      <c r="G46" s="955">
        <v>84.741617140000002</v>
      </c>
      <c r="H46" s="897">
        <v>2.0068913330342055</v>
      </c>
      <c r="I46" s="897">
        <v>1.8</v>
      </c>
      <c r="J46" s="898">
        <v>0.16389999999999999</v>
      </c>
      <c r="K46" s="898">
        <v>0.139817076921463</v>
      </c>
      <c r="L46" s="897">
        <v>0.54042313099631001</v>
      </c>
      <c r="M46" s="897">
        <v>0.48390989650637195</v>
      </c>
      <c r="N46" s="951"/>
      <c r="O46" s="955">
        <v>45.349123031552978</v>
      </c>
      <c r="P46" s="955">
        <v>128.68313900000001</v>
      </c>
      <c r="Q46" s="955">
        <v>-3.1449560000000001</v>
      </c>
      <c r="R46" s="955">
        <v>73.825545244699697</v>
      </c>
      <c r="S46" s="900">
        <v>0.20402855277061463</v>
      </c>
      <c r="T46" s="901">
        <v>2.3573447572207078</v>
      </c>
    </row>
    <row r="47" spans="2:21" ht="20" hidden="1" customHeight="1" x14ac:dyDescent="0.15">
      <c r="B47" s="893">
        <v>44276</v>
      </c>
      <c r="C47" s="1491"/>
      <c r="D47" s="957">
        <v>41.007307179999998</v>
      </c>
      <c r="E47" s="957"/>
      <c r="F47" s="957"/>
      <c r="G47" s="957">
        <v>84.741617140000002</v>
      </c>
      <c r="H47" s="907">
        <v>2.3120386112181692</v>
      </c>
      <c r="I47" s="907">
        <v>2.0496134341388843</v>
      </c>
      <c r="J47" s="958">
        <v>0.18783743977546696</v>
      </c>
      <c r="K47" s="958">
        <v>0.16228005290031439</v>
      </c>
      <c r="L47" s="907">
        <v>0.54042313099631001</v>
      </c>
      <c r="M47" s="907">
        <v>0.48390989650637195</v>
      </c>
      <c r="N47" s="959"/>
      <c r="O47" s="957">
        <v>45.515533031552977</v>
      </c>
      <c r="P47" s="957">
        <v>155.96171799999999</v>
      </c>
      <c r="Q47" s="957">
        <v>-3.334098</v>
      </c>
      <c r="R47" s="957">
        <v>73.825545244699697</v>
      </c>
      <c r="S47" s="911">
        <v>0.22803500294685367</v>
      </c>
      <c r="T47" s="912">
        <v>2.7290993972850881</v>
      </c>
    </row>
    <row r="48" spans="2:21" ht="20" hidden="1" customHeight="1" x14ac:dyDescent="0.15">
      <c r="B48" s="913">
        <f>B28</f>
        <v>44368</v>
      </c>
      <c r="C48" s="1491"/>
      <c r="D48" s="960">
        <f>D47</f>
        <v>41.007307179999998</v>
      </c>
      <c r="E48" s="960"/>
      <c r="F48" s="960"/>
      <c r="G48" s="960">
        <v>84.741617140000002</v>
      </c>
      <c r="H48" s="916">
        <v>2.4065934299846261</v>
      </c>
      <c r="I48" s="916">
        <v>2.1252572891520494</v>
      </c>
      <c r="J48" s="918">
        <v>0.189</v>
      </c>
      <c r="K48" s="918">
        <v>0.1638038694858551</v>
      </c>
      <c r="L48" s="916">
        <f>L47</f>
        <v>0.54042313099631001</v>
      </c>
      <c r="M48" s="919">
        <f>M47</f>
        <v>0.48390989650637195</v>
      </c>
      <c r="N48" s="951"/>
      <c r="O48" s="961">
        <v>45.871032201552978</v>
      </c>
      <c r="P48" s="960">
        <v>163.93674300000001</v>
      </c>
      <c r="Q48" s="960">
        <v>-3.6220669999999999</v>
      </c>
      <c r="R48" s="960">
        <v>73.825545244699697</v>
      </c>
      <c r="S48" s="899">
        <v>0.23173364996910098</v>
      </c>
      <c r="T48" s="921">
        <v>2.8419400697432184</v>
      </c>
    </row>
    <row r="49" spans="2:21" ht="20" hidden="1" customHeight="1" x14ac:dyDescent="0.15">
      <c r="B49" s="962">
        <f>B48</f>
        <v>44368</v>
      </c>
      <c r="C49" s="954"/>
      <c r="D49" s="963">
        <v>41.007307179999998</v>
      </c>
      <c r="E49" s="963"/>
      <c r="F49" s="964"/>
      <c r="G49" s="963">
        <f>G47</f>
        <v>84.741617140000002</v>
      </c>
      <c r="H49" s="897">
        <v>2.3111968613420402</v>
      </c>
      <c r="I49" s="897">
        <v>2.0489400342379809</v>
      </c>
      <c r="J49" s="965">
        <v>0.18085486292839054</v>
      </c>
      <c r="K49" s="966">
        <v>0.15634089112281802</v>
      </c>
      <c r="L49" s="967">
        <v>0.54042313099631001</v>
      </c>
      <c r="M49" s="967">
        <v>0.48390989650637195</v>
      </c>
      <c r="N49" s="951"/>
      <c r="O49" s="963">
        <v>45.871032201552978</v>
      </c>
      <c r="P49" s="963">
        <v>153.94696999999999</v>
      </c>
      <c r="Q49" s="963">
        <v>-9.3516779999999997</v>
      </c>
      <c r="R49" s="963">
        <v>73.825545244699697</v>
      </c>
      <c r="S49" s="968">
        <v>0.21832146048545834</v>
      </c>
      <c r="T49" s="969">
        <v>2.7066241304313143</v>
      </c>
    </row>
    <row r="50" spans="2:21" ht="20" hidden="1" customHeight="1" x14ac:dyDescent="0.15">
      <c r="B50" s="924">
        <v>44469</v>
      </c>
      <c r="C50" s="970"/>
      <c r="D50" s="955">
        <v>82.817189890000037</v>
      </c>
      <c r="E50" s="955"/>
      <c r="F50" s="955"/>
      <c r="G50" s="955">
        <f>G48</f>
        <v>84.741617140000002</v>
      </c>
      <c r="H50" s="897">
        <v>2.354865395212669</v>
      </c>
      <c r="I50" s="897">
        <v>2.0838748677303967</v>
      </c>
      <c r="J50" s="971">
        <v>0.17906438708305361</v>
      </c>
      <c r="K50" s="898">
        <v>0.1551854431629181</v>
      </c>
      <c r="L50" s="897">
        <v>1.0914231667105962</v>
      </c>
      <c r="M50" s="897">
        <v>0.97729064755962047</v>
      </c>
      <c r="N50" s="972"/>
      <c r="O50" s="955">
        <v>100.51523141769903</v>
      </c>
      <c r="P50" s="955">
        <v>113.304288</v>
      </c>
      <c r="Q50" s="955">
        <v>-9.1806280000000005</v>
      </c>
      <c r="R50" s="955">
        <v>73.825545244699697</v>
      </c>
      <c r="S50" s="900">
        <v>0.21550227999687196</v>
      </c>
      <c r="T50" s="901">
        <v>2.8962809378377088</v>
      </c>
      <c r="U50" s="70"/>
    </row>
    <row r="51" spans="2:21" ht="20" hidden="1" customHeight="1" x14ac:dyDescent="0.15">
      <c r="B51" s="924">
        <v>44561</v>
      </c>
      <c r="C51" s="970"/>
      <c r="D51" s="955">
        <v>84.607957890000037</v>
      </c>
      <c r="E51" s="955"/>
      <c r="F51" s="955"/>
      <c r="G51" s="955">
        <f>G49</f>
        <v>84.741617140000002</v>
      </c>
      <c r="H51" s="897">
        <v>2.3470512063722029</v>
      </c>
      <c r="I51" s="897">
        <v>2.0818499358849349</v>
      </c>
      <c r="J51" s="971">
        <v>0.17386574149131775</v>
      </c>
      <c r="K51" s="898">
        <v>0.15132487416267393</v>
      </c>
      <c r="L51" s="897">
        <v>1.1150231667105963</v>
      </c>
      <c r="M51" s="897">
        <v>0.99842274369417394</v>
      </c>
      <c r="N51" s="972"/>
      <c r="O51" s="955">
        <v>100.51523141769903</v>
      </c>
      <c r="P51" s="955">
        <v>111.365589</v>
      </c>
      <c r="Q51" s="955">
        <v>-9.8551110000000008</v>
      </c>
      <c r="R51" s="955">
        <v>73.825545244699697</v>
      </c>
      <c r="S51" s="900">
        <v>0.21058050990104679</v>
      </c>
      <c r="T51" s="901">
        <v>2.7502307371868686</v>
      </c>
      <c r="U51" s="70"/>
    </row>
    <row r="52" spans="2:21" ht="20" hidden="1" customHeight="1" x14ac:dyDescent="0.15">
      <c r="B52" s="924">
        <f>B32</f>
        <v>44561</v>
      </c>
      <c r="C52" s="970"/>
      <c r="D52" s="955">
        <v>84.607957880000015</v>
      </c>
      <c r="E52" s="955">
        <v>107.22012100000001</v>
      </c>
      <c r="F52" s="955" t="e">
        <v>#N/A</v>
      </c>
      <c r="G52" s="955">
        <v>84.741617140000002</v>
      </c>
      <c r="H52" s="897">
        <v>2.2974459086739771</v>
      </c>
      <c r="I52" s="897">
        <v>2.0381638183966295</v>
      </c>
      <c r="J52" s="971">
        <v>0.16980000000000001</v>
      </c>
      <c r="K52" s="898">
        <v>0.14720618128776558</v>
      </c>
      <c r="L52" s="897">
        <v>1.1150231665788088</v>
      </c>
      <c r="M52" s="897">
        <v>0.99842274357616789</v>
      </c>
      <c r="N52" s="972"/>
      <c r="O52" s="955">
        <v>91.31619555155298</v>
      </c>
      <c r="P52" s="955">
        <v>107.22012100000001</v>
      </c>
      <c r="Q52" s="955">
        <v>-9.1068359999999995</v>
      </c>
      <c r="R52" s="955">
        <v>73.825545244699697</v>
      </c>
      <c r="S52" s="900">
        <v>0.20617483258247379</v>
      </c>
      <c r="T52" s="901">
        <v>2.6892631255684076</v>
      </c>
      <c r="U52" s="70"/>
    </row>
    <row r="53" spans="2:21" ht="20" hidden="1" customHeight="1" x14ac:dyDescent="0.15">
      <c r="B53" s="973" t="s">
        <v>876</v>
      </c>
      <c r="C53" s="974"/>
      <c r="D53" s="975">
        <v>84.607957880000015</v>
      </c>
      <c r="E53" s="975"/>
      <c r="F53" s="975"/>
      <c r="G53" s="975">
        <v>84.741617140000002</v>
      </c>
      <c r="H53" s="897">
        <v>3.1435156069502397</v>
      </c>
      <c r="I53" s="897">
        <v>2.7145704971760654</v>
      </c>
      <c r="J53" s="976">
        <v>0.222</v>
      </c>
      <c r="K53" s="977">
        <v>0.19590228199958803</v>
      </c>
      <c r="L53" s="978">
        <f>L52</f>
        <v>1.1150231665788088</v>
      </c>
      <c r="M53" s="978">
        <f>M52</f>
        <v>0.99842274357616789</v>
      </c>
      <c r="N53" s="979"/>
      <c r="O53" s="975">
        <f>O52</f>
        <v>91.31619555155298</v>
      </c>
      <c r="P53" s="975">
        <v>179.88987800000001</v>
      </c>
      <c r="Q53" s="975">
        <v>-9.6804710000000007</v>
      </c>
      <c r="R53" s="975">
        <v>73.825545244699697</v>
      </c>
      <c r="S53" s="980">
        <v>0.25768874287605281</v>
      </c>
      <c r="T53" s="981">
        <v>3.6720469676587451</v>
      </c>
      <c r="U53" s="70"/>
    </row>
    <row r="54" spans="2:21" ht="20" customHeight="1" x14ac:dyDescent="0.15">
      <c r="B54" s="930" t="s">
        <v>877</v>
      </c>
      <c r="C54" s="1492" t="s">
        <v>882</v>
      </c>
      <c r="D54" s="982">
        <v>87.756977880000008</v>
      </c>
      <c r="E54" s="982"/>
      <c r="F54" s="982"/>
      <c r="G54" s="982">
        <v>84.741617140000002</v>
      </c>
      <c r="H54" s="916">
        <v>2.755966028508166</v>
      </c>
      <c r="I54" s="916">
        <v>2.4029516142409113</v>
      </c>
      <c r="J54" s="976">
        <v>0.19420000000000001</v>
      </c>
      <c r="K54" s="976">
        <v>0.17064308524131774</v>
      </c>
      <c r="L54" s="945">
        <v>1.1565231665788087</v>
      </c>
      <c r="M54" s="945">
        <v>1.0355829973720987</v>
      </c>
      <c r="N54" s="983"/>
      <c r="O54" s="982">
        <v>96.176115997984326</v>
      </c>
      <c r="P54" s="982">
        <v>142.56043199999999</v>
      </c>
      <c r="Q54" s="982">
        <v>-10.573402</v>
      </c>
      <c r="R54" s="982">
        <v>73.825545244699697</v>
      </c>
      <c r="S54" s="946">
        <v>0.23218449950218201</v>
      </c>
      <c r="T54" s="947">
        <v>3.2337932243734344</v>
      </c>
      <c r="U54" s="70"/>
    </row>
    <row r="55" spans="2:21" ht="20" customHeight="1" x14ac:dyDescent="0.15">
      <c r="B55" s="984" t="s">
        <v>878</v>
      </c>
      <c r="C55" s="1492"/>
      <c r="D55" s="982">
        <v>88.288137880000008</v>
      </c>
      <c r="E55" s="982"/>
      <c r="F55" s="982"/>
      <c r="G55" s="982">
        <v>84.741617140000002</v>
      </c>
      <c r="H55" s="945">
        <v>2.8230381864048031</v>
      </c>
      <c r="I55" s="945">
        <v>2.4581979038467594</v>
      </c>
      <c r="J55" s="976">
        <v>0.19304513335227969</v>
      </c>
      <c r="K55" s="976">
        <v>0.17007628083229062</v>
      </c>
      <c r="L55" s="945">
        <v>1.1635231665788088</v>
      </c>
      <c r="M55" s="945">
        <v>1.0418509919882797</v>
      </c>
      <c r="N55" s="982"/>
      <c r="O55" s="982">
        <v>96.25797662798432</v>
      </c>
      <c r="P55" s="982">
        <v>147.76621599999999</v>
      </c>
      <c r="Q55" s="982">
        <v>-4.8283209999999999</v>
      </c>
      <c r="R55" s="982">
        <v>73.825545244699697</v>
      </c>
      <c r="S55" s="946">
        <v>0.22778896689414976</v>
      </c>
      <c r="T55" s="947">
        <v>3.3054167337220446</v>
      </c>
      <c r="U55" s="70"/>
    </row>
    <row r="56" spans="2:21" ht="20" customHeight="1" x14ac:dyDescent="0.15">
      <c r="B56" s="984" t="s">
        <v>879</v>
      </c>
      <c r="C56" s="1492"/>
      <c r="D56" s="982">
        <v>99.138977880000013</v>
      </c>
      <c r="E56" s="982"/>
      <c r="F56" s="982"/>
      <c r="G56" s="982">
        <v>84.741617140000002</v>
      </c>
      <c r="H56" s="945">
        <v>2.6002795670030641</v>
      </c>
      <c r="I56" s="945">
        <v>2.280206205611135</v>
      </c>
      <c r="J56" s="976">
        <v>0.17552502751350404</v>
      </c>
      <c r="K56" s="976">
        <v>0.15431222319602972</v>
      </c>
      <c r="L56" s="945">
        <v>1.3065231665788088</v>
      </c>
      <c r="M56" s="945">
        <v>1.1698971677188366</v>
      </c>
      <c r="N56" s="982"/>
      <c r="O56" s="982">
        <v>101.22544362798432</v>
      </c>
      <c r="P56" s="982">
        <v>117.574067</v>
      </c>
      <c r="Q56" s="982">
        <v>-5.3442629999999998</v>
      </c>
      <c r="R56" s="982">
        <v>73.825545244699697</v>
      </c>
      <c r="S56" s="946">
        <v>0.2103535354137421</v>
      </c>
      <c r="T56" s="947">
        <v>2.9637371441383702</v>
      </c>
      <c r="U56" s="70"/>
    </row>
    <row r="57" spans="2:21" ht="20" customHeight="1" x14ac:dyDescent="0.15">
      <c r="B57" s="948" t="s">
        <v>880</v>
      </c>
      <c r="C57" s="1492"/>
      <c r="D57" s="982">
        <v>101.64301807999999</v>
      </c>
      <c r="E57" s="951"/>
      <c r="F57" s="951"/>
      <c r="G57" s="982">
        <v>84.741617140000002</v>
      </c>
      <c r="H57" s="945">
        <v>2.4294133267997688</v>
      </c>
      <c r="I57" s="945">
        <v>2.1435132134484989</v>
      </c>
      <c r="J57" s="976">
        <v>0.16158295273780826</v>
      </c>
      <c r="K57" s="976">
        <v>0.14184407591819762</v>
      </c>
      <c r="L57" s="945">
        <v>1.3395231692145493</v>
      </c>
      <c r="M57" s="945">
        <v>1.1994462875552341</v>
      </c>
      <c r="N57" s="951"/>
      <c r="O57" s="982">
        <v>101.22544362798432</v>
      </c>
      <c r="P57" s="982">
        <v>103.44029999999999</v>
      </c>
      <c r="Q57" s="982">
        <v>-5.1474349999999998</v>
      </c>
      <c r="R57" s="982">
        <v>73.825545244699697</v>
      </c>
      <c r="S57" s="946">
        <v>0.1965246856212616</v>
      </c>
      <c r="T57" s="947">
        <v>2.7722889543125762</v>
      </c>
    </row>
    <row r="58" spans="2:21" ht="20" customHeight="1" x14ac:dyDescent="0.15">
      <c r="B58" s="948"/>
      <c r="C58" s="950"/>
      <c r="D58" s="951"/>
      <c r="E58" s="951"/>
      <c r="F58" s="951"/>
      <c r="G58" s="951"/>
      <c r="H58" s="951"/>
      <c r="I58" s="951"/>
      <c r="J58" s="951"/>
      <c r="K58" s="985"/>
      <c r="L58" s="951"/>
      <c r="M58" s="986"/>
      <c r="N58" s="951"/>
      <c r="O58" s="950"/>
      <c r="P58" s="987"/>
      <c r="Q58" s="987"/>
      <c r="R58" s="951"/>
      <c r="S58" s="951"/>
      <c r="T58" s="986"/>
    </row>
    <row r="59" spans="2:21" x14ac:dyDescent="0.15">
      <c r="C59" s="1485" t="s">
        <v>862</v>
      </c>
      <c r="D59" s="1485"/>
      <c r="E59" s="1485"/>
      <c r="F59" s="1485"/>
      <c r="G59" s="1485"/>
      <c r="H59" s="1485"/>
      <c r="I59" s="1485"/>
      <c r="J59" s="1485"/>
      <c r="K59" s="1485"/>
      <c r="L59" s="1485"/>
      <c r="M59" s="1485"/>
      <c r="N59" s="870"/>
      <c r="O59" s="1485" t="s">
        <v>537</v>
      </c>
      <c r="P59" s="1485"/>
      <c r="Q59" s="1485"/>
      <c r="R59" s="1485"/>
      <c r="S59" s="1485"/>
      <c r="T59" s="1485"/>
    </row>
    <row r="60" spans="2:21" ht="42" x14ac:dyDescent="0.15">
      <c r="C60" s="881" t="s">
        <v>560</v>
      </c>
      <c r="D60" s="882" t="s">
        <v>863</v>
      </c>
      <c r="E60" s="882" t="s">
        <v>32</v>
      </c>
      <c r="F60" s="882" t="s">
        <v>864</v>
      </c>
      <c r="G60" s="883" t="s">
        <v>865</v>
      </c>
      <c r="H60" s="883" t="s">
        <v>607</v>
      </c>
      <c r="I60" s="883" t="s">
        <v>866</v>
      </c>
      <c r="J60" s="883" t="s">
        <v>867</v>
      </c>
      <c r="K60" s="883" t="s">
        <v>611</v>
      </c>
      <c r="L60" s="884" t="s">
        <v>868</v>
      </c>
      <c r="M60" s="884" t="s">
        <v>613</v>
      </c>
      <c r="N60" s="885"/>
      <c r="O60" s="884" t="s">
        <v>869</v>
      </c>
      <c r="P60" s="884" t="s">
        <v>870</v>
      </c>
      <c r="Q60" s="884" t="s">
        <v>871</v>
      </c>
      <c r="R60" s="884" t="s">
        <v>872</v>
      </c>
      <c r="S60" s="884" t="s">
        <v>881</v>
      </c>
      <c r="T60" s="884" t="s">
        <v>609</v>
      </c>
    </row>
    <row r="61" spans="2:21" ht="20" hidden="1" customHeight="1" x14ac:dyDescent="0.15">
      <c r="B61" s="893">
        <v>43709</v>
      </c>
      <c r="C61" s="1490" t="s">
        <v>883</v>
      </c>
      <c r="D61" s="988">
        <v>0</v>
      </c>
      <c r="E61" s="895">
        <v>6463.470495415324</v>
      </c>
      <c r="F61" s="895">
        <v>181.76767439739999</v>
      </c>
      <c r="G61" s="895">
        <v>4576.137095</v>
      </c>
      <c r="H61" s="895"/>
      <c r="I61" s="897">
        <v>1.3615349957626606</v>
      </c>
      <c r="J61" s="897"/>
      <c r="K61" s="898">
        <v>0.19726663249812715</v>
      </c>
      <c r="L61" s="989">
        <v>0</v>
      </c>
      <c r="M61" s="989">
        <v>0</v>
      </c>
      <c r="N61" s="951"/>
      <c r="O61" s="989">
        <v>0</v>
      </c>
      <c r="P61" s="895">
        <v>6463.470495415324</v>
      </c>
      <c r="Q61" s="895">
        <v>14.078570067902017</v>
      </c>
      <c r="R61" s="895">
        <v>3884.9109118830984</v>
      </c>
      <c r="S61" s="900">
        <v>0.37673806548118594</v>
      </c>
      <c r="T61" s="901">
        <v>1.6637371208809375</v>
      </c>
    </row>
    <row r="62" spans="2:21" ht="20" hidden="1" customHeight="1" x14ac:dyDescent="0.15">
      <c r="B62" s="893">
        <v>43800</v>
      </c>
      <c r="C62" s="1491"/>
      <c r="D62" s="988">
        <v>0</v>
      </c>
      <c r="E62" s="895"/>
      <c r="F62" s="895"/>
      <c r="G62" s="895">
        <v>4787.7336009999999</v>
      </c>
      <c r="H62" s="895"/>
      <c r="I62" s="897">
        <v>1.4660851383150344</v>
      </c>
      <c r="J62" s="897"/>
      <c r="K62" s="898">
        <v>0.21991301654136344</v>
      </c>
      <c r="L62" s="989">
        <v>0</v>
      </c>
      <c r="M62" s="989">
        <v>0</v>
      </c>
      <c r="N62" s="951"/>
      <c r="O62" s="989">
        <v>1.7085771399999998</v>
      </c>
      <c r="P62" s="895">
        <v>7565.7852488154849</v>
      </c>
      <c r="Q62" s="895">
        <v>16.307587706322014</v>
      </c>
      <c r="R62" s="895">
        <v>4235.4957358631</v>
      </c>
      <c r="S62" s="900">
        <v>0.39597076773643491</v>
      </c>
      <c r="T62" s="901">
        <v>1.7866843217145625</v>
      </c>
    </row>
    <row r="63" spans="2:21" ht="20" hidden="1" customHeight="1" x14ac:dyDescent="0.15">
      <c r="B63" s="893">
        <v>43891</v>
      </c>
      <c r="C63" s="1491"/>
      <c r="D63" s="988">
        <v>0</v>
      </c>
      <c r="E63" s="895"/>
      <c r="F63" s="895"/>
      <c r="G63" s="895">
        <v>4921.1790039999996</v>
      </c>
      <c r="H63" s="895"/>
      <c r="I63" s="897">
        <v>1.4876831452928401</v>
      </c>
      <c r="J63" s="897"/>
      <c r="K63" s="898">
        <v>0.20785748625454839</v>
      </c>
      <c r="L63" s="989">
        <v>0</v>
      </c>
      <c r="M63" s="989">
        <v>0</v>
      </c>
      <c r="N63" s="951"/>
      <c r="O63" s="989">
        <v>1.7085771399999998</v>
      </c>
      <c r="P63" s="895">
        <v>7860.2291221395562</v>
      </c>
      <c r="Q63" s="895">
        <v>36.051752015062036</v>
      </c>
      <c r="R63" s="895">
        <v>4283.7926153630988</v>
      </c>
      <c r="S63" s="900">
        <v>0.36316934227943432</v>
      </c>
      <c r="T63" s="901">
        <v>1.8352750483494567</v>
      </c>
    </row>
    <row r="64" spans="2:21" ht="20" hidden="1" customHeight="1" x14ac:dyDescent="0.15">
      <c r="B64" s="893">
        <v>43983</v>
      </c>
      <c r="C64" s="1491"/>
      <c r="D64" s="988">
        <v>0</v>
      </c>
      <c r="E64" s="895"/>
      <c r="F64" s="895"/>
      <c r="G64" s="895">
        <v>5175.8927830000002</v>
      </c>
      <c r="H64" s="895"/>
      <c r="I64" s="897">
        <v>1.4629268445238808</v>
      </c>
      <c r="J64" s="897"/>
      <c r="K64" s="898">
        <v>0.18443455944322559</v>
      </c>
      <c r="L64" s="989">
        <v>0</v>
      </c>
      <c r="M64" s="989">
        <v>0</v>
      </c>
      <c r="N64" s="951"/>
      <c r="O64" s="989">
        <v>1.7085771399999998</v>
      </c>
      <c r="P64" s="895">
        <v>8108.7998568249477</v>
      </c>
      <c r="Q64" s="895">
        <v>35.740197790902009</v>
      </c>
      <c r="R64" s="895">
        <v>4506.0135669830979</v>
      </c>
      <c r="S64" s="900">
        <v>0.32085104584693913</v>
      </c>
      <c r="T64" s="901">
        <v>1.7999298744666585</v>
      </c>
    </row>
    <row r="65" spans="2:20" ht="20" hidden="1" customHeight="1" x14ac:dyDescent="0.15">
      <c r="B65" s="893">
        <v>44075</v>
      </c>
      <c r="C65" s="1491"/>
      <c r="D65" s="988">
        <v>0</v>
      </c>
      <c r="E65" s="895"/>
      <c r="F65" s="895"/>
      <c r="G65" s="895">
        <v>5278.6548869999997</v>
      </c>
      <c r="H65" s="897">
        <v>1.5944753515124934</v>
      </c>
      <c r="I65" s="897">
        <v>1.4753117244571199</v>
      </c>
      <c r="J65" s="898">
        <v>0.20725728492214257</v>
      </c>
      <c r="K65" s="898">
        <v>0.17177873585322131</v>
      </c>
      <c r="L65" s="989">
        <v>0</v>
      </c>
      <c r="M65" s="989">
        <v>0</v>
      </c>
      <c r="N65" s="951"/>
      <c r="O65" s="989">
        <v>1.7085771399999998</v>
      </c>
      <c r="P65" s="990">
        <v>8394.3569141130665</v>
      </c>
      <c r="Q65" s="895">
        <v>23.731332816135964</v>
      </c>
      <c r="R65" s="895">
        <v>4617.3691833130979</v>
      </c>
      <c r="S65" s="900">
        <v>0.29513724446296696</v>
      </c>
      <c r="T65" s="901">
        <v>1.8183656445743943</v>
      </c>
    </row>
    <row r="66" spans="2:20" ht="20" hidden="1" customHeight="1" x14ac:dyDescent="0.15">
      <c r="B66" s="893">
        <v>44166</v>
      </c>
      <c r="C66" s="1491"/>
      <c r="D66" s="988">
        <v>0</v>
      </c>
      <c r="E66" s="895"/>
      <c r="F66" s="895"/>
      <c r="G66" s="895">
        <v>5435.5178079999996</v>
      </c>
      <c r="H66" s="897">
        <v>1.6270391787675851</v>
      </c>
      <c r="I66" s="897">
        <v>1.5013620917009987</v>
      </c>
      <c r="J66" s="898">
        <v>0.20039999999999999</v>
      </c>
      <c r="K66" s="898">
        <v>0.16641967355388484</v>
      </c>
      <c r="L66" s="989">
        <v>0</v>
      </c>
      <c r="M66" s="989">
        <v>0</v>
      </c>
      <c r="N66" s="951"/>
      <c r="O66" s="989">
        <v>25.249965209999996</v>
      </c>
      <c r="P66" s="990">
        <v>8807.6571762423027</v>
      </c>
      <c r="Q66" s="895">
        <v>18.239782364984023</v>
      </c>
      <c r="R66" s="895">
        <v>4750.7987597330975</v>
      </c>
      <c r="S66" s="900">
        <v>0.28086040616035457</v>
      </c>
      <c r="T66" s="901">
        <v>1.8592467473719176</v>
      </c>
    </row>
    <row r="67" spans="2:20" ht="20" hidden="1" customHeight="1" x14ac:dyDescent="0.15">
      <c r="B67" s="893">
        <v>44276</v>
      </c>
      <c r="C67" s="1491"/>
      <c r="D67" s="991">
        <v>5.0667590000000002</v>
      </c>
      <c r="E67" s="905"/>
      <c r="F67" s="905"/>
      <c r="G67" s="905">
        <v>5521.1796789999999</v>
      </c>
      <c r="H67" s="907">
        <v>1.7382768581678525</v>
      </c>
      <c r="I67" s="907">
        <v>1.5903561953395899</v>
      </c>
      <c r="J67" s="909">
        <v>0.21219559760942852</v>
      </c>
      <c r="K67" s="909">
        <v>0.17702655530955691</v>
      </c>
      <c r="L67" s="992">
        <v>0</v>
      </c>
      <c r="M67" s="992">
        <v>0</v>
      </c>
      <c r="N67" s="959"/>
      <c r="O67" s="992">
        <v>25.249965209999996</v>
      </c>
      <c r="P67" s="993">
        <v>9585.1987876803869</v>
      </c>
      <c r="Q67" s="905">
        <v>21.533337071593007</v>
      </c>
      <c r="R67" s="905">
        <v>4804.9465352130974</v>
      </c>
      <c r="S67" s="911">
        <v>0.28859485983848565</v>
      </c>
      <c r="T67" s="912">
        <v>1.9952153457260504</v>
      </c>
    </row>
    <row r="68" spans="2:20" ht="20" hidden="1" customHeight="1" x14ac:dyDescent="0.15">
      <c r="B68" s="913">
        <f>B28</f>
        <v>44368</v>
      </c>
      <c r="C68" s="1491"/>
      <c r="D68" s="994">
        <v>0</v>
      </c>
      <c r="E68" s="914"/>
      <c r="F68" s="914"/>
      <c r="G68" s="914">
        <v>5599.5806789999997</v>
      </c>
      <c r="H68" s="914">
        <v>1.8196043898525041</v>
      </c>
      <c r="I68" s="916">
        <v>1.655596878390861</v>
      </c>
      <c r="J68" s="995">
        <v>0.21340000000000001</v>
      </c>
      <c r="K68" s="918">
        <v>0.17862329352391909</v>
      </c>
      <c r="L68" s="989">
        <v>0</v>
      </c>
      <c r="M68" s="989">
        <v>0</v>
      </c>
      <c r="N68" s="951"/>
      <c r="O68" s="996">
        <f>O67</f>
        <v>25.249965209999996</v>
      </c>
      <c r="P68" s="997">
        <v>10202.178694719865</v>
      </c>
      <c r="Q68" s="914">
        <v>26.764731924520959</v>
      </c>
      <c r="R68" s="914">
        <v>4883.0538571630968</v>
      </c>
      <c r="S68" s="899">
        <v>0.28495063185691849</v>
      </c>
      <c r="T68" s="921">
        <v>2.0893425380704289</v>
      </c>
    </row>
    <row r="69" spans="2:20" ht="20" hidden="1" customHeight="1" x14ac:dyDescent="0.15">
      <c r="B69" s="924">
        <f>B68</f>
        <v>44368</v>
      </c>
      <c r="C69" s="954"/>
      <c r="D69" s="988">
        <v>5.0667590000000002</v>
      </c>
      <c r="E69" s="895"/>
      <c r="F69" s="895"/>
      <c r="G69" s="895">
        <v>5599.5806789999997</v>
      </c>
      <c r="H69" s="897">
        <v>1.8164983380068875</v>
      </c>
      <c r="I69" s="897">
        <v>1.6531121916402396</v>
      </c>
      <c r="J69" s="998">
        <v>0.2118512924403361</v>
      </c>
      <c r="K69" s="898">
        <v>0.17728703329007919</v>
      </c>
      <c r="L69" s="989">
        <v>0</v>
      </c>
      <c r="M69" s="989">
        <v>0</v>
      </c>
      <c r="N69" s="951"/>
      <c r="O69" s="989">
        <v>25.249965209999996</v>
      </c>
      <c r="P69" s="999">
        <v>10158.464423030018</v>
      </c>
      <c r="Q69" s="895">
        <v>27.839357616070039</v>
      </c>
      <c r="R69" s="895">
        <v>4883.0538571630968</v>
      </c>
      <c r="S69" s="900">
        <v>0.28319734930992124</v>
      </c>
      <c r="T69" s="901">
        <v>2.0855216194884325</v>
      </c>
    </row>
    <row r="70" spans="2:20" ht="20" hidden="1" customHeight="1" x14ac:dyDescent="0.15">
      <c r="B70" s="924">
        <f>B50</f>
        <v>44469</v>
      </c>
      <c r="C70" s="956"/>
      <c r="D70" s="988">
        <v>5.0667590000000002</v>
      </c>
      <c r="E70" s="895"/>
      <c r="F70" s="895"/>
      <c r="G70" s="895">
        <v>5600.7006789999996</v>
      </c>
      <c r="H70" s="897">
        <v>2.1357618479964922</v>
      </c>
      <c r="I70" s="897">
        <v>1.9086091805601735</v>
      </c>
      <c r="J70" s="998">
        <v>0.25119999999999998</v>
      </c>
      <c r="K70" s="898">
        <v>0.21228707509498076</v>
      </c>
      <c r="L70" s="989">
        <v>0</v>
      </c>
      <c r="M70" s="989">
        <v>0</v>
      </c>
      <c r="N70" s="951"/>
      <c r="O70" s="989">
        <v>25.249965209999996</v>
      </c>
      <c r="P70" s="999">
        <v>11979.061882024325</v>
      </c>
      <c r="Q70" s="895">
        <v>27.160686122105009</v>
      </c>
      <c r="R70" s="895">
        <v>4923.2709841530977</v>
      </c>
      <c r="S70" s="900">
        <v>0.32196688055992129</v>
      </c>
      <c r="T70" s="901">
        <v>2.4382797302593144</v>
      </c>
    </row>
    <row r="71" spans="2:20" ht="20" hidden="1" customHeight="1" x14ac:dyDescent="0.15">
      <c r="B71" s="924">
        <v>44561</v>
      </c>
      <c r="C71" s="956"/>
      <c r="D71" s="988">
        <v>5.0667590000000002</v>
      </c>
      <c r="E71" s="895"/>
      <c r="F71" s="895"/>
      <c r="G71" s="895">
        <v>5608.0690670000004</v>
      </c>
      <c r="H71" s="897">
        <v>3.1014378833605885</v>
      </c>
      <c r="I71" s="897">
        <v>2.6799752454659229</v>
      </c>
      <c r="J71" s="998">
        <v>0.35398202556453345</v>
      </c>
      <c r="K71" s="898">
        <v>0.30540710031169738</v>
      </c>
      <c r="L71" s="989">
        <v>0</v>
      </c>
      <c r="M71" s="989">
        <v>0</v>
      </c>
      <c r="N71" s="951"/>
      <c r="O71" s="989">
        <v>52.980856269999997</v>
      </c>
      <c r="P71" s="999">
        <v>17443.317688654548</v>
      </c>
      <c r="Q71" s="895">
        <v>26.476102629151963</v>
      </c>
      <c r="R71" s="895">
        <v>4923.2709841530977</v>
      </c>
      <c r="S71" s="900">
        <v>0.43384489417076111</v>
      </c>
      <c r="T71" s="901">
        <v>3.5537955560929304</v>
      </c>
    </row>
    <row r="72" spans="2:20" ht="20" hidden="1" customHeight="1" x14ac:dyDescent="0.15">
      <c r="B72" s="913">
        <f>B71</f>
        <v>44561</v>
      </c>
      <c r="C72" s="956"/>
      <c r="D72" s="994">
        <v>5.0667590000000002</v>
      </c>
      <c r="E72" s="914"/>
      <c r="F72" s="914"/>
      <c r="G72" s="914">
        <f t="shared" ref="G72:G77" si="2">G71</f>
        <v>5608.0690670000004</v>
      </c>
      <c r="H72" s="897">
        <v>3.0643643459725203</v>
      </c>
      <c r="I72" s="897">
        <v>2.6514051289428942</v>
      </c>
      <c r="J72" s="995">
        <v>0.35289999999999999</v>
      </c>
      <c r="K72" s="918">
        <v>0.30414056229264774</v>
      </c>
      <c r="L72" s="1000">
        <v>0</v>
      </c>
      <c r="M72" s="1001">
        <v>0</v>
      </c>
      <c r="N72" s="951"/>
      <c r="O72" s="996">
        <v>52.980856269999997</v>
      </c>
      <c r="P72" s="997">
        <v>17233.770425374256</v>
      </c>
      <c r="Q72" s="914">
        <v>26.476102629151963</v>
      </c>
      <c r="R72" s="914">
        <v>4923.2709841530977</v>
      </c>
      <c r="S72" s="899">
        <v>0.42930032610893254</v>
      </c>
      <c r="T72" s="921">
        <v>3.5112329460000109</v>
      </c>
    </row>
    <row r="73" spans="2:20" ht="20" hidden="1" customHeight="1" x14ac:dyDescent="0.15">
      <c r="B73" s="984" t="str">
        <f>B53</f>
        <v>Mar'22</v>
      </c>
      <c r="C73" s="1002"/>
      <c r="D73" s="1003">
        <f>D72</f>
        <v>5.0667590000000002</v>
      </c>
      <c r="E73" s="941"/>
      <c r="F73" s="941"/>
      <c r="G73" s="941">
        <f t="shared" si="2"/>
        <v>5608.0690670000004</v>
      </c>
      <c r="H73" s="897">
        <v>3.1278810572307179</v>
      </c>
      <c r="I73" s="897">
        <v>2.7023048457845742</v>
      </c>
      <c r="J73" s="1004">
        <v>0.33310000000000001</v>
      </c>
      <c r="K73" s="1005">
        <v>0.28766022564613669</v>
      </c>
      <c r="L73" s="1006">
        <v>0</v>
      </c>
      <c r="M73" s="1007">
        <v>0</v>
      </c>
      <c r="N73" s="983"/>
      <c r="O73" s="1008">
        <v>116.89718535999999</v>
      </c>
      <c r="P73" s="1009">
        <v>17571.524307058924</v>
      </c>
      <c r="Q73" s="941">
        <v>39.05875942225201</v>
      </c>
      <c r="R73" s="941">
        <v>4937.7050362330974</v>
      </c>
      <c r="S73" s="946">
        <v>0.40627240538597109</v>
      </c>
      <c r="T73" s="1010">
        <v>3.582316351953085</v>
      </c>
    </row>
    <row r="74" spans="2:20" ht="20" hidden="1" customHeight="1" x14ac:dyDescent="0.15">
      <c r="B74" s="913" t="s">
        <v>876</v>
      </c>
      <c r="C74" s="956"/>
      <c r="D74" s="994">
        <v>14.369510999999999</v>
      </c>
      <c r="E74" s="914"/>
      <c r="F74" s="914"/>
      <c r="G74" s="914">
        <f t="shared" si="2"/>
        <v>5608.0690670000004</v>
      </c>
      <c r="H74" s="897">
        <v>3.1817595843697983</v>
      </c>
      <c r="I74" s="897">
        <v>2.7456530827334018</v>
      </c>
      <c r="J74" s="995">
        <v>0.34110000000000001</v>
      </c>
      <c r="K74" s="918">
        <v>0.29457450553162468</v>
      </c>
      <c r="L74" s="1000">
        <v>2.5622916618373167E-3</v>
      </c>
      <c r="M74" s="1001">
        <v>0</v>
      </c>
      <c r="N74" s="951"/>
      <c r="O74" s="1000">
        <v>259.03784012999995</v>
      </c>
      <c r="P74" s="997">
        <v>17732.08397577572</v>
      </c>
      <c r="Q74" s="914">
        <v>38.056340898882539</v>
      </c>
      <c r="R74" s="914">
        <v>4937.7050363805974</v>
      </c>
      <c r="S74" s="899">
        <v>0.4123240649700165</v>
      </c>
      <c r="T74" s="1011">
        <v>3.6436202007508833</v>
      </c>
    </row>
    <row r="75" spans="2:20" ht="20" customHeight="1" x14ac:dyDescent="0.15">
      <c r="B75" s="913" t="s">
        <v>877</v>
      </c>
      <c r="C75" s="1493" t="s">
        <v>883</v>
      </c>
      <c r="D75" s="994">
        <v>844.30660799999998</v>
      </c>
      <c r="E75" s="914"/>
      <c r="F75" s="914"/>
      <c r="G75" s="914">
        <f t="shared" si="2"/>
        <v>5608.0690670000004</v>
      </c>
      <c r="H75" s="897">
        <v>3.0645262040066363</v>
      </c>
      <c r="I75" s="897">
        <v>2.6516209632053092</v>
      </c>
      <c r="J75" s="995">
        <v>0.30831794216208253</v>
      </c>
      <c r="K75" s="918">
        <v>0.26582785828472832</v>
      </c>
      <c r="L75" s="1000">
        <v>0.15055208084064572</v>
      </c>
      <c r="M75" s="1001">
        <v>0</v>
      </c>
      <c r="N75" s="951"/>
      <c r="O75" s="1000">
        <v>1166.5183042900003</v>
      </c>
      <c r="P75" s="997">
        <v>16197.065676908629</v>
      </c>
      <c r="Q75" s="914">
        <v>49.912894020015493</v>
      </c>
      <c r="R75" s="914">
        <v>4937.7050363805974</v>
      </c>
      <c r="S75" s="899">
        <v>0.37329221367835996</v>
      </c>
      <c r="T75" s="1011">
        <v>3.5165292080562116</v>
      </c>
    </row>
    <row r="76" spans="2:20" ht="20" customHeight="1" x14ac:dyDescent="0.15">
      <c r="B76" s="984" t="s">
        <v>878</v>
      </c>
      <c r="C76" s="1493"/>
      <c r="D76" s="1003">
        <v>1874.9205770000001</v>
      </c>
      <c r="E76" s="941"/>
      <c r="F76" s="941"/>
      <c r="G76" s="941">
        <f t="shared" si="2"/>
        <v>5608.0690670000004</v>
      </c>
      <c r="H76" s="945">
        <v>2.9883928966458178</v>
      </c>
      <c r="I76" s="945">
        <v>2.5907228610060109</v>
      </c>
      <c r="J76" s="1004">
        <v>0.28405905109562302</v>
      </c>
      <c r="K76" s="1005">
        <v>0.24485144628237368</v>
      </c>
      <c r="L76" s="1006">
        <v>0.33432545902601074</v>
      </c>
      <c r="M76" s="1007">
        <v>0</v>
      </c>
      <c r="N76" s="983"/>
      <c r="O76" s="1006">
        <v>2182.0070718300003</v>
      </c>
      <c r="P76" s="1009">
        <v>14797.47181292642</v>
      </c>
      <c r="Q76" s="941">
        <v>67.469576199409005</v>
      </c>
      <c r="R76" s="941">
        <v>4945.6994703805976</v>
      </c>
      <c r="S76" s="946">
        <v>0.34426041245460504</v>
      </c>
      <c r="T76" s="947">
        <v>3.4281564435919023</v>
      </c>
    </row>
    <row r="77" spans="2:20" ht="20" customHeight="1" x14ac:dyDescent="0.15">
      <c r="B77" s="984" t="s">
        <v>879</v>
      </c>
      <c r="C77" s="1493"/>
      <c r="D77" s="1003">
        <v>1874.9205770000001</v>
      </c>
      <c r="E77" s="941"/>
      <c r="F77" s="941"/>
      <c r="G77" s="941">
        <f t="shared" si="2"/>
        <v>5608.0690670000004</v>
      </c>
      <c r="H77" s="945">
        <v>2.9273221201880464</v>
      </c>
      <c r="I77" s="945">
        <v>2.541866239839794</v>
      </c>
      <c r="J77" s="1004">
        <v>0.26398912821730536</v>
      </c>
      <c r="K77" s="1005">
        <v>0.22756996886370937</v>
      </c>
      <c r="L77" s="1006">
        <v>0.33432545902601074</v>
      </c>
      <c r="M77" s="1007">
        <v>0</v>
      </c>
      <c r="N77" s="983"/>
      <c r="O77" s="1006">
        <v>2182.0108991100005</v>
      </c>
      <c r="P77" s="1009">
        <v>14483.496667038316</v>
      </c>
      <c r="Q77" s="941">
        <v>75.399803671518981</v>
      </c>
      <c r="R77" s="941">
        <v>4945.6994703805976</v>
      </c>
      <c r="S77" s="946">
        <v>0.32087181210517879</v>
      </c>
      <c r="T77" s="947">
        <v>3.3696967771609905</v>
      </c>
    </row>
    <row r="78" spans="2:20" ht="20" customHeight="1" x14ac:dyDescent="0.15">
      <c r="B78" s="948" t="s">
        <v>880</v>
      </c>
      <c r="C78" s="1493"/>
      <c r="D78" s="1003">
        <v>1874.9205770000001</v>
      </c>
      <c r="E78" s="941"/>
      <c r="F78" s="941"/>
      <c r="G78" s="941">
        <v>5664.0690670000004</v>
      </c>
      <c r="H78" s="945">
        <v>2.8801727143585398</v>
      </c>
      <c r="I78" s="945">
        <v>2.5041466307057139</v>
      </c>
      <c r="J78" s="1004">
        <v>0.24891979896858948</v>
      </c>
      <c r="K78" s="1005">
        <v>0.21468937704007918</v>
      </c>
      <c r="L78" s="1006">
        <v>0.33432545902601074</v>
      </c>
      <c r="M78" s="1007">
        <v>0</v>
      </c>
      <c r="N78" s="983"/>
      <c r="O78" s="1006">
        <v>2182.0108991100005</v>
      </c>
      <c r="P78" s="1009">
        <v>14405.558561282511</v>
      </c>
      <c r="Q78" s="941">
        <v>70.347336217245996</v>
      </c>
      <c r="R78" s="941">
        <v>4997.4950669805976</v>
      </c>
      <c r="S78" s="946">
        <v>0.30280339121818545</v>
      </c>
      <c r="T78" s="947">
        <v>3.3191767551687534</v>
      </c>
    </row>
    <row r="79" spans="2:20" ht="20" customHeight="1" x14ac:dyDescent="0.15">
      <c r="C79" s="950"/>
      <c r="D79" s="951"/>
      <c r="E79" s="951"/>
      <c r="F79" s="951"/>
      <c r="G79" s="951"/>
      <c r="H79" s="951"/>
      <c r="I79" s="951"/>
      <c r="J79" s="951"/>
      <c r="K79" s="1012"/>
      <c r="L79" s="1012"/>
      <c r="M79" s="1012"/>
      <c r="N79" s="951"/>
      <c r="O79" s="951"/>
      <c r="P79" s="951"/>
      <c r="Q79" s="951"/>
      <c r="R79" s="951"/>
      <c r="S79" s="951"/>
      <c r="T79" s="951"/>
    </row>
    <row r="80" spans="2:20" x14ac:dyDescent="0.15">
      <c r="C80" s="1485" t="s">
        <v>862</v>
      </c>
      <c r="D80" s="1485"/>
      <c r="E80" s="1485"/>
      <c r="F80" s="1485"/>
      <c r="G80" s="1485"/>
      <c r="H80" s="1485"/>
      <c r="I80" s="1485"/>
      <c r="J80" s="1485"/>
      <c r="K80" s="1485"/>
      <c r="L80" s="1485"/>
      <c r="M80" s="1485"/>
      <c r="N80" s="870"/>
      <c r="O80" s="1485" t="s">
        <v>537</v>
      </c>
      <c r="P80" s="1485"/>
      <c r="Q80" s="1485"/>
      <c r="R80" s="1485"/>
      <c r="S80" s="1485"/>
      <c r="T80" s="1485"/>
    </row>
    <row r="81" spans="2:20" ht="42" x14ac:dyDescent="0.15">
      <c r="C81" s="881" t="s">
        <v>560</v>
      </c>
      <c r="D81" s="882" t="s">
        <v>863</v>
      </c>
      <c r="E81" s="882" t="s">
        <v>32</v>
      </c>
      <c r="F81" s="882" t="s">
        <v>864</v>
      </c>
      <c r="G81" s="883" t="s">
        <v>865</v>
      </c>
      <c r="H81" s="883" t="s">
        <v>607</v>
      </c>
      <c r="I81" s="883" t="s">
        <v>866</v>
      </c>
      <c r="J81" s="883" t="s">
        <v>867</v>
      </c>
      <c r="K81" s="883" t="s">
        <v>611</v>
      </c>
      <c r="L81" s="884" t="s">
        <v>868</v>
      </c>
      <c r="M81" s="884" t="s">
        <v>613</v>
      </c>
      <c r="N81" s="885"/>
      <c r="O81" s="884" t="s">
        <v>869</v>
      </c>
      <c r="P81" s="884" t="s">
        <v>870</v>
      </c>
      <c r="Q81" s="884" t="s">
        <v>871</v>
      </c>
      <c r="R81" s="884" t="s">
        <v>872</v>
      </c>
      <c r="S81" s="884" t="s">
        <v>881</v>
      </c>
      <c r="T81" s="884" t="s">
        <v>609</v>
      </c>
    </row>
    <row r="82" spans="2:20" ht="20" hidden="1" customHeight="1" x14ac:dyDescent="0.15">
      <c r="B82" s="893">
        <v>43709</v>
      </c>
      <c r="C82" s="1497" t="s">
        <v>884</v>
      </c>
      <c r="D82" s="955">
        <v>0</v>
      </c>
      <c r="E82" s="955">
        <v>137.803584</v>
      </c>
      <c r="F82" s="955">
        <v>-0.20764713075106869</v>
      </c>
      <c r="G82" s="1014">
        <v>99.548540439999996</v>
      </c>
      <c r="H82" s="1014"/>
      <c r="I82" s="897">
        <v>1.3057849517316251</v>
      </c>
      <c r="J82" s="897"/>
      <c r="K82" s="898">
        <v>0.17579320202135057</v>
      </c>
      <c r="L82" s="989">
        <v>0</v>
      </c>
      <c r="M82" s="989">
        <v>0</v>
      </c>
      <c r="N82" s="951"/>
      <c r="O82" s="955">
        <v>0</v>
      </c>
      <c r="P82" s="1014">
        <v>137.803584</v>
      </c>
      <c r="Q82" s="1014">
        <v>-2.9505605989360051</v>
      </c>
      <c r="R82" s="1014">
        <v>87.397386835882514</v>
      </c>
      <c r="S82" s="900">
        <v>0.32788016200065617</v>
      </c>
      <c r="T82" s="901">
        <v>1.5767471887777582</v>
      </c>
    </row>
    <row r="83" spans="2:20" ht="20" hidden="1" customHeight="1" x14ac:dyDescent="0.15">
      <c r="B83" s="893">
        <v>43800</v>
      </c>
      <c r="C83" s="1498"/>
      <c r="D83" s="955">
        <v>0</v>
      </c>
      <c r="E83" s="955"/>
      <c r="F83" s="955"/>
      <c r="G83" s="1014">
        <v>115.39653676</v>
      </c>
      <c r="H83" s="1014"/>
      <c r="I83" s="897">
        <v>1.3694365052791975</v>
      </c>
      <c r="J83" s="897"/>
      <c r="K83" s="898">
        <v>0.20642660480656033</v>
      </c>
      <c r="L83" s="989">
        <v>0</v>
      </c>
      <c r="M83" s="989">
        <v>0</v>
      </c>
      <c r="N83" s="951"/>
      <c r="O83" s="955">
        <v>3.6999999999999998E-2</v>
      </c>
      <c r="P83" s="1014">
        <v>171.17759000000001</v>
      </c>
      <c r="Q83" s="1014">
        <v>-3.6166420000000001</v>
      </c>
      <c r="R83" s="1014">
        <v>104.10315387523566</v>
      </c>
      <c r="S83" s="900">
        <v>0.3851006448268891</v>
      </c>
      <c r="T83" s="901">
        <v>1.6366988670122486</v>
      </c>
    </row>
    <row r="84" spans="2:20" ht="20" hidden="1" customHeight="1" x14ac:dyDescent="0.15">
      <c r="B84" s="893">
        <v>43891</v>
      </c>
      <c r="C84" s="1498"/>
      <c r="D84" s="955">
        <v>0</v>
      </c>
      <c r="E84" s="955"/>
      <c r="F84" s="955"/>
      <c r="G84" s="1014">
        <v>118.56072288999995</v>
      </c>
      <c r="H84" s="1014"/>
      <c r="I84" s="897">
        <v>1.3182805314642301</v>
      </c>
      <c r="J84" s="897"/>
      <c r="K84" s="898">
        <v>0.15878450158524185</v>
      </c>
      <c r="L84" s="989">
        <v>0</v>
      </c>
      <c r="M84" s="989">
        <v>0</v>
      </c>
      <c r="N84" s="951"/>
      <c r="O84" s="955">
        <v>3.6999999999999998E-2</v>
      </c>
      <c r="P84" s="1014">
        <v>166.54009400000001</v>
      </c>
      <c r="Q84" s="1014">
        <v>-8.5391589999999997</v>
      </c>
      <c r="R84" s="1014">
        <v>104.49604787523566</v>
      </c>
      <c r="S84" s="900">
        <v>0.28661635518074025</v>
      </c>
      <c r="T84" s="901">
        <v>1.5940994648801148</v>
      </c>
    </row>
    <row r="85" spans="2:20" ht="20" hidden="1" customHeight="1" x14ac:dyDescent="0.15">
      <c r="B85" s="893">
        <v>43983</v>
      </c>
      <c r="C85" s="1498"/>
      <c r="D85" s="955">
        <v>0</v>
      </c>
      <c r="E85" s="955"/>
      <c r="F85" s="955"/>
      <c r="G85" s="1014">
        <v>118.79823288999995</v>
      </c>
      <c r="H85" s="1014"/>
      <c r="I85" s="897">
        <v>1.3210912375786972</v>
      </c>
      <c r="J85" s="897"/>
      <c r="K85" s="898">
        <v>0.14103198325797303</v>
      </c>
      <c r="L85" s="989">
        <v>0</v>
      </c>
      <c r="M85" s="989">
        <v>0</v>
      </c>
      <c r="N85" s="951"/>
      <c r="O85" s="955">
        <v>3.6999999999999998E-2</v>
      </c>
      <c r="P85" s="1014">
        <v>169.94455400000001</v>
      </c>
      <c r="Q85" s="1014">
        <v>-8.6973570000000002</v>
      </c>
      <c r="R85" s="1014">
        <v>106.54513356523566</v>
      </c>
      <c r="S85" s="900">
        <v>0.25556871294975281</v>
      </c>
      <c r="T85" s="901">
        <v>1.5953948182525237</v>
      </c>
    </row>
    <row r="86" spans="2:20" ht="20" hidden="1" customHeight="1" x14ac:dyDescent="0.15">
      <c r="B86" s="893">
        <v>44075</v>
      </c>
      <c r="C86" s="1498"/>
      <c r="D86" s="955">
        <v>0</v>
      </c>
      <c r="E86" s="955"/>
      <c r="F86" s="955"/>
      <c r="G86" s="1014">
        <v>120.58089383799995</v>
      </c>
      <c r="H86" s="897">
        <v>1.4315963809569836</v>
      </c>
      <c r="I86" s="897">
        <v>1.3450369139455347</v>
      </c>
      <c r="J86" s="898">
        <v>0.16500000000000001</v>
      </c>
      <c r="K86" s="898">
        <v>0.135639268012896</v>
      </c>
      <c r="L86" s="989">
        <v>0</v>
      </c>
      <c r="M86" s="989">
        <v>0</v>
      </c>
      <c r="N86" s="951"/>
      <c r="O86" s="955">
        <v>3.6999999999999998E-2</v>
      </c>
      <c r="P86" s="1014">
        <v>176.49650500000001</v>
      </c>
      <c r="Q86" s="1014">
        <v>-6.6778899999999997</v>
      </c>
      <c r="R86" s="1014">
        <v>107.11589314523566</v>
      </c>
      <c r="S86" s="900">
        <v>0.24391955733299256</v>
      </c>
      <c r="T86" s="901">
        <v>1.6480608042043101</v>
      </c>
    </row>
    <row r="87" spans="2:20" ht="20" hidden="1" customHeight="1" x14ac:dyDescent="0.15">
      <c r="B87" s="893">
        <v>44185</v>
      </c>
      <c r="C87" s="1498"/>
      <c r="D87" s="955">
        <v>0</v>
      </c>
      <c r="E87" s="955"/>
      <c r="F87" s="955"/>
      <c r="G87" s="1014">
        <v>121.81446976799998</v>
      </c>
      <c r="H87" s="897">
        <v>1.4604539523291471</v>
      </c>
      <c r="I87" s="897">
        <v>1.3697865292019622</v>
      </c>
      <c r="J87" s="898">
        <v>0.16153234612451839</v>
      </c>
      <c r="K87" s="898">
        <v>0.13312715295242944</v>
      </c>
      <c r="L87" s="989">
        <v>0</v>
      </c>
      <c r="M87" s="989">
        <v>0</v>
      </c>
      <c r="N87" s="951"/>
      <c r="O87" s="955">
        <v>0.55910130486486487</v>
      </c>
      <c r="P87" s="1014">
        <v>184.034695</v>
      </c>
      <c r="Q87" s="1014">
        <v>-5.6970159999999996</v>
      </c>
      <c r="R87" s="1014">
        <v>108.04658064523566</v>
      </c>
      <c r="S87" s="900">
        <v>0.23573110699653627</v>
      </c>
      <c r="T87" s="901">
        <v>1.7084649528240723</v>
      </c>
    </row>
    <row r="88" spans="2:20" ht="20" hidden="1" customHeight="1" x14ac:dyDescent="0.15">
      <c r="B88" s="893">
        <v>44276</v>
      </c>
      <c r="C88" s="1498"/>
      <c r="D88" s="955">
        <v>0</v>
      </c>
      <c r="E88" s="955"/>
      <c r="F88" s="955"/>
      <c r="G88" s="1015">
        <v>122.77701976800006</v>
      </c>
      <c r="H88" s="907">
        <v>1.5292940264653432</v>
      </c>
      <c r="I88" s="907">
        <v>1.4154163301936988</v>
      </c>
      <c r="J88" s="909">
        <v>0.1633</v>
      </c>
      <c r="K88" s="909">
        <v>0.1355838430744328</v>
      </c>
      <c r="L88" s="992">
        <v>0</v>
      </c>
      <c r="M88" s="992">
        <v>0</v>
      </c>
      <c r="N88" s="959"/>
      <c r="O88" s="957">
        <v>2.4400874748648649</v>
      </c>
      <c r="P88" s="1015">
        <v>194.611794</v>
      </c>
      <c r="Q88" s="1015">
        <v>-6.2496790000000004</v>
      </c>
      <c r="R88" s="1015">
        <v>109.65302414523566</v>
      </c>
      <c r="S88" s="1016">
        <v>0.23656359314918521</v>
      </c>
      <c r="T88" s="912">
        <v>1.7970492196719468</v>
      </c>
    </row>
    <row r="89" spans="2:20" ht="20" hidden="1" customHeight="1" x14ac:dyDescent="0.15">
      <c r="B89" s="913">
        <f>B68</f>
        <v>44368</v>
      </c>
      <c r="C89" s="1499"/>
      <c r="D89" s="955">
        <v>0</v>
      </c>
      <c r="E89" s="951"/>
      <c r="F89" s="951"/>
      <c r="G89" s="1014">
        <v>124.19401976800005</v>
      </c>
      <c r="H89" s="1018">
        <v>1.6083608465226904</v>
      </c>
      <c r="I89" s="1018">
        <v>1.486688999294852</v>
      </c>
      <c r="J89" s="1019">
        <v>0.1671</v>
      </c>
      <c r="K89" s="1020">
        <v>0.13857168119247651</v>
      </c>
      <c r="L89" s="989">
        <v>0</v>
      </c>
      <c r="M89" s="989">
        <v>0</v>
      </c>
      <c r="N89" s="951"/>
      <c r="O89" s="1021">
        <f>O88</f>
        <v>2.4400874748648649</v>
      </c>
      <c r="P89" s="1022">
        <v>206.56144900000001</v>
      </c>
      <c r="Q89" s="1014">
        <v>-7.0896140000000001</v>
      </c>
      <c r="R89" s="1014">
        <v>110.55302275523566</v>
      </c>
      <c r="S89" s="1019">
        <v>0.23563707470893858</v>
      </c>
      <c r="T89" s="901">
        <v>1.8734951351210873</v>
      </c>
    </row>
    <row r="90" spans="2:20" ht="20" hidden="1" customHeight="1" x14ac:dyDescent="0.15">
      <c r="B90" s="893">
        <f>B89</f>
        <v>44368</v>
      </c>
      <c r="C90" s="1013"/>
      <c r="D90" s="955">
        <v>0</v>
      </c>
      <c r="E90" s="955"/>
      <c r="F90" s="955"/>
      <c r="G90" s="1014">
        <v>124.19401976800005</v>
      </c>
      <c r="H90" s="897">
        <v>1.598536794384843</v>
      </c>
      <c r="I90" s="897">
        <v>1.4788297575845741</v>
      </c>
      <c r="J90" s="998">
        <v>0.16723635738843109</v>
      </c>
      <c r="K90" s="898">
        <v>0.13864754036681295</v>
      </c>
      <c r="L90" s="989">
        <v>0</v>
      </c>
      <c r="M90" s="989">
        <v>0</v>
      </c>
      <c r="N90" s="951"/>
      <c r="O90" s="955">
        <v>2.4400874748648649</v>
      </c>
      <c r="P90" s="1023">
        <v>205.279146</v>
      </c>
      <c r="Q90" s="1014">
        <v>-7.2611829999999999</v>
      </c>
      <c r="R90" s="1014">
        <v>110.55302275523566</v>
      </c>
      <c r="S90" s="900">
        <v>0.23318915963172918</v>
      </c>
      <c r="T90" s="901">
        <v>1.8789104838386477</v>
      </c>
    </row>
    <row r="91" spans="2:20" ht="20" hidden="1" customHeight="1" x14ac:dyDescent="0.15">
      <c r="B91" s="924">
        <f>B70</f>
        <v>44469</v>
      </c>
      <c r="C91" s="956"/>
      <c r="D91" s="955">
        <v>0</v>
      </c>
      <c r="E91" s="955"/>
      <c r="F91" s="955"/>
      <c r="G91" s="1014">
        <v>124.44999976800005</v>
      </c>
      <c r="H91" s="897">
        <v>1.8089305813887495</v>
      </c>
      <c r="I91" s="897">
        <v>1.6471447865252229</v>
      </c>
      <c r="J91" s="998">
        <v>0.1969468500842787</v>
      </c>
      <c r="K91" s="898">
        <v>0.16441627397929148</v>
      </c>
      <c r="L91" s="989">
        <v>0</v>
      </c>
      <c r="M91" s="989">
        <v>0</v>
      </c>
      <c r="N91" s="951"/>
      <c r="O91" s="955">
        <v>2.4400874748648649</v>
      </c>
      <c r="P91" s="1023">
        <v>234.856292</v>
      </c>
      <c r="Q91" s="1014">
        <v>-7.1529350000000003</v>
      </c>
      <c r="R91" s="1014">
        <v>110.55302275523566</v>
      </c>
      <c r="S91" s="900">
        <v>0.26302298903465271</v>
      </c>
      <c r="T91" s="901">
        <v>2.1464485869394898</v>
      </c>
    </row>
    <row r="92" spans="2:20" ht="20" hidden="1" customHeight="1" x14ac:dyDescent="0.15">
      <c r="B92" s="924">
        <v>44561</v>
      </c>
      <c r="C92" s="956"/>
      <c r="D92" s="955">
        <v>0</v>
      </c>
      <c r="E92" s="955"/>
      <c r="F92" s="955"/>
      <c r="G92" s="1014">
        <v>124.44999976800005</v>
      </c>
      <c r="H92" s="897">
        <v>2.5943931264208482</v>
      </c>
      <c r="I92" s="897">
        <v>2.2755148225509014</v>
      </c>
      <c r="J92" s="998">
        <v>0.30129283748260915</v>
      </c>
      <c r="K92" s="898">
        <v>0.25711682881394482</v>
      </c>
      <c r="L92" s="989">
        <v>0</v>
      </c>
      <c r="M92" s="989">
        <v>0</v>
      </c>
      <c r="N92" s="951"/>
      <c r="O92" s="955">
        <v>2.7</v>
      </c>
      <c r="P92" s="1023">
        <v>339.33736299999998</v>
      </c>
      <c r="Q92" s="1014">
        <v>-7.148663</v>
      </c>
      <c r="R92" s="1014">
        <v>111.08343332523565</v>
      </c>
      <c r="S92" s="900">
        <v>0.37349959015846246</v>
      </c>
      <c r="T92" s="901">
        <v>3.0959799066341587</v>
      </c>
    </row>
    <row r="93" spans="2:20" ht="20" hidden="1" customHeight="1" x14ac:dyDescent="0.15">
      <c r="B93" s="913">
        <f>B92</f>
        <v>44561</v>
      </c>
      <c r="C93" s="956"/>
      <c r="D93" s="960">
        <f>D92</f>
        <v>0</v>
      </c>
      <c r="E93" s="960"/>
      <c r="F93" s="960"/>
      <c r="G93" s="1024">
        <f>G92</f>
        <v>124.44999976800005</v>
      </c>
      <c r="H93" s="897">
        <v>2.5569996375110451</v>
      </c>
      <c r="I93" s="916">
        <v>2.2456000314230593</v>
      </c>
      <c r="J93" s="995">
        <v>0.29620000000000002</v>
      </c>
      <c r="K93" s="918">
        <v>0.25272098489003636</v>
      </c>
      <c r="L93" s="1000">
        <v>0</v>
      </c>
      <c r="M93" s="1001">
        <v>0</v>
      </c>
      <c r="N93" s="951"/>
      <c r="O93" s="961">
        <v>4.5747145348648655</v>
      </c>
      <c r="P93" s="1025">
        <v>334.42337099999997</v>
      </c>
      <c r="Q93" s="1024">
        <v>-7.148663</v>
      </c>
      <c r="R93" s="1024">
        <v>111.08343332523565</v>
      </c>
      <c r="S93" s="899">
        <v>0.36827709078788762</v>
      </c>
      <c r="T93" s="921">
        <v>3.0517429592073309</v>
      </c>
    </row>
    <row r="94" spans="2:20" ht="20" hidden="1" customHeight="1" x14ac:dyDescent="0.15">
      <c r="B94" s="984" t="s">
        <v>876</v>
      </c>
      <c r="C94" s="1002"/>
      <c r="D94" s="982">
        <v>0</v>
      </c>
      <c r="E94" s="982"/>
      <c r="F94" s="982"/>
      <c r="G94" s="1026">
        <f>G93</f>
        <v>124.44999976800005</v>
      </c>
      <c r="H94" s="897">
        <v>2.6284708232287222</v>
      </c>
      <c r="I94" s="945">
        <v>2.3027769799972009</v>
      </c>
      <c r="J94" s="1004">
        <v>0.28470000000000001</v>
      </c>
      <c r="K94" s="1005">
        <v>0.24405935209091395</v>
      </c>
      <c r="L94" s="1006">
        <v>0</v>
      </c>
      <c r="M94" s="1007">
        <v>0</v>
      </c>
      <c r="N94" s="983"/>
      <c r="O94" s="1027">
        <v>5.518991534864865</v>
      </c>
      <c r="P94" s="1028">
        <v>342.02907499999998</v>
      </c>
      <c r="Q94" s="1026">
        <v>-9.0387029999999999</v>
      </c>
      <c r="R94" s="1026">
        <v>112.18053671523565</v>
      </c>
      <c r="S94" s="946">
        <v>0.3497744143009186</v>
      </c>
      <c r="T94" s="1010">
        <v>3.0981137790158484</v>
      </c>
    </row>
    <row r="95" spans="2:20" ht="20" hidden="1" customHeight="1" x14ac:dyDescent="0.15">
      <c r="B95" s="913" t="s">
        <v>876</v>
      </c>
      <c r="C95" s="956"/>
      <c r="D95" s="960"/>
      <c r="E95" s="960"/>
      <c r="F95" s="960"/>
      <c r="G95" s="1024">
        <f>G94</f>
        <v>124.44999976800005</v>
      </c>
      <c r="H95" s="897">
        <v>2.7035487042361339</v>
      </c>
      <c r="I95" s="916">
        <v>2.3628392848031305</v>
      </c>
      <c r="J95" s="995">
        <v>0.29310000000000003</v>
      </c>
      <c r="K95" s="918">
        <v>0.2508339952442743</v>
      </c>
      <c r="L95" s="1000">
        <v>0</v>
      </c>
      <c r="M95" s="1001">
        <v>0</v>
      </c>
      <c r="N95" s="951"/>
      <c r="O95" s="960">
        <v>5.518991534864865</v>
      </c>
      <c r="P95" s="1025">
        <v>350.50836500000003</v>
      </c>
      <c r="Q95" s="1024">
        <v>-8.9307490000000005</v>
      </c>
      <c r="R95" s="1024">
        <f>R94</f>
        <v>112.18053671523565</v>
      </c>
      <c r="S95" s="899">
        <v>0.35795131325721752</v>
      </c>
      <c r="T95" s="1029">
        <v>3.1736998855569882</v>
      </c>
    </row>
    <row r="96" spans="2:20" ht="20" customHeight="1" x14ac:dyDescent="0.15">
      <c r="B96" s="913" t="s">
        <v>877</v>
      </c>
      <c r="C96" s="1493" t="s">
        <v>884</v>
      </c>
      <c r="D96" s="960">
        <v>1.9289751099999999</v>
      </c>
      <c r="E96" s="960"/>
      <c r="F96" s="960"/>
      <c r="G96" s="1024">
        <v>124.44999976800005</v>
      </c>
      <c r="H96" s="916">
        <v>2.4854977783068284</v>
      </c>
      <c r="I96" s="916">
        <v>2.1883985442364642</v>
      </c>
      <c r="J96" s="995">
        <v>0.2497719249986623</v>
      </c>
      <c r="K96" s="918">
        <v>0.21286895751953128</v>
      </c>
      <c r="L96" s="1000">
        <v>1.5500000912784244E-2</v>
      </c>
      <c r="M96" s="1001">
        <v>0</v>
      </c>
      <c r="N96" s="951"/>
      <c r="O96" s="960">
        <v>10.550672517988842</v>
      </c>
      <c r="P96" s="1025">
        <v>317.70976000000002</v>
      </c>
      <c r="Q96" s="1024">
        <v>-12.016370999999999</v>
      </c>
      <c r="R96" s="1024">
        <v>112.18053671523565</v>
      </c>
      <c r="S96" s="899">
        <v>0.30874198079109194</v>
      </c>
      <c r="T96" s="1029">
        <v>2.9261799072263366</v>
      </c>
    </row>
    <row r="97" spans="2:20" ht="20" customHeight="1" x14ac:dyDescent="0.15">
      <c r="B97" s="1030" t="s">
        <v>878</v>
      </c>
      <c r="C97" s="1493"/>
      <c r="D97" s="982">
        <v>7.6785645300000009</v>
      </c>
      <c r="E97" s="982"/>
      <c r="F97" s="982"/>
      <c r="G97" s="1026">
        <v>124.44999976800005</v>
      </c>
      <c r="H97" s="945">
        <v>2.3246809548651961</v>
      </c>
      <c r="I97" s="945">
        <v>2.0597450845510563</v>
      </c>
      <c r="J97" s="1004">
        <v>0.216258816653735</v>
      </c>
      <c r="K97" s="1005">
        <v>0.18363960579650043</v>
      </c>
      <c r="L97" s="1006">
        <v>6.1699996338404152E-2</v>
      </c>
      <c r="M97" s="1007">
        <v>0</v>
      </c>
      <c r="N97" s="983"/>
      <c r="O97" s="982">
        <v>16.582846097988842</v>
      </c>
      <c r="P97" s="1028">
        <v>291.24796199999997</v>
      </c>
      <c r="Q97" s="1026">
        <v>-14.131387999999999</v>
      </c>
      <c r="R97" s="1026">
        <v>112.33073271523565</v>
      </c>
      <c r="S97" s="946">
        <v>0.27078614830970771</v>
      </c>
      <c r="T97" s="1031">
        <v>2.7403970459122369</v>
      </c>
    </row>
    <row r="98" spans="2:20" ht="20" customHeight="1" x14ac:dyDescent="0.15">
      <c r="B98" s="1030" t="s">
        <v>879</v>
      </c>
      <c r="C98" s="1493"/>
      <c r="D98" s="982">
        <v>14.95888953</v>
      </c>
      <c r="E98" s="982"/>
      <c r="F98" s="982"/>
      <c r="G98" s="1026">
        <v>124.44999976800005</v>
      </c>
      <c r="H98" s="945">
        <v>2.2258223566088478</v>
      </c>
      <c r="I98" s="945">
        <v>1.9806582062834632</v>
      </c>
      <c r="J98" s="1004">
        <v>0.1929622242548695</v>
      </c>
      <c r="K98" s="1005">
        <v>0.16352010230495509</v>
      </c>
      <c r="L98" s="1006">
        <v>0.12019999644745996</v>
      </c>
      <c r="M98" s="1007">
        <v>0</v>
      </c>
      <c r="N98" s="983"/>
      <c r="O98" s="982">
        <v>23.438171797988844</v>
      </c>
      <c r="P98" s="1028">
        <v>271.68312600000002</v>
      </c>
      <c r="Q98" s="1026">
        <v>-14.7895</v>
      </c>
      <c r="R98" s="1026">
        <v>112.33073271523565</v>
      </c>
      <c r="S98" s="946">
        <v>0.24390380978584292</v>
      </c>
      <c r="T98" s="1031">
        <v>2.6272533852880402</v>
      </c>
    </row>
    <row r="99" spans="2:20" ht="20" customHeight="1" x14ac:dyDescent="0.15">
      <c r="B99" s="948" t="s">
        <v>880</v>
      </c>
      <c r="C99" s="1493"/>
      <c r="D99" s="960">
        <v>14.958889740000002</v>
      </c>
      <c r="E99" s="960"/>
      <c r="F99" s="960"/>
      <c r="G99" s="960">
        <v>125.88117476800005</v>
      </c>
      <c r="H99" s="916">
        <v>2.2216527481199386</v>
      </c>
      <c r="I99" s="945">
        <v>1.9773225158428465</v>
      </c>
      <c r="J99" s="1004">
        <v>0.1840563755819242</v>
      </c>
      <c r="K99" s="1005">
        <v>0.15609066897875642</v>
      </c>
      <c r="L99" s="1006">
        <v>0.12019999644745996</v>
      </c>
      <c r="M99" s="1007">
        <v>0</v>
      </c>
      <c r="N99" s="951"/>
      <c r="O99" s="960">
        <v>23.438171797988844</v>
      </c>
      <c r="P99" s="960">
        <v>274.714223</v>
      </c>
      <c r="Q99" s="960">
        <v>-14.355599</v>
      </c>
      <c r="R99" s="960">
        <v>113.27396471523565</v>
      </c>
      <c r="S99" s="946">
        <v>0.23378393054008484</v>
      </c>
      <c r="T99" s="1031">
        <v>2.6321352443831829</v>
      </c>
    </row>
    <row r="100" spans="2:20" ht="20" customHeight="1" x14ac:dyDescent="0.15">
      <c r="B100" s="948"/>
      <c r="C100" s="956"/>
      <c r="D100" s="960"/>
      <c r="E100" s="960"/>
      <c r="F100" s="960"/>
      <c r="G100" s="960"/>
      <c r="H100" s="960"/>
      <c r="I100" s="960"/>
      <c r="J100" s="960"/>
      <c r="K100" s="1032"/>
      <c r="L100" s="1033"/>
      <c r="M100" s="1032"/>
      <c r="N100" s="951"/>
      <c r="O100" s="960"/>
      <c r="P100" s="960"/>
      <c r="Q100" s="960"/>
      <c r="R100" s="960"/>
      <c r="S100" s="960"/>
      <c r="T100" s="960"/>
    </row>
    <row r="101" spans="2:20" x14ac:dyDescent="0.15">
      <c r="C101" s="1485" t="s">
        <v>862</v>
      </c>
      <c r="D101" s="1485"/>
      <c r="E101" s="1485"/>
      <c r="F101" s="1485"/>
      <c r="G101" s="1485"/>
      <c r="H101" s="1485"/>
      <c r="I101" s="1485"/>
      <c r="J101" s="1485"/>
      <c r="K101" s="1485"/>
      <c r="L101" s="1485"/>
      <c r="M101" s="1485"/>
      <c r="N101" s="870"/>
      <c r="O101" s="1485" t="s">
        <v>537</v>
      </c>
      <c r="P101" s="1485"/>
      <c r="Q101" s="1485"/>
      <c r="R101" s="1485"/>
      <c r="S101" s="1485"/>
      <c r="T101" s="1485"/>
    </row>
    <row r="102" spans="2:20" ht="42" x14ac:dyDescent="0.15">
      <c r="C102" s="881" t="s">
        <v>560</v>
      </c>
      <c r="D102" s="882" t="s">
        <v>863</v>
      </c>
      <c r="E102" s="882" t="s">
        <v>32</v>
      </c>
      <c r="F102" s="882" t="s">
        <v>864</v>
      </c>
      <c r="G102" s="883" t="s">
        <v>865</v>
      </c>
      <c r="H102" s="883" t="s">
        <v>607</v>
      </c>
      <c r="I102" s="883" t="s">
        <v>866</v>
      </c>
      <c r="J102" s="883" t="s">
        <v>867</v>
      </c>
      <c r="K102" s="883" t="s">
        <v>611</v>
      </c>
      <c r="L102" s="884" t="s">
        <v>868</v>
      </c>
      <c r="M102" s="884" t="s">
        <v>613</v>
      </c>
      <c r="N102" s="885"/>
      <c r="O102" s="884" t="s">
        <v>869</v>
      </c>
      <c r="P102" s="884" t="s">
        <v>870</v>
      </c>
      <c r="Q102" s="884" t="s">
        <v>871</v>
      </c>
      <c r="R102" s="884" t="s">
        <v>872</v>
      </c>
      <c r="S102" s="884" t="s">
        <v>881</v>
      </c>
      <c r="T102" s="884" t="s">
        <v>609</v>
      </c>
    </row>
    <row r="103" spans="2:20" ht="20" hidden="1" customHeight="1" x14ac:dyDescent="0.15">
      <c r="B103" s="893">
        <v>43709</v>
      </c>
      <c r="C103" s="1490" t="s">
        <v>885</v>
      </c>
      <c r="D103" s="895">
        <v>100.901454</v>
      </c>
      <c r="E103" s="895">
        <v>1578.6535894743793</v>
      </c>
      <c r="F103" s="895">
        <v>4.8298052149999995</v>
      </c>
      <c r="G103" s="895">
        <v>1259.8489999999999</v>
      </c>
      <c r="H103" s="895"/>
      <c r="I103" s="897">
        <v>1.2695843236383912</v>
      </c>
      <c r="J103" s="897"/>
      <c r="K103" s="898">
        <v>0.1294276535511017</v>
      </c>
      <c r="L103" s="989">
        <v>7.2721768648648655E-2</v>
      </c>
      <c r="M103" s="989">
        <f t="shared" ref="M103:M109" si="3">L103</f>
        <v>7.2721768648648655E-2</v>
      </c>
      <c r="N103" s="951"/>
      <c r="O103" s="895">
        <v>109.30770099999999</v>
      </c>
      <c r="P103" s="895">
        <v>1578.6535894743793</v>
      </c>
      <c r="Q103" s="895">
        <v>9.1272617713000059</v>
      </c>
      <c r="R103" s="895">
        <v>1154.2891110046999</v>
      </c>
      <c r="S103" s="900">
        <v>0.22338374257087709</v>
      </c>
      <c r="T103" s="901">
        <v>1.4623383989173804</v>
      </c>
    </row>
    <row r="104" spans="2:20" ht="20" hidden="1" customHeight="1" x14ac:dyDescent="0.15">
      <c r="B104" s="893">
        <v>43800</v>
      </c>
      <c r="C104" s="1491"/>
      <c r="D104" s="895">
        <f>D103</f>
        <v>100.901454</v>
      </c>
      <c r="E104" s="895"/>
      <c r="F104" s="895"/>
      <c r="G104" s="895">
        <v>1288.9865</v>
      </c>
      <c r="H104" s="895"/>
      <c r="I104" s="897">
        <v>1.2920209871937309</v>
      </c>
      <c r="J104" s="897"/>
      <c r="K104" s="898">
        <v>0.12821772694587708</v>
      </c>
      <c r="L104" s="989">
        <f>L103</f>
        <v>7.2721768648648655E-2</v>
      </c>
      <c r="M104" s="989">
        <f t="shared" si="3"/>
        <v>7.2721768648648655E-2</v>
      </c>
      <c r="N104" s="951"/>
      <c r="O104" s="895">
        <v>112.08502956</v>
      </c>
      <c r="P104" s="895">
        <v>1660.1281406704902</v>
      </c>
      <c r="Q104" s="895">
        <v>9.8541998772600099</v>
      </c>
      <c r="R104" s="895">
        <v>1177.5916715747001</v>
      </c>
      <c r="S104" s="900">
        <v>0.20918986201286319</v>
      </c>
      <c r="T104" s="901">
        <v>1.5049470992442142</v>
      </c>
    </row>
    <row r="105" spans="2:20" ht="23" hidden="1" customHeight="1" x14ac:dyDescent="0.15">
      <c r="B105" s="893">
        <v>43891</v>
      </c>
      <c r="C105" s="1491"/>
      <c r="D105" s="895">
        <v>100.901454</v>
      </c>
      <c r="E105" s="972"/>
      <c r="F105" s="972"/>
      <c r="G105" s="895">
        <v>1320.8989999999999</v>
      </c>
      <c r="H105" s="895"/>
      <c r="I105" s="1018">
        <v>1.1747861496566299</v>
      </c>
      <c r="J105" s="1018"/>
      <c r="K105" s="1019">
        <v>7.260854542255403E-2</v>
      </c>
      <c r="L105" s="989">
        <v>7.6388470276682788E-2</v>
      </c>
      <c r="M105" s="989">
        <f t="shared" si="3"/>
        <v>7.6388470276682788E-2</v>
      </c>
      <c r="N105" s="951"/>
      <c r="O105" s="1034">
        <v>112.08502956</v>
      </c>
      <c r="P105" s="895">
        <v>1505.6036938833156</v>
      </c>
      <c r="Q105" s="895">
        <v>20.17672155943302</v>
      </c>
      <c r="R105" s="895">
        <v>1205.1966496947</v>
      </c>
      <c r="S105" s="1035">
        <v>0.13711859583854677</v>
      </c>
      <c r="T105" s="901">
        <v>1.3422612184103797</v>
      </c>
    </row>
    <row r="106" spans="2:20" ht="14" hidden="1" x14ac:dyDescent="0.15">
      <c r="B106" s="893">
        <v>43983</v>
      </c>
      <c r="C106" s="1491"/>
      <c r="D106" s="895">
        <v>105.219431</v>
      </c>
      <c r="E106" s="972"/>
      <c r="F106" s="972"/>
      <c r="G106" s="895">
        <v>1329.2239999999999</v>
      </c>
      <c r="H106" s="895"/>
      <c r="I106" s="1018">
        <v>1.22375621285458</v>
      </c>
      <c r="J106" s="1018"/>
      <c r="K106" s="1019">
        <v>8.3183208107948298E-2</v>
      </c>
      <c r="L106" s="989">
        <v>7.9158539869878974E-2</v>
      </c>
      <c r="M106" s="989">
        <f t="shared" si="3"/>
        <v>7.9158539869878974E-2</v>
      </c>
      <c r="N106" s="951"/>
      <c r="O106" s="1034">
        <v>113.10304556</v>
      </c>
      <c r="P106" s="895">
        <v>1594.6309358184703</v>
      </c>
      <c r="Q106" s="895">
        <v>20.533577734911013</v>
      </c>
      <c r="R106" s="895">
        <v>1205.1966496946998</v>
      </c>
      <c r="S106" s="1035">
        <v>0.14760935902595523</v>
      </c>
      <c r="T106" s="901">
        <v>1.4169753805829723</v>
      </c>
    </row>
    <row r="107" spans="2:20" ht="14" hidden="1" x14ac:dyDescent="0.15">
      <c r="B107" s="893">
        <v>44075</v>
      </c>
      <c r="C107" s="1491"/>
      <c r="D107" s="895">
        <v>256.11832399999997</v>
      </c>
      <c r="E107" s="972"/>
      <c r="F107" s="972"/>
      <c r="G107" s="895">
        <v>1343.0989999999999</v>
      </c>
      <c r="H107" s="1018">
        <v>1.3237857358237146</v>
      </c>
      <c r="I107" s="1018">
        <v>1.2588438727147264</v>
      </c>
      <c r="J107" s="1036">
        <v>0.10681803822517394</v>
      </c>
      <c r="K107" s="1019">
        <v>8.7476947903633154E-2</v>
      </c>
      <c r="L107" s="989">
        <v>0.19069206663097804</v>
      </c>
      <c r="M107" s="989">
        <f t="shared" si="3"/>
        <v>0.19069206663097804</v>
      </c>
      <c r="N107" s="951"/>
      <c r="O107" s="1034">
        <v>265.00193855999999</v>
      </c>
      <c r="P107" s="895">
        <v>1512.7694616684698</v>
      </c>
      <c r="Q107" s="895">
        <v>16.111274699485996</v>
      </c>
      <c r="R107" s="895">
        <v>1205.1966496947</v>
      </c>
      <c r="S107" s="1035">
        <v>0.15095211863517763</v>
      </c>
      <c r="T107" s="901">
        <v>1.4750882361636286</v>
      </c>
    </row>
    <row r="108" spans="2:20" ht="14" hidden="1" x14ac:dyDescent="0.15">
      <c r="B108" s="893">
        <v>44166</v>
      </c>
      <c r="C108" s="1491"/>
      <c r="D108" s="895">
        <v>256.11832399999997</v>
      </c>
      <c r="E108" s="972"/>
      <c r="F108" s="972"/>
      <c r="G108" s="895">
        <v>1343.0989999999999</v>
      </c>
      <c r="H108" s="1018">
        <v>1.3367651710441786</v>
      </c>
      <c r="I108" s="1018">
        <v>1.2694136277564374</v>
      </c>
      <c r="J108" s="927">
        <v>0.10299999999999999</v>
      </c>
      <c r="K108" s="1019">
        <v>8.4170237183570862E-2</v>
      </c>
      <c r="L108" s="989">
        <v>0.19069206663097804</v>
      </c>
      <c r="M108" s="989">
        <f t="shared" si="3"/>
        <v>0.19069206663097804</v>
      </c>
      <c r="N108" s="951"/>
      <c r="O108" s="1034">
        <v>282.60452236000003</v>
      </c>
      <c r="P108" s="895">
        <v>1522.7442123566398</v>
      </c>
      <c r="Q108" s="895">
        <v>14.206164471432015</v>
      </c>
      <c r="R108" s="895">
        <f>R107</f>
        <v>1205.1966496947</v>
      </c>
      <c r="S108" s="1035">
        <v>0.14543268084526062</v>
      </c>
      <c r="T108" s="901">
        <v>1.4971240877359819</v>
      </c>
    </row>
    <row r="109" spans="2:20" ht="14" hidden="1" x14ac:dyDescent="0.15">
      <c r="B109" s="893">
        <v>44276</v>
      </c>
      <c r="C109" s="1491"/>
      <c r="D109" s="905">
        <v>256.11832399999997</v>
      </c>
      <c r="E109" s="1037"/>
      <c r="F109" s="1037"/>
      <c r="G109" s="905">
        <v>1343.0989999999999</v>
      </c>
      <c r="H109" s="1038">
        <v>1.5061711455604949</v>
      </c>
      <c r="I109" s="1038">
        <v>1.3993037420499572</v>
      </c>
      <c r="J109" s="1039">
        <v>0.13577699065208437</v>
      </c>
      <c r="K109" s="1040">
        <v>0.11238444447517393</v>
      </c>
      <c r="L109" s="992">
        <v>0.19069206663097804</v>
      </c>
      <c r="M109" s="992">
        <f t="shared" si="3"/>
        <v>0.19069206663097804</v>
      </c>
      <c r="N109" s="959"/>
      <c r="O109" s="1041">
        <v>282.60452236000003</v>
      </c>
      <c r="P109" s="905">
        <v>1758.00507442353</v>
      </c>
      <c r="Q109" s="905">
        <v>15.272990651189007</v>
      </c>
      <c r="R109" s="905">
        <f>R108</f>
        <v>1205.1966496947</v>
      </c>
      <c r="S109" s="1042">
        <v>0.17782419323921206</v>
      </c>
      <c r="T109" s="912">
        <v>1.6805030172008846</v>
      </c>
    </row>
    <row r="110" spans="2:20" ht="14" hidden="1" x14ac:dyDescent="0.15">
      <c r="B110" s="893">
        <v>44368</v>
      </c>
      <c r="C110" s="1500"/>
      <c r="D110" s="1043">
        <v>256.11832399999997</v>
      </c>
      <c r="E110" s="1044"/>
      <c r="F110" s="1044"/>
      <c r="G110" s="895">
        <v>1623.374</v>
      </c>
      <c r="H110" s="1018">
        <v>1.4168332748235435</v>
      </c>
      <c r="I110" s="1018">
        <v>1.353529288280765</v>
      </c>
      <c r="J110" s="1036">
        <v>0.13300000000000001</v>
      </c>
      <c r="K110" s="1019">
        <v>0.10994389653205872</v>
      </c>
      <c r="L110" s="989">
        <v>0.15776914253893431</v>
      </c>
      <c r="M110" s="989">
        <v>0.15776914253893431</v>
      </c>
      <c r="N110" s="951"/>
      <c r="O110" s="1045">
        <v>282.60452236000003</v>
      </c>
      <c r="P110" s="1043">
        <v>1801.6641114142487</v>
      </c>
      <c r="Q110" s="1043">
        <v>17.146771994900991</v>
      </c>
      <c r="R110" s="1043">
        <v>1205.1966496947</v>
      </c>
      <c r="S110" s="1046">
        <v>0.17345588803291326</v>
      </c>
      <c r="T110" s="1047">
        <v>1.7294012842652982</v>
      </c>
    </row>
    <row r="111" spans="2:20" ht="14" hidden="1" x14ac:dyDescent="0.15">
      <c r="B111" s="893">
        <f>B110</f>
        <v>44368</v>
      </c>
      <c r="C111" s="954"/>
      <c r="D111" s="895">
        <v>256.11832399999997</v>
      </c>
      <c r="E111" s="895"/>
      <c r="F111" s="895"/>
      <c r="G111" s="895">
        <v>1623.374</v>
      </c>
      <c r="H111" s="1018">
        <v>1.4423386139889824</v>
      </c>
      <c r="I111" s="897">
        <v>1.3538682406621025</v>
      </c>
      <c r="J111" s="927">
        <v>0.13300000000000001</v>
      </c>
      <c r="K111" s="898">
        <v>0.11003391146659849</v>
      </c>
      <c r="L111" s="989">
        <f>L110</f>
        <v>0.15776914253893431</v>
      </c>
      <c r="M111" s="989">
        <f>M110</f>
        <v>0.15776914253893431</v>
      </c>
      <c r="N111" s="951"/>
      <c r="O111" s="895">
        <v>282.60452236000003</v>
      </c>
      <c r="P111" s="895">
        <v>1802.347114768125</v>
      </c>
      <c r="Q111" s="895">
        <v>17.513611951472015</v>
      </c>
      <c r="R111" s="895">
        <f>R110</f>
        <v>1205.1966496947</v>
      </c>
      <c r="S111" s="900">
        <v>0.17356160283088687</v>
      </c>
      <c r="T111" s="901">
        <v>1.7154362532457883</v>
      </c>
    </row>
    <row r="112" spans="2:20" ht="14" hidden="1" x14ac:dyDescent="0.15">
      <c r="B112" s="924">
        <f>B91</f>
        <v>44469</v>
      </c>
      <c r="C112" s="956"/>
      <c r="D112" s="895">
        <v>256.11832399999997</v>
      </c>
      <c r="E112" s="895"/>
      <c r="F112" s="895"/>
      <c r="G112" s="895">
        <v>1623.374</v>
      </c>
      <c r="H112" s="1018">
        <v>1.8367935482879916</v>
      </c>
      <c r="I112" s="897">
        <v>1.669436071880791</v>
      </c>
      <c r="J112" s="927">
        <v>0.20399999999999999</v>
      </c>
      <c r="K112" s="898">
        <v>0.17206336855888363</v>
      </c>
      <c r="L112" s="989">
        <v>0.15776914253893431</v>
      </c>
      <c r="M112" s="989">
        <f>L112</f>
        <v>0.15776914253893431</v>
      </c>
      <c r="N112" s="951"/>
      <c r="O112" s="895">
        <v>282.60452236000003</v>
      </c>
      <c r="P112" s="895">
        <v>2665.1428692508448</v>
      </c>
      <c r="Q112" s="895">
        <v>17.281938031237008</v>
      </c>
      <c r="R112" s="895">
        <v>1423.9134496946999</v>
      </c>
      <c r="S112" s="900">
        <v>0.24382745623588559</v>
      </c>
      <c r="T112" s="901">
        <v>2.058036219973852</v>
      </c>
    </row>
    <row r="113" spans="2:20" ht="14" hidden="1" x14ac:dyDescent="0.15">
      <c r="B113" s="924">
        <v>44561</v>
      </c>
      <c r="C113" s="956"/>
      <c r="D113" s="895">
        <v>524.04822863160007</v>
      </c>
      <c r="E113" s="895">
        <v>3064.6472826923346</v>
      </c>
      <c r="F113" s="895">
        <v>1.8101697276252255</v>
      </c>
      <c r="G113" s="895">
        <v>1609.4739999999999</v>
      </c>
      <c r="H113" s="1018">
        <v>2.2308565910673672</v>
      </c>
      <c r="I113" s="897">
        <v>1.9876086105124278</v>
      </c>
      <c r="J113" s="927">
        <v>0.25</v>
      </c>
      <c r="K113" s="898">
        <v>0.2141545116901398</v>
      </c>
      <c r="L113" s="989">
        <v>0.32560217103948252</v>
      </c>
      <c r="M113" s="989">
        <v>0.32560217103948252</v>
      </c>
      <c r="N113" s="951"/>
      <c r="O113" s="895">
        <v>550.71695999159999</v>
      </c>
      <c r="P113" s="895">
        <v>3064.6472826923346</v>
      </c>
      <c r="Q113" s="895">
        <v>14.124366942661467</v>
      </c>
      <c r="R113" s="895">
        <v>1468.9148796446998</v>
      </c>
      <c r="S113" s="900">
        <v>0.28913901448249824</v>
      </c>
      <c r="T113" s="901">
        <v>2.4516327839311827</v>
      </c>
    </row>
    <row r="114" spans="2:20" ht="14" hidden="1" x14ac:dyDescent="0.15">
      <c r="B114" s="913"/>
      <c r="C114" s="956"/>
      <c r="D114" s="914"/>
      <c r="E114" s="914"/>
      <c r="F114" s="914"/>
      <c r="G114" s="914"/>
      <c r="H114" s="1018"/>
      <c r="I114" s="916"/>
      <c r="J114" s="929"/>
      <c r="K114" s="918"/>
      <c r="L114" s="1000"/>
      <c r="M114" s="1001"/>
      <c r="N114" s="951"/>
      <c r="O114" s="920"/>
      <c r="P114" s="914"/>
      <c r="Q114" s="914"/>
      <c r="R114" s="914"/>
      <c r="S114" s="899"/>
      <c r="T114" s="921"/>
    </row>
    <row r="115" spans="2:20" ht="14" hidden="1" x14ac:dyDescent="0.15">
      <c r="B115" s="893" t="s">
        <v>876</v>
      </c>
      <c r="C115" s="1048"/>
      <c r="D115" s="1043">
        <v>831.41533463159999</v>
      </c>
      <c r="E115" s="1043"/>
      <c r="F115" s="1043"/>
      <c r="G115" s="1043">
        <f>G113</f>
        <v>1609.4739999999999</v>
      </c>
      <c r="H115" s="1018">
        <v>2.2182321996204513</v>
      </c>
      <c r="I115" s="1049">
        <v>1.981112081932465</v>
      </c>
      <c r="J115" s="1050">
        <v>0.23565246462821957</v>
      </c>
      <c r="K115" s="1051">
        <v>0.20247536301612851</v>
      </c>
      <c r="L115" s="1052">
        <v>0.5165758096319667</v>
      </c>
      <c r="M115" s="1053">
        <f>L115</f>
        <v>0.5165758096319667</v>
      </c>
      <c r="N115" s="1044"/>
      <c r="O115" s="1054">
        <v>860.05513592160014</v>
      </c>
      <c r="P115" s="1043">
        <v>2736.4248883727014</v>
      </c>
      <c r="Q115" s="1043">
        <v>16.028242999255941</v>
      </c>
      <c r="R115" s="1043">
        <v>1468.9148796447</v>
      </c>
      <c r="S115" s="1055">
        <v>0.27312535643577585</v>
      </c>
      <c r="T115" s="1047">
        <v>2.4483923977706694</v>
      </c>
    </row>
    <row r="116" spans="2:20" ht="14" x14ac:dyDescent="0.15">
      <c r="B116" s="893" t="s">
        <v>877</v>
      </c>
      <c r="C116" s="1501" t="s">
        <v>885</v>
      </c>
      <c r="D116" s="1043">
        <v>1148.1502926316</v>
      </c>
      <c r="E116" s="1043"/>
      <c r="F116" s="1043"/>
      <c r="G116" s="1043">
        <f>G115</f>
        <v>1609.4739999999999</v>
      </c>
      <c r="H116" s="1018">
        <v>2.2095767506368889</v>
      </c>
      <c r="I116" s="1049">
        <v>1.9676567039005266</v>
      </c>
      <c r="J116" s="1050">
        <v>0.224</v>
      </c>
      <c r="K116" s="1051">
        <v>0.19143531918525697</v>
      </c>
      <c r="L116" s="1052">
        <v>0.71336989142514884</v>
      </c>
      <c r="M116" s="1053">
        <f>L116</f>
        <v>0.71336989142514884</v>
      </c>
      <c r="N116" s="1044"/>
      <c r="O116" s="1054">
        <v>1259.8203123015999</v>
      </c>
      <c r="P116" s="1043">
        <v>2323.2716515529305</v>
      </c>
      <c r="Q116" s="1043">
        <v>9.3291463536739272</v>
      </c>
      <c r="R116" s="1043">
        <v>1468.9148796447</v>
      </c>
      <c r="S116" s="1055">
        <v>0.25960550904273982</v>
      </c>
      <c r="T116" s="1047">
        <v>2.4392781457297277</v>
      </c>
    </row>
    <row r="117" spans="2:20" ht="14" x14ac:dyDescent="0.15">
      <c r="B117" s="1030" t="s">
        <v>878</v>
      </c>
      <c r="C117" s="1502"/>
      <c r="D117" s="932">
        <v>1277.6705206315999</v>
      </c>
      <c r="E117" s="932"/>
      <c r="F117" s="932"/>
      <c r="G117" s="932">
        <f>G116</f>
        <v>1609.4739999999999</v>
      </c>
      <c r="H117" s="1056">
        <v>2.2175843027753066</v>
      </c>
      <c r="I117" s="936">
        <v>1.9740615448699308</v>
      </c>
      <c r="J117" s="935">
        <v>0.21581856608390809</v>
      </c>
      <c r="K117" s="1057">
        <v>0.18575113415718075</v>
      </c>
      <c r="L117" s="1058">
        <v>0.79384352939631209</v>
      </c>
      <c r="M117" s="1059">
        <f>L117</f>
        <v>0.79384352939631209</v>
      </c>
      <c r="N117" s="1060"/>
      <c r="O117" s="939">
        <v>1305.9543941216</v>
      </c>
      <c r="P117" s="932">
        <v>2297.2312154238825</v>
      </c>
      <c r="Q117" s="932">
        <v>11.530659490352607</v>
      </c>
      <c r="R117" s="932">
        <v>1468.9148796447</v>
      </c>
      <c r="S117" s="938">
        <v>0.2505636632442475</v>
      </c>
      <c r="T117" s="940">
        <v>2.4481413669795367</v>
      </c>
    </row>
    <row r="118" spans="2:20" ht="14" x14ac:dyDescent="0.15">
      <c r="B118" s="1030" t="s">
        <v>879</v>
      </c>
      <c r="C118" s="1502"/>
      <c r="D118" s="932">
        <v>1277.6705206315999</v>
      </c>
      <c r="E118" s="932"/>
      <c r="F118" s="932"/>
      <c r="G118" s="932">
        <f>G117</f>
        <v>1609.4739999999999</v>
      </c>
      <c r="H118" s="1056">
        <v>2.1156362260513304</v>
      </c>
      <c r="I118" s="936">
        <v>1.8929817395132216</v>
      </c>
      <c r="J118" s="935">
        <v>0.19608640074729919</v>
      </c>
      <c r="K118" s="1057">
        <v>0.16820507645606994</v>
      </c>
      <c r="L118" s="1058">
        <v>0.79384352939631209</v>
      </c>
      <c r="M118" s="1059">
        <f>L118</f>
        <v>0.79384352939631209</v>
      </c>
      <c r="N118" s="1060"/>
      <c r="O118" s="939">
        <v>1305.9579671115998</v>
      </c>
      <c r="P118" s="932">
        <v>2126.0216075783142</v>
      </c>
      <c r="Q118" s="932">
        <v>12.571488274943807</v>
      </c>
      <c r="R118" s="932">
        <v>1468.9148796447</v>
      </c>
      <c r="S118" s="938">
        <v>0.23807205557823183</v>
      </c>
      <c r="T118" s="940">
        <v>2.3364046632300703</v>
      </c>
    </row>
    <row r="119" spans="2:20" ht="14" x14ac:dyDescent="0.15">
      <c r="B119" s="948" t="s">
        <v>880</v>
      </c>
      <c r="C119" s="1502"/>
      <c r="D119" s="941">
        <v>1277.6705206315999</v>
      </c>
      <c r="E119" s="941"/>
      <c r="F119" s="941"/>
      <c r="G119" s="932">
        <f>G118</f>
        <v>1609.4739999999999</v>
      </c>
      <c r="H119" s="1061">
        <v>2.1207516923856851</v>
      </c>
      <c r="I119" s="945">
        <v>1.8965954565582335</v>
      </c>
      <c r="J119" s="944">
        <v>0.19002798199653625</v>
      </c>
      <c r="K119" s="1005">
        <v>0.16327236294746406</v>
      </c>
      <c r="L119" s="1058">
        <v>0.79384352939631209</v>
      </c>
      <c r="M119" s="1059">
        <f>L119</f>
        <v>0.79384352939631209</v>
      </c>
      <c r="N119" s="983"/>
      <c r="O119" s="941">
        <v>1305.9579671115998</v>
      </c>
      <c r="P119" s="941">
        <v>2134.404817641333</v>
      </c>
      <c r="Q119" s="941">
        <v>11.908360567937649</v>
      </c>
      <c r="R119" s="941">
        <v>1468.9148796446998</v>
      </c>
      <c r="S119" s="946">
        <v>0.22241556048393249</v>
      </c>
      <c r="T119" s="947">
        <v>2.3421117400520073</v>
      </c>
    </row>
    <row r="120" spans="2:20" x14ac:dyDescent="0.15">
      <c r="C120" s="1062"/>
    </row>
    <row r="121" spans="2:20" x14ac:dyDescent="0.15">
      <c r="C121" s="1485" t="s">
        <v>862</v>
      </c>
      <c r="D121" s="1485"/>
      <c r="E121" s="1485"/>
      <c r="F121" s="1485"/>
      <c r="G121" s="1485"/>
      <c r="H121" s="1485"/>
      <c r="I121" s="1485"/>
      <c r="J121" s="1485"/>
      <c r="K121" s="1485"/>
      <c r="L121" s="1485"/>
      <c r="M121" s="1485"/>
      <c r="N121" s="870"/>
      <c r="O121" s="1485" t="s">
        <v>537</v>
      </c>
      <c r="P121" s="1485"/>
      <c r="Q121" s="1485"/>
      <c r="R121" s="1485"/>
      <c r="S121" s="1485"/>
      <c r="T121" s="1485"/>
    </row>
    <row r="122" spans="2:20" ht="42" x14ac:dyDescent="0.15">
      <c r="C122" s="881" t="s">
        <v>560</v>
      </c>
      <c r="D122" s="882" t="s">
        <v>863</v>
      </c>
      <c r="E122" s="882" t="s">
        <v>32</v>
      </c>
      <c r="F122" s="882" t="s">
        <v>864</v>
      </c>
      <c r="G122" s="883" t="s">
        <v>865</v>
      </c>
      <c r="H122" s="883" t="s">
        <v>607</v>
      </c>
      <c r="I122" s="883" t="s">
        <v>866</v>
      </c>
      <c r="J122" s="883" t="s">
        <v>867</v>
      </c>
      <c r="K122" s="883" t="s">
        <v>611</v>
      </c>
      <c r="L122" s="884" t="s">
        <v>868</v>
      </c>
      <c r="M122" s="884" t="s">
        <v>613</v>
      </c>
      <c r="N122" s="885"/>
      <c r="O122" s="884" t="s">
        <v>869</v>
      </c>
      <c r="P122" s="884" t="s">
        <v>870</v>
      </c>
      <c r="Q122" s="884" t="s">
        <v>871</v>
      </c>
      <c r="R122" s="884" t="s">
        <v>872</v>
      </c>
      <c r="S122" s="884" t="s">
        <v>881</v>
      </c>
      <c r="T122" s="884" t="s">
        <v>609</v>
      </c>
    </row>
    <row r="123" spans="2:20" ht="14" hidden="1" x14ac:dyDescent="0.15">
      <c r="B123" s="893">
        <v>43891</v>
      </c>
      <c r="C123" s="1497" t="s">
        <v>886</v>
      </c>
      <c r="D123" s="895">
        <v>0.18403</v>
      </c>
      <c r="E123" s="972"/>
      <c r="F123" s="972"/>
      <c r="G123" s="895">
        <v>2130.7946129800002</v>
      </c>
      <c r="H123" s="895"/>
      <c r="I123" s="1018">
        <v>0.96269039100137166</v>
      </c>
      <c r="J123" s="1018"/>
      <c r="K123" s="1020" t="s">
        <v>411</v>
      </c>
      <c r="L123" s="1063" t="s">
        <v>380</v>
      </c>
      <c r="M123" s="1063" t="s">
        <v>380</v>
      </c>
      <c r="N123" s="951"/>
      <c r="O123" s="1064" t="s">
        <v>380</v>
      </c>
      <c r="P123" s="895">
        <v>1902.9304610299998</v>
      </c>
      <c r="Q123" s="1018"/>
      <c r="R123" s="895">
        <v>1817.2627116299998</v>
      </c>
      <c r="S123" s="1035">
        <v>0.11016193032264709</v>
      </c>
      <c r="T123" s="901">
        <v>1.0471410923977855</v>
      </c>
    </row>
    <row r="124" spans="2:20" ht="14" hidden="1" x14ac:dyDescent="0.15">
      <c r="B124" s="893">
        <v>43983</v>
      </c>
      <c r="C124" s="1498"/>
      <c r="D124" s="895">
        <v>0.18403</v>
      </c>
      <c r="E124" s="972"/>
      <c r="F124" s="972"/>
      <c r="G124" s="895">
        <v>2137.0093439799998</v>
      </c>
      <c r="H124" s="895"/>
      <c r="I124" s="1018">
        <v>0.94466888289479878</v>
      </c>
      <c r="J124" s="1018"/>
      <c r="K124" s="1020" t="s">
        <v>411</v>
      </c>
      <c r="L124" s="1063" t="s">
        <v>380</v>
      </c>
      <c r="M124" s="1063" t="s">
        <v>380</v>
      </c>
      <c r="N124" s="951"/>
      <c r="O124" s="1064" t="s">
        <v>380</v>
      </c>
      <c r="P124" s="895">
        <v>1902.9304610299998</v>
      </c>
      <c r="Q124" s="1018"/>
      <c r="R124" s="895">
        <v>1817.2627116299998</v>
      </c>
      <c r="S124" s="1035">
        <v>6.9166114926338215E-2</v>
      </c>
      <c r="T124" s="901">
        <v>1.0471410923977855</v>
      </c>
    </row>
    <row r="125" spans="2:20" ht="14" hidden="1" x14ac:dyDescent="0.15">
      <c r="B125" s="893">
        <v>44075</v>
      </c>
      <c r="C125" s="1498"/>
      <c r="D125" s="895">
        <v>0.18403</v>
      </c>
      <c r="E125" s="972"/>
      <c r="F125" s="972"/>
      <c r="G125" s="895">
        <v>2397.70934399</v>
      </c>
      <c r="H125" s="1018">
        <v>1.0328361650569462</v>
      </c>
      <c r="I125" s="1018">
        <v>1.0328361650569462</v>
      </c>
      <c r="J125" s="927">
        <v>3.9E-2</v>
      </c>
      <c r="K125" s="927">
        <v>3.9E-2</v>
      </c>
      <c r="L125" s="1063" t="s">
        <v>380</v>
      </c>
      <c r="M125" s="1063" t="s">
        <v>380</v>
      </c>
      <c r="N125" s="951"/>
      <c r="O125" s="1064" t="s">
        <v>380</v>
      </c>
      <c r="P125" s="895">
        <v>2314.8613990678377</v>
      </c>
      <c r="Q125" s="1018">
        <v>0</v>
      </c>
      <c r="R125" s="895">
        <v>1983.2576146299998</v>
      </c>
      <c r="S125" s="1035">
        <v>0.19241295456886293</v>
      </c>
      <c r="T125" s="901">
        <v>1.1672015687683128</v>
      </c>
    </row>
    <row r="126" spans="2:20" ht="14" hidden="1" x14ac:dyDescent="0.15">
      <c r="B126" s="893">
        <v>44166</v>
      </c>
      <c r="C126" s="1498"/>
      <c r="D126" s="895">
        <f>D125</f>
        <v>0.18403</v>
      </c>
      <c r="E126" s="972"/>
      <c r="F126" s="972"/>
      <c r="G126" s="895">
        <v>3206.347064</v>
      </c>
      <c r="H126" s="1018">
        <v>1.0093174501911646</v>
      </c>
      <c r="I126" s="1018">
        <v>1.0093174501911646</v>
      </c>
      <c r="J126" s="927">
        <v>1.1009483859963613E-2</v>
      </c>
      <c r="K126" s="1020">
        <v>1.1009483859963613E-2</v>
      </c>
      <c r="L126" s="1063" t="s">
        <v>380</v>
      </c>
      <c r="M126" s="1063" t="s">
        <v>380</v>
      </c>
      <c r="N126" s="951"/>
      <c r="O126" s="1064" t="s">
        <v>380</v>
      </c>
      <c r="P126" s="895">
        <v>2976.3943461944064</v>
      </c>
      <c r="Q126" s="1065">
        <v>-4.8174786534319818</v>
      </c>
      <c r="R126" s="895">
        <v>2619.2259605599993</v>
      </c>
      <c r="S126" s="1035">
        <v>0.15044406056404114</v>
      </c>
      <c r="T126" s="901">
        <v>1.1363640980246099</v>
      </c>
    </row>
    <row r="127" spans="2:20" ht="14" hidden="1" x14ac:dyDescent="0.15">
      <c r="B127" s="893">
        <v>44276</v>
      </c>
      <c r="C127" s="1498"/>
      <c r="D127" s="905">
        <v>8.6193770000000001</v>
      </c>
      <c r="E127" s="1037"/>
      <c r="F127" s="1037"/>
      <c r="G127" s="905">
        <v>4235.3470639999996</v>
      </c>
      <c r="H127" s="1038">
        <v>1.071980434681409</v>
      </c>
      <c r="I127" s="1038">
        <v>1.071980434681409</v>
      </c>
      <c r="J127" s="1039">
        <v>8.3451074051530405E-2</v>
      </c>
      <c r="K127" s="1066">
        <v>8.3451074051530405E-2</v>
      </c>
      <c r="L127" s="1067" t="s">
        <v>380</v>
      </c>
      <c r="M127" s="1067" t="s">
        <v>380</v>
      </c>
      <c r="N127" s="959"/>
      <c r="O127" s="1068" t="s">
        <v>380</v>
      </c>
      <c r="P127" s="905">
        <v>3688.1924454092809</v>
      </c>
      <c r="Q127" s="1069">
        <v>-2.9003042714390159</v>
      </c>
      <c r="R127" s="905">
        <v>2954.8564863399997</v>
      </c>
      <c r="S127" s="1042">
        <v>0.23350912928581238</v>
      </c>
      <c r="T127" s="912">
        <v>1.248179890447952</v>
      </c>
    </row>
    <row r="128" spans="2:20" ht="14" hidden="1" x14ac:dyDescent="0.15">
      <c r="B128" s="893">
        <f>B89</f>
        <v>44368</v>
      </c>
      <c r="C128" s="1499"/>
      <c r="D128" s="895">
        <v>0.18403</v>
      </c>
      <c r="E128" s="972"/>
      <c r="F128" s="972"/>
      <c r="G128" s="895">
        <v>5157.2038740879616</v>
      </c>
      <c r="H128" s="1018">
        <v>1.3122251161903236</v>
      </c>
      <c r="I128" s="1018">
        <v>1.249780092951976</v>
      </c>
      <c r="J128" s="1019">
        <v>0.28510000000000002</v>
      </c>
      <c r="K128" s="1020">
        <v>0.23069557921527187</v>
      </c>
      <c r="L128" s="1063" t="s">
        <v>380</v>
      </c>
      <c r="M128" s="1063" t="s">
        <v>380</v>
      </c>
      <c r="O128" s="1064" t="s">
        <v>380</v>
      </c>
      <c r="P128" s="895">
        <v>5157.2038740879616</v>
      </c>
      <c r="Q128" s="1018">
        <v>0.50618510225293789</v>
      </c>
      <c r="R128" s="895">
        <v>3222.9517560900003</v>
      </c>
      <c r="S128" s="1035">
        <v>0.47356246113777156</v>
      </c>
      <c r="T128" s="901">
        <v>1.6001492620369051</v>
      </c>
    </row>
    <row r="129" spans="2:20" ht="14" hidden="1" x14ac:dyDescent="0.15">
      <c r="B129" s="893">
        <v>44075</v>
      </c>
      <c r="C129" s="1017"/>
      <c r="D129" s="895">
        <v>0.112334</v>
      </c>
      <c r="E129" s="972"/>
      <c r="F129" s="972"/>
      <c r="G129" s="895">
        <v>1287.8418399899999</v>
      </c>
      <c r="H129" s="1018"/>
      <c r="I129" s="1018">
        <v>0.99784866024596552</v>
      </c>
      <c r="J129" s="1018"/>
      <c r="K129" s="1035">
        <v>-4.7524377410236275E-4</v>
      </c>
      <c r="L129" s="989" t="s">
        <v>380</v>
      </c>
      <c r="M129" s="989" t="s">
        <v>380</v>
      </c>
      <c r="N129" s="951"/>
      <c r="O129" s="989" t="s">
        <v>380</v>
      </c>
      <c r="P129" s="895">
        <v>1287.8418399899999</v>
      </c>
      <c r="Q129" s="1018">
        <v>0</v>
      </c>
      <c r="R129" s="895">
        <v>1264.2117546900001</v>
      </c>
      <c r="S129" s="1035">
        <v>2.641484439373017E-2</v>
      </c>
      <c r="T129" s="901">
        <v>1.0186915563886638</v>
      </c>
    </row>
    <row r="130" spans="2:20" ht="14" hidden="1" x14ac:dyDescent="0.15">
      <c r="B130" s="893">
        <f>B128</f>
        <v>44368</v>
      </c>
      <c r="C130" s="954"/>
      <c r="D130" s="895">
        <v>8.6193770000000001</v>
      </c>
      <c r="E130" s="972"/>
      <c r="F130" s="972"/>
      <c r="G130" s="895">
        <v>4589.1470644721667</v>
      </c>
      <c r="H130" s="1018">
        <v>1.3121600534979339</v>
      </c>
      <c r="I130" s="1018">
        <v>1.2500881672213762</v>
      </c>
      <c r="J130" s="1019">
        <v>0.28339999999999999</v>
      </c>
      <c r="K130" s="1020">
        <v>0.22900000000000001</v>
      </c>
      <c r="L130" s="1063" t="str">
        <f>L128</f>
        <v>NA</v>
      </c>
      <c r="M130" s="1063" t="str">
        <f>M128</f>
        <v>NA</v>
      </c>
      <c r="N130" s="951"/>
      <c r="O130" s="1064" t="str">
        <f>O128</f>
        <v>NA</v>
      </c>
      <c r="P130" s="895">
        <v>5158.8164909676843</v>
      </c>
      <c r="Q130" s="1018">
        <v>1.4519651180160493</v>
      </c>
      <c r="R130" s="895">
        <v>3222.9517562400001</v>
      </c>
      <c r="S130" s="1035">
        <v>0.47391964793205255</v>
      </c>
      <c r="T130" s="901">
        <f>T128</f>
        <v>1.6001492620369051</v>
      </c>
    </row>
    <row r="131" spans="2:20" ht="14" hidden="1" x14ac:dyDescent="0.15">
      <c r="B131" s="924">
        <f>B112</f>
        <v>44469</v>
      </c>
      <c r="C131" s="956"/>
      <c r="D131" s="895">
        <v>217.91194400000001</v>
      </c>
      <c r="E131" s="972"/>
      <c r="F131" s="972"/>
      <c r="G131" s="895">
        <v>5513.6970640700001</v>
      </c>
      <c r="H131" s="1018">
        <v>1.3452890652252687</v>
      </c>
      <c r="I131" s="1018">
        <v>1.2762183368341926</v>
      </c>
      <c r="J131" s="1019">
        <v>0.29204361170938575</v>
      </c>
      <c r="K131" s="1020">
        <v>0.2372151204984482</v>
      </c>
      <c r="L131" s="1063" t="str">
        <f>L130</f>
        <v>NA</v>
      </c>
      <c r="M131" s="1063" t="str">
        <f>M130</f>
        <v>NA</v>
      </c>
      <c r="N131" s="951"/>
      <c r="O131" s="1064" t="s">
        <v>380</v>
      </c>
      <c r="P131" s="895">
        <v>7256.141388438039</v>
      </c>
      <c r="Q131" s="1018">
        <v>2.8649848733749836</v>
      </c>
      <c r="R131" s="895">
        <v>4510.1028092600009</v>
      </c>
      <c r="S131" s="1035">
        <v>0.50947383046150196</v>
      </c>
      <c r="T131" s="901">
        <v>1.6088638541764411</v>
      </c>
    </row>
    <row r="132" spans="2:20" ht="14" hidden="1" x14ac:dyDescent="0.15">
      <c r="B132" s="913">
        <f>B113</f>
        <v>44561</v>
      </c>
      <c r="C132" s="956"/>
      <c r="D132" s="914">
        <v>217.91194400000001</v>
      </c>
      <c r="E132" s="951">
        <v>12365.255400274111</v>
      </c>
      <c r="F132" s="951">
        <v>651.06731044000003</v>
      </c>
      <c r="G132" s="914">
        <v>7381.3479610699997</v>
      </c>
      <c r="H132" s="1018">
        <v>1.7634072772837097</v>
      </c>
      <c r="I132" s="1070">
        <v>1.6107161743650382</v>
      </c>
      <c r="J132" s="1012">
        <v>0.60489999999999999</v>
      </c>
      <c r="K132" s="1071">
        <v>0.50061992488495299</v>
      </c>
      <c r="L132" s="1072" t="s">
        <v>380</v>
      </c>
      <c r="M132" s="1073" t="s">
        <v>380</v>
      </c>
      <c r="N132" s="951"/>
      <c r="O132" s="1074" t="s">
        <v>380</v>
      </c>
      <c r="P132" s="914">
        <v>12365.255400274111</v>
      </c>
      <c r="Q132" s="1070">
        <v>3.3749518156249523</v>
      </c>
      <c r="R132" s="914">
        <v>5804.4195700599994</v>
      </c>
      <c r="S132" s="1075">
        <v>0.83695329427719134</v>
      </c>
      <c r="T132" s="921">
        <v>2.1303172954718526</v>
      </c>
    </row>
    <row r="133" spans="2:20" ht="14" hidden="1" x14ac:dyDescent="0.15">
      <c r="B133" s="913" t="s">
        <v>876</v>
      </c>
      <c r="C133" s="1062"/>
      <c r="D133" s="902">
        <v>218.356056</v>
      </c>
      <c r="G133" s="902">
        <v>8349.7229610699997</v>
      </c>
      <c r="H133" s="1018">
        <v>1.8842639069140514</v>
      </c>
      <c r="I133" s="1076">
        <v>1.7049011163331327</v>
      </c>
      <c r="J133" s="870">
        <v>0.60863596458957625</v>
      </c>
      <c r="K133" s="870">
        <v>0.50625504167112578</v>
      </c>
      <c r="L133" s="1077" t="s">
        <v>380</v>
      </c>
      <c r="M133" s="1078" t="s">
        <v>380</v>
      </c>
      <c r="O133" s="1079" t="s">
        <v>380</v>
      </c>
      <c r="P133" s="902">
        <v>15062.981578797599</v>
      </c>
      <c r="Q133" s="902">
        <v>19.730020061494095</v>
      </c>
      <c r="R133" s="902">
        <v>6694.7975356899988</v>
      </c>
      <c r="S133" s="1080">
        <v>0.81607939004898067</v>
      </c>
      <c r="T133" s="921">
        <v>2.2499532657256278</v>
      </c>
    </row>
    <row r="134" spans="2:20" ht="14" x14ac:dyDescent="0.15">
      <c r="B134" s="913" t="s">
        <v>877</v>
      </c>
      <c r="C134" s="1503" t="s">
        <v>886</v>
      </c>
      <c r="D134" s="902">
        <v>218.356056</v>
      </c>
      <c r="G134" s="902">
        <v>9104.927352069999</v>
      </c>
      <c r="H134" s="1018">
        <v>1.8291918298681424</v>
      </c>
      <c r="I134" s="1076">
        <v>1.6633358872629544</v>
      </c>
      <c r="J134" s="870">
        <v>0.51149999999999995</v>
      </c>
      <c r="K134" s="870">
        <v>0.42527160644531259</v>
      </c>
      <c r="L134" s="1077" t="s">
        <v>380</v>
      </c>
      <c r="M134" s="1078" t="s">
        <v>380</v>
      </c>
      <c r="O134" s="1079" t="s">
        <v>380</v>
      </c>
      <c r="P134" s="902">
        <v>16416.263561629421</v>
      </c>
      <c r="Q134" s="902">
        <v>74.226847955373941</v>
      </c>
      <c r="R134" s="902">
        <v>7774.3467206300002</v>
      </c>
      <c r="S134" s="1080">
        <v>0.68789750933647165</v>
      </c>
      <c r="T134" s="921">
        <v>2.1115939578649403</v>
      </c>
    </row>
    <row r="135" spans="2:20" ht="14" x14ac:dyDescent="0.15">
      <c r="B135" s="984" t="s">
        <v>878</v>
      </c>
      <c r="C135" s="1503"/>
      <c r="D135" s="1081">
        <v>461.39520199999998</v>
      </c>
      <c r="E135" s="1082"/>
      <c r="F135" s="1082"/>
      <c r="G135" s="1081">
        <v>9919.7855484721676</v>
      </c>
      <c r="H135" s="1061">
        <v>1.8888671273843192</v>
      </c>
      <c r="I135" s="1083">
        <v>1.7110773674925148</v>
      </c>
      <c r="J135" s="1084">
        <v>0.48565721485712759</v>
      </c>
      <c r="K135" s="1084">
        <v>0.4050799058888056</v>
      </c>
      <c r="L135" s="1006">
        <v>2.3765242786595312E-2</v>
      </c>
      <c r="M135" s="1085" t="s">
        <v>380</v>
      </c>
      <c r="N135" s="1082"/>
      <c r="O135" s="1081">
        <v>243.03914584999998</v>
      </c>
      <c r="P135" s="1081">
        <v>18230.455435221105</v>
      </c>
      <c r="Q135" s="1081">
        <v>131.16721065594604</v>
      </c>
      <c r="R135" s="1081">
        <v>8343.4001667899993</v>
      </c>
      <c r="S135" s="1086">
        <v>0.64012166857719444</v>
      </c>
      <c r="T135" s="947">
        <v>2.2141446187134655</v>
      </c>
    </row>
    <row r="136" spans="2:20" ht="14" x14ac:dyDescent="0.15">
      <c r="B136" s="984" t="s">
        <v>887</v>
      </c>
      <c r="C136" s="1503"/>
      <c r="D136" s="1081">
        <v>461.39520199999998</v>
      </c>
      <c r="E136" s="1082"/>
      <c r="F136" s="1082"/>
      <c r="G136" s="1081">
        <v>10226.663711472169</v>
      </c>
      <c r="H136" s="1061">
        <v>1.6913602815280582</v>
      </c>
      <c r="I136" s="1083">
        <v>1.5483193324076219</v>
      </c>
      <c r="J136" s="1084">
        <v>0.35617118103863443</v>
      </c>
      <c r="K136" s="1084">
        <v>0.29550760765598238</v>
      </c>
      <c r="L136" s="1006">
        <v>2.3765242786595312E-2</v>
      </c>
      <c r="M136" s="1085" t="s">
        <v>380</v>
      </c>
      <c r="N136" s="1082"/>
      <c r="O136" s="1081">
        <v>243.03914584999998</v>
      </c>
      <c r="P136" s="1081">
        <v>17320.980258998345</v>
      </c>
      <c r="Q136" s="1081">
        <v>159.06754143156587</v>
      </c>
      <c r="R136" s="1081">
        <v>8855.8132376199992</v>
      </c>
      <c r="S136" s="1086">
        <v>0.48268762230873108</v>
      </c>
      <c r="T136" s="947">
        <v>1.9833321834561044</v>
      </c>
    </row>
    <row r="137" spans="2:20" ht="14" hidden="1" customHeight="1" x14ac:dyDescent="0.15">
      <c r="B137" s="984" t="s">
        <v>888</v>
      </c>
      <c r="C137" s="1503"/>
      <c r="D137" s="1081">
        <v>461.39520199999998</v>
      </c>
      <c r="E137" s="1082"/>
      <c r="F137" s="1082"/>
      <c r="G137" s="1081">
        <v>10226.663711472169</v>
      </c>
      <c r="H137" s="1061">
        <v>1.8490404603695381</v>
      </c>
      <c r="I137" s="1083">
        <v>1.6744634754808057</v>
      </c>
      <c r="J137" s="1084">
        <v>0.41872740027022681</v>
      </c>
      <c r="K137" s="1084">
        <v>0.34921091576145119</v>
      </c>
      <c r="L137" s="1006">
        <v>2.3765242786595312E-2</v>
      </c>
      <c r="M137" s="1085" t="s">
        <v>380</v>
      </c>
      <c r="N137" s="1082"/>
      <c r="O137" s="1081">
        <v>243.03914584999998</v>
      </c>
      <c r="P137" s="1081">
        <v>18933.522421974947</v>
      </c>
      <c r="Q137" s="1081">
        <v>159.06754143156587</v>
      </c>
      <c r="R137" s="1081">
        <v>8855.8132376199992</v>
      </c>
      <c r="S137" s="1086">
        <v>0.55108669400215149</v>
      </c>
      <c r="T137" s="947">
        <v>2.1654207302342177</v>
      </c>
    </row>
    <row r="138" spans="2:20" ht="14" hidden="1" customHeight="1" x14ac:dyDescent="0.15">
      <c r="B138" s="913"/>
      <c r="C138" s="1503"/>
      <c r="D138" s="902"/>
      <c r="G138" s="902"/>
      <c r="H138" s="1070">
        <f>H136-H137</f>
        <v>-0.15768017884147989</v>
      </c>
      <c r="I138" s="1070">
        <f>I136-I137</f>
        <v>-0.12614414307318378</v>
      </c>
      <c r="J138" s="870">
        <f>J136-J137</f>
        <v>-6.255621923159238E-2</v>
      </c>
      <c r="K138" s="870">
        <f>K136-K137</f>
        <v>-5.3703308105468806E-2</v>
      </c>
      <c r="L138" s="1000"/>
      <c r="M138" s="1077"/>
      <c r="O138" s="902"/>
      <c r="P138" s="902"/>
      <c r="Q138" s="902"/>
      <c r="R138" s="902"/>
      <c r="S138" s="870">
        <f>S136-S137</f>
        <v>-6.839907169342041E-2</v>
      </c>
      <c r="T138" s="1070">
        <f>T136-T137</f>
        <v>-0.18208854677811326</v>
      </c>
    </row>
    <row r="139" spans="2:20" ht="14" x14ac:dyDescent="0.15">
      <c r="B139" s="948" t="s">
        <v>880</v>
      </c>
      <c r="C139" s="1503"/>
      <c r="D139" s="902">
        <v>461.39520199999998</v>
      </c>
      <c r="G139" s="902">
        <v>10574.788711472169</v>
      </c>
      <c r="H139" s="1070">
        <v>1.63285720956395</v>
      </c>
      <c r="I139" s="1070">
        <v>1.5016738681206889</v>
      </c>
      <c r="J139" s="870">
        <v>0.29682697034861938</v>
      </c>
      <c r="K139" s="870">
        <v>0.2459159662952162</v>
      </c>
      <c r="L139" s="1000">
        <v>2.2982884351754135E-2</v>
      </c>
      <c r="M139" s="1085" t="s">
        <v>380</v>
      </c>
      <c r="O139" s="902">
        <v>243.03914584999998</v>
      </c>
      <c r="P139" s="902">
        <v>17254.396932012802</v>
      </c>
      <c r="Q139" s="902">
        <v>140.61405714000006</v>
      </c>
      <c r="R139" s="902">
        <v>9085.053237619999</v>
      </c>
      <c r="S139" s="870">
        <v>0.40592613816261292</v>
      </c>
      <c r="T139" s="1070">
        <v>1.9259585629513147</v>
      </c>
    </row>
    <row r="140" spans="2:20" ht="14" x14ac:dyDescent="0.15">
      <c r="B140" s="913"/>
      <c r="C140" s="1062"/>
      <c r="D140" s="902"/>
      <c r="G140" s="902"/>
      <c r="H140" s="1070"/>
      <c r="I140" s="1076"/>
      <c r="J140" s="870"/>
      <c r="K140" s="870"/>
      <c r="L140" s="1000"/>
      <c r="M140" s="1077"/>
      <c r="O140" s="902"/>
      <c r="P140" s="902"/>
      <c r="Q140" s="902"/>
      <c r="R140" s="902"/>
      <c r="S140" s="1080"/>
      <c r="T140" s="1011"/>
    </row>
    <row r="141" spans="2:20" x14ac:dyDescent="0.15">
      <c r="C141" s="1062"/>
    </row>
    <row r="142" spans="2:20" ht="13" customHeight="1" x14ac:dyDescent="0.15">
      <c r="C142" s="1087" t="s">
        <v>862</v>
      </c>
      <c r="D142" s="1087"/>
      <c r="E142" s="1087"/>
      <c r="F142" s="1087"/>
      <c r="G142" s="1087"/>
      <c r="H142" s="1087"/>
      <c r="I142" s="1087"/>
      <c r="J142" s="1087"/>
      <c r="K142" s="1087"/>
      <c r="L142" s="1087"/>
      <c r="M142" s="1087"/>
      <c r="N142" s="870"/>
      <c r="O142" s="1087"/>
      <c r="P142" s="1087"/>
      <c r="Q142" s="1087"/>
      <c r="R142" s="1087"/>
      <c r="S142" s="1087"/>
      <c r="T142" s="1087"/>
    </row>
    <row r="143" spans="2:20" ht="39" customHeight="1" x14ac:dyDescent="0.15">
      <c r="C143" s="881" t="s">
        <v>560</v>
      </c>
      <c r="D143" s="882" t="s">
        <v>863</v>
      </c>
      <c r="E143" s="882" t="s">
        <v>32</v>
      </c>
      <c r="F143" s="882" t="s">
        <v>864</v>
      </c>
      <c r="G143" s="883" t="s">
        <v>865</v>
      </c>
      <c r="H143" s="883" t="s">
        <v>607</v>
      </c>
      <c r="I143" s="883" t="s">
        <v>866</v>
      </c>
      <c r="J143" s="883" t="s">
        <v>867</v>
      </c>
      <c r="K143" s="883" t="s">
        <v>611</v>
      </c>
      <c r="L143" s="884"/>
      <c r="M143" s="884"/>
      <c r="N143" s="885"/>
      <c r="O143" s="884"/>
      <c r="P143" s="884" t="s">
        <v>870</v>
      </c>
      <c r="Q143" s="884" t="s">
        <v>871</v>
      </c>
      <c r="R143" s="884" t="s">
        <v>872</v>
      </c>
      <c r="S143" s="884" t="s">
        <v>881</v>
      </c>
      <c r="T143" s="884" t="s">
        <v>609</v>
      </c>
    </row>
    <row r="144" spans="2:20" hidden="1" x14ac:dyDescent="0.15">
      <c r="C144" s="881"/>
      <c r="D144" s="882" t="str">
        <f>IF(D141=D132, "Y", "N")</f>
        <v>N</v>
      </c>
      <c r="E144" s="882" t="str">
        <f t="shared" ref="E144:T144" si="4">IF(E141=E132, "Y", "N")</f>
        <v>N</v>
      </c>
      <c r="F144" s="882" t="str">
        <f t="shared" si="4"/>
        <v>N</v>
      </c>
      <c r="G144" s="882" t="str">
        <f t="shared" si="4"/>
        <v>N</v>
      </c>
      <c r="H144" s="882" t="str">
        <f t="shared" si="4"/>
        <v>N</v>
      </c>
      <c r="I144" s="882" t="str">
        <f t="shared" si="4"/>
        <v>N</v>
      </c>
      <c r="J144" s="882" t="str">
        <f t="shared" si="4"/>
        <v>N</v>
      </c>
      <c r="K144" s="882" t="str">
        <f t="shared" si="4"/>
        <v>N</v>
      </c>
      <c r="L144" s="882"/>
      <c r="M144" s="882"/>
      <c r="N144" s="882"/>
      <c r="O144" s="882"/>
      <c r="P144" s="882" t="str">
        <f t="shared" si="4"/>
        <v>N</v>
      </c>
      <c r="Q144" s="882" t="str">
        <f t="shared" si="4"/>
        <v>N</v>
      </c>
      <c r="R144" s="882" t="str">
        <f t="shared" si="4"/>
        <v>N</v>
      </c>
      <c r="S144" s="882" t="str">
        <f t="shared" si="4"/>
        <v>N</v>
      </c>
      <c r="T144" s="882" t="str">
        <f t="shared" si="4"/>
        <v>N</v>
      </c>
    </row>
    <row r="145" spans="2:20" ht="14" hidden="1" customHeight="1" x14ac:dyDescent="0.15">
      <c r="B145" s="893">
        <v>43891</v>
      </c>
      <c r="C145" s="1497" t="s">
        <v>889</v>
      </c>
      <c r="D145" s="955" t="s">
        <v>380</v>
      </c>
      <c r="E145" s="955"/>
      <c r="F145" s="955"/>
      <c r="G145" s="1014">
        <v>16.214396000000001</v>
      </c>
      <c r="H145" s="1014"/>
      <c r="I145" s="1018">
        <v>0.95968594759866477</v>
      </c>
      <c r="J145" s="1018"/>
      <c r="K145" s="1088" t="s">
        <v>411</v>
      </c>
      <c r="L145" s="1063" t="s">
        <v>380</v>
      </c>
      <c r="M145" s="1063" t="s">
        <v>380</v>
      </c>
      <c r="N145" s="951"/>
      <c r="O145" s="989" t="s">
        <v>380</v>
      </c>
      <c r="P145" s="955">
        <v>14.903687</v>
      </c>
      <c r="Q145" s="955">
        <v>-0.73527399999999998</v>
      </c>
      <c r="R145" s="955">
        <v>15.397195999999999</v>
      </c>
      <c r="S145" s="898" t="s">
        <v>411</v>
      </c>
      <c r="T145" s="901">
        <v>0.96794812510018058</v>
      </c>
    </row>
    <row r="146" spans="2:20" ht="14" hidden="1" customHeight="1" x14ac:dyDescent="0.15">
      <c r="B146" s="893">
        <v>43983</v>
      </c>
      <c r="C146" s="1498"/>
      <c r="D146" s="955" t="s">
        <v>380</v>
      </c>
      <c r="E146" s="955"/>
      <c r="F146" s="955"/>
      <c r="G146" s="1014">
        <v>18.210615000000001</v>
      </c>
      <c r="H146" s="1014"/>
      <c r="I146" s="1018">
        <v>0.93</v>
      </c>
      <c r="J146" s="1018"/>
      <c r="K146" s="1088" t="s">
        <v>411</v>
      </c>
      <c r="L146" s="1063" t="s">
        <v>380</v>
      </c>
      <c r="M146" s="1063" t="s">
        <v>380</v>
      </c>
      <c r="N146" s="951"/>
      <c r="O146" s="989" t="s">
        <v>380</v>
      </c>
      <c r="P146" s="955">
        <v>15.017996</v>
      </c>
      <c r="Q146" s="955">
        <v>-0.74905600000000006</v>
      </c>
      <c r="R146" s="955">
        <v>15.524467749999999</v>
      </c>
      <c r="S146" s="898" t="s">
        <v>411</v>
      </c>
      <c r="T146" s="901">
        <v>0.96737590246854044</v>
      </c>
    </row>
    <row r="147" spans="2:20" ht="14" hidden="1" x14ac:dyDescent="0.15">
      <c r="B147" s="893">
        <v>44075</v>
      </c>
      <c r="C147" s="1498"/>
      <c r="D147" s="955" t="s">
        <v>380</v>
      </c>
      <c r="E147" s="955"/>
      <c r="F147" s="955"/>
      <c r="G147" s="1014">
        <v>23.990385</v>
      </c>
      <c r="H147" s="1018">
        <v>0.93880387455224257</v>
      </c>
      <c r="I147" s="1018">
        <v>0.93880387455224257</v>
      </c>
      <c r="J147" s="1088">
        <v>-9.9448563354671907E-2</v>
      </c>
      <c r="K147" s="1088">
        <f>J147</f>
        <v>-9.9448563354671907E-2</v>
      </c>
      <c r="L147" s="1063" t="s">
        <v>380</v>
      </c>
      <c r="M147" s="1063" t="s">
        <v>380</v>
      </c>
      <c r="N147" s="951"/>
      <c r="O147" s="989" t="s">
        <v>380</v>
      </c>
      <c r="P147" s="955">
        <v>21.081858</v>
      </c>
      <c r="Q147" s="955">
        <v>-0.49425400000000003</v>
      </c>
      <c r="R147" s="955">
        <v>20.304468750000002</v>
      </c>
      <c r="S147" s="898" t="s">
        <v>411</v>
      </c>
      <c r="T147" s="901">
        <v>1.038286608705288</v>
      </c>
    </row>
    <row r="148" spans="2:20" ht="14" hidden="1" x14ac:dyDescent="0.15">
      <c r="B148" s="893">
        <v>44185</v>
      </c>
      <c r="C148" s="1498"/>
      <c r="D148" s="955" t="s">
        <v>380</v>
      </c>
      <c r="E148" s="955"/>
      <c r="F148" s="955"/>
      <c r="G148" s="1014">
        <v>27.576734999999999</v>
      </c>
      <c r="H148" s="1018">
        <v>0.9347079695982865</v>
      </c>
      <c r="I148" s="1018">
        <v>0.9347079695982865</v>
      </c>
      <c r="J148" s="1088">
        <v>-8.5228976341895774E-2</v>
      </c>
      <c r="K148" s="1088">
        <f>J148</f>
        <v>-8.5228976341895774E-2</v>
      </c>
      <c r="L148" s="1063" t="str">
        <f t="shared" ref="L148:M153" si="5">L147</f>
        <v>NA</v>
      </c>
      <c r="M148" s="1063" t="str">
        <f t="shared" si="5"/>
        <v>NA</v>
      </c>
      <c r="N148" s="951"/>
      <c r="O148" s="989" t="str">
        <f>O147</f>
        <v>NA</v>
      </c>
      <c r="P148" s="955">
        <v>22.994416000000001</v>
      </c>
      <c r="Q148" s="955">
        <v>-0.30537399999999998</v>
      </c>
      <c r="R148" s="955">
        <v>21.695725379999999</v>
      </c>
      <c r="S148" s="898" t="str">
        <f>S147</f>
        <v>NM</v>
      </c>
      <c r="T148" s="901">
        <v>1.0598592855160855</v>
      </c>
    </row>
    <row r="149" spans="2:20" ht="14" hidden="1" x14ac:dyDescent="0.15">
      <c r="B149" s="893">
        <v>44276</v>
      </c>
      <c r="C149" s="1498"/>
      <c r="D149" s="1089" t="s">
        <v>380</v>
      </c>
      <c r="E149" s="1089"/>
      <c r="F149" s="1089"/>
      <c r="G149" s="1090">
        <v>32.590409999999999</v>
      </c>
      <c r="H149" s="1091">
        <v>0.98494050826608193</v>
      </c>
      <c r="I149" s="1091">
        <v>0.98494050826608193</v>
      </c>
      <c r="J149" s="1092">
        <v>-1.7399999999999999E-2</v>
      </c>
      <c r="K149" s="1092">
        <f>J149</f>
        <v>-1.7399999999999999E-2</v>
      </c>
      <c r="L149" s="1093" t="str">
        <f t="shared" si="5"/>
        <v>NA</v>
      </c>
      <c r="M149" s="1093" t="str">
        <f t="shared" si="5"/>
        <v>NA</v>
      </c>
      <c r="N149" s="1094"/>
      <c r="O149" s="1095" t="str">
        <f>O148</f>
        <v>NA</v>
      </c>
      <c r="P149" s="1089">
        <v>31.15832</v>
      </c>
      <c r="Q149" s="1089">
        <v>-0.52040799999999998</v>
      </c>
      <c r="R149" s="1089">
        <v>28.395725859999999</v>
      </c>
      <c r="S149" s="1096">
        <v>0.11365248560905455</v>
      </c>
      <c r="T149" s="1097">
        <v>1.0972890833507998</v>
      </c>
    </row>
    <row r="150" spans="2:20" ht="14" hidden="1" x14ac:dyDescent="0.15">
      <c r="B150" s="893">
        <f>B128</f>
        <v>44368</v>
      </c>
      <c r="C150" s="1499"/>
      <c r="D150" s="955" t="s">
        <v>380</v>
      </c>
      <c r="E150" s="955"/>
      <c r="F150" s="955"/>
      <c r="G150" s="1014">
        <v>42.536409999999997</v>
      </c>
      <c r="H150" s="1018">
        <v>1.2441012998040972</v>
      </c>
      <c r="I150" s="1018">
        <v>1.1952819802141272</v>
      </c>
      <c r="J150" s="898">
        <v>0.26869999999999999</v>
      </c>
      <c r="K150" s="898">
        <v>0.21652093410491946</v>
      </c>
      <c r="L150" s="1063" t="str">
        <f t="shared" si="5"/>
        <v>NA</v>
      </c>
      <c r="M150" s="1063" t="str">
        <f t="shared" si="5"/>
        <v>NA</v>
      </c>
      <c r="O150" s="989" t="s">
        <v>380</v>
      </c>
      <c r="P150" s="955">
        <v>49.451082</v>
      </c>
      <c r="Q150" s="955">
        <v>-0.74086799999999997</v>
      </c>
      <c r="R150" s="955">
        <v>35.495716969999997</v>
      </c>
      <c r="S150" s="898">
        <v>0.41084557175636294</v>
      </c>
      <c r="T150" s="901">
        <v>1.3931563078946876</v>
      </c>
    </row>
    <row r="151" spans="2:20" ht="14" hidden="1" x14ac:dyDescent="0.15">
      <c r="B151" s="893">
        <f>B150</f>
        <v>44368</v>
      </c>
      <c r="C151" s="1013"/>
      <c r="D151" s="955" t="str">
        <f>D150</f>
        <v>NA</v>
      </c>
      <c r="E151" s="955"/>
      <c r="F151" s="955"/>
      <c r="G151" s="1014">
        <v>47.567475000000002</v>
      </c>
      <c r="H151" s="1018">
        <v>1.2099781880981495</v>
      </c>
      <c r="I151" s="1018">
        <v>1.1679834908493689</v>
      </c>
      <c r="J151" s="1019">
        <v>0.23230000000000001</v>
      </c>
      <c r="K151" s="898">
        <v>0.18702676296234133</v>
      </c>
      <c r="L151" s="1063" t="str">
        <f t="shared" si="5"/>
        <v>NA</v>
      </c>
      <c r="M151" s="1063" t="str">
        <f t="shared" si="5"/>
        <v>NA</v>
      </c>
      <c r="N151" s="951"/>
      <c r="O151" s="989" t="str">
        <f>O150</f>
        <v>NA</v>
      </c>
      <c r="P151" s="955">
        <v>47.567475000000002</v>
      </c>
      <c r="Q151" s="955">
        <v>-0.789246</v>
      </c>
      <c r="R151" s="955">
        <v>35.495716969999997</v>
      </c>
      <c r="S151" s="898">
        <v>0.35808867812156686</v>
      </c>
      <c r="T151" s="901">
        <v>1.3400905534660061</v>
      </c>
    </row>
    <row r="152" spans="2:20" ht="14" hidden="1" x14ac:dyDescent="0.15">
      <c r="B152" s="924">
        <f>B131</f>
        <v>44469</v>
      </c>
      <c r="C152" s="1098"/>
      <c r="D152" s="955" t="str">
        <f>D151</f>
        <v>NA</v>
      </c>
      <c r="E152" s="955"/>
      <c r="F152" s="955"/>
      <c r="G152" s="1014">
        <v>59.078865</v>
      </c>
      <c r="H152" s="1018">
        <v>1.2670326645577907</v>
      </c>
      <c r="I152" s="1018">
        <v>1.2136268087073101</v>
      </c>
      <c r="J152" s="1019">
        <v>0.29249999999999998</v>
      </c>
      <c r="K152" s="898">
        <v>0.24003400325775143</v>
      </c>
      <c r="L152" s="1063" t="str">
        <f t="shared" si="5"/>
        <v>NA</v>
      </c>
      <c r="M152" s="1063" t="str">
        <f t="shared" si="5"/>
        <v>NA</v>
      </c>
      <c r="N152" s="951"/>
      <c r="O152" s="989" t="str">
        <f>O151</f>
        <v>NA</v>
      </c>
      <c r="P152" s="955">
        <v>73.121252999999996</v>
      </c>
      <c r="Q152" s="955">
        <v>-0.88476200000000005</v>
      </c>
      <c r="R152" s="955">
        <v>52.555074140000002</v>
      </c>
      <c r="S152" s="898">
        <v>0.43463484644889827</v>
      </c>
      <c r="T152" s="901">
        <v>1.3913262267543249</v>
      </c>
    </row>
    <row r="153" spans="2:20" ht="14" hidden="1" x14ac:dyDescent="0.15">
      <c r="B153" s="1099">
        <v>44561</v>
      </c>
      <c r="C153" s="1098"/>
      <c r="D153" s="963" t="str">
        <f>D152</f>
        <v>NA</v>
      </c>
      <c r="E153" s="963"/>
      <c r="F153" s="963"/>
      <c r="G153" s="1100">
        <v>68.752385000000004</v>
      </c>
      <c r="H153" s="1091">
        <v>1.7139132234070698</v>
      </c>
      <c r="I153" s="1101">
        <v>1.5711311606981939</v>
      </c>
      <c r="J153" s="1102">
        <v>0.64090000000000003</v>
      </c>
      <c r="K153" s="966">
        <v>0.527051477432251</v>
      </c>
      <c r="L153" s="1103" t="str">
        <f t="shared" si="5"/>
        <v>NA</v>
      </c>
      <c r="M153" s="1103" t="str">
        <f t="shared" si="5"/>
        <v>NA</v>
      </c>
      <c r="N153" s="951"/>
      <c r="O153" s="1104" t="str">
        <f>O152</f>
        <v>NA</v>
      </c>
      <c r="P153" s="963">
        <v>114.90146</v>
      </c>
      <c r="Q153" s="963">
        <v>-1.79664</v>
      </c>
      <c r="R153" s="963">
        <v>60.85623914</v>
      </c>
      <c r="S153" s="966">
        <v>0.77761856317520128</v>
      </c>
      <c r="T153" s="969">
        <v>1.8880801972607735</v>
      </c>
    </row>
    <row r="154" spans="2:20" ht="14" hidden="1" x14ac:dyDescent="0.15">
      <c r="B154" s="893">
        <f>B153</f>
        <v>44561</v>
      </c>
      <c r="C154" s="1105"/>
      <c r="D154" s="1106" t="s">
        <v>380</v>
      </c>
      <c r="E154" s="1106"/>
      <c r="F154" s="1106"/>
      <c r="G154" s="1107">
        <v>71.584804000000005</v>
      </c>
      <c r="H154" s="1018">
        <v>1.7261738948115299</v>
      </c>
      <c r="I154" s="1108">
        <v>1.5809396747946671</v>
      </c>
      <c r="J154" s="1109">
        <v>0.66839999999999999</v>
      </c>
      <c r="K154" s="1051">
        <v>0.54977536201477051</v>
      </c>
      <c r="L154" s="1110" t="str">
        <f>L153</f>
        <v>NA</v>
      </c>
      <c r="M154" s="1110" t="str">
        <f>M153</f>
        <v>NA</v>
      </c>
      <c r="N154" s="1044"/>
      <c r="O154" s="1052" t="str">
        <f>O153</f>
        <v>NA</v>
      </c>
      <c r="P154" s="1106">
        <v>116.253517</v>
      </c>
      <c r="Q154" s="1106">
        <v>-0.81703599999999998</v>
      </c>
      <c r="R154" s="1106">
        <v>60.85623914</v>
      </c>
      <c r="S154" s="1051">
        <v>0.79517751932144165</v>
      </c>
      <c r="T154" s="1047">
        <v>1.9102974262434844</v>
      </c>
    </row>
    <row r="155" spans="2:20" ht="14" hidden="1" x14ac:dyDescent="0.15">
      <c r="B155" s="893" t="s">
        <v>876</v>
      </c>
      <c r="C155" s="1111"/>
      <c r="D155" s="1112" t="s">
        <v>380</v>
      </c>
      <c r="E155" s="1112"/>
      <c r="F155" s="1112"/>
      <c r="G155" s="1113">
        <v>83.226168000000001</v>
      </c>
      <c r="H155" s="1018">
        <v>1.6869648471620127</v>
      </c>
      <c r="I155" s="1113">
        <v>1.5495723583476775</v>
      </c>
      <c r="J155" s="1114">
        <v>0.56793763160705568</v>
      </c>
      <c r="K155" s="1115">
        <v>0.46790698051452639</v>
      </c>
      <c r="L155" s="1116" t="s">
        <v>380</v>
      </c>
      <c r="M155" s="1117" t="s">
        <v>380</v>
      </c>
      <c r="N155" s="1118"/>
      <c r="O155" s="891" t="s">
        <v>380</v>
      </c>
      <c r="P155" s="1119">
        <v>138.05261300000001</v>
      </c>
      <c r="Q155" s="1106">
        <v>-1.8295950000000001</v>
      </c>
      <c r="R155" s="1113">
        <v>75.2508699029257</v>
      </c>
      <c r="S155" s="1115">
        <v>0.68657643198966978</v>
      </c>
      <c r="T155" s="1047">
        <v>1.8345650113824481</v>
      </c>
    </row>
    <row r="156" spans="2:20" ht="14" x14ac:dyDescent="0.15">
      <c r="B156" s="893" t="s">
        <v>877</v>
      </c>
      <c r="C156" s="1494" t="s">
        <v>889</v>
      </c>
      <c r="D156" s="1112" t="s">
        <v>380</v>
      </c>
      <c r="E156" s="1112"/>
      <c r="F156" s="1112"/>
      <c r="G156" s="1113">
        <v>89.478824000000003</v>
      </c>
      <c r="H156" s="988">
        <v>1.5639245268962918</v>
      </c>
      <c r="I156" s="1120">
        <v>1.4511400685501774</v>
      </c>
      <c r="J156" s="1121">
        <v>0.40937469005584726</v>
      </c>
      <c r="K156" s="1121">
        <v>0.33621030330657953</v>
      </c>
      <c r="L156" s="1116" t="s">
        <v>380</v>
      </c>
      <c r="M156" s="1117" t="s">
        <v>380</v>
      </c>
      <c r="N156" s="1118"/>
      <c r="O156" s="891" t="s">
        <v>380</v>
      </c>
      <c r="P156" s="1119">
        <v>139.5993</v>
      </c>
      <c r="Q156" s="1106">
        <v>-3.8282370000000001</v>
      </c>
      <c r="R156" s="1113">
        <v>80.213064312925695</v>
      </c>
      <c r="S156" s="1121">
        <v>0.52303885817527773</v>
      </c>
      <c r="T156" s="1047">
        <v>1.7403561526511173</v>
      </c>
    </row>
    <row r="157" spans="2:20" ht="14" x14ac:dyDescent="0.15">
      <c r="B157" s="973" t="s">
        <v>878</v>
      </c>
      <c r="C157" s="1495"/>
      <c r="D157" s="1122">
        <v>2.3095530000000002</v>
      </c>
      <c r="E157" s="1123"/>
      <c r="F157" s="1123"/>
      <c r="G157" s="1124">
        <v>97.932046900000003</v>
      </c>
      <c r="H157" s="1125">
        <v>1.6539672335635405</v>
      </c>
      <c r="I157" s="1125">
        <v>1.5224136831814379</v>
      </c>
      <c r="J157" s="1126">
        <v>0.41309740543365492</v>
      </c>
      <c r="K157" s="1126">
        <v>0.34044568538665776</v>
      </c>
      <c r="L157" s="1127">
        <v>2.3583219927572046E-2</v>
      </c>
      <c r="M157" s="1128" t="s">
        <v>380</v>
      </c>
      <c r="N157" s="1129"/>
      <c r="O157" s="1130">
        <v>2.3105812700000001</v>
      </c>
      <c r="P157" s="1130">
        <v>158.850572</v>
      </c>
      <c r="Q157" s="1131">
        <v>-5.5399390000000004</v>
      </c>
      <c r="R157" s="1125">
        <v>87.811482312925691</v>
      </c>
      <c r="S157" s="1126">
        <v>0.50413909554481495</v>
      </c>
      <c r="T157" s="940">
        <v>1.8353084246509455</v>
      </c>
    </row>
    <row r="158" spans="2:20" ht="14" x14ac:dyDescent="0.15">
      <c r="B158" s="984" t="s">
        <v>887</v>
      </c>
      <c r="C158" s="1495"/>
      <c r="D158" s="1122">
        <v>2.3095530000000002</v>
      </c>
      <c r="E158" s="1123"/>
      <c r="F158" s="1123"/>
      <c r="G158" s="1124">
        <v>100.84543315000001</v>
      </c>
      <c r="H158" s="1125">
        <v>1.5179471262183504</v>
      </c>
      <c r="I158" s="1125">
        <v>1.4140604124463183</v>
      </c>
      <c r="J158" s="1126">
        <v>0.29238893032073987</v>
      </c>
      <c r="K158" s="1126">
        <v>0.2402579641342163</v>
      </c>
      <c r="L158" s="1127">
        <v>2.3583219927572046E-2</v>
      </c>
      <c r="M158" s="1128" t="s">
        <v>380</v>
      </c>
      <c r="N158" s="1123"/>
      <c r="O158" s="1125">
        <v>2.3105812700000001</v>
      </c>
      <c r="P158" s="1125">
        <v>151.58038099999999</v>
      </c>
      <c r="Q158" s="1125">
        <v>-6.3015920000000003</v>
      </c>
      <c r="R158" s="1125">
        <v>93.379568542925696</v>
      </c>
      <c r="S158" s="1126">
        <v>0.35832609534263615</v>
      </c>
      <c r="T158" s="940">
        <v>1.6480153493026453</v>
      </c>
    </row>
    <row r="159" spans="2:20" ht="14" hidden="1" customHeight="1" x14ac:dyDescent="0.15">
      <c r="B159" s="984" t="s">
        <v>888</v>
      </c>
      <c r="C159" s="1495"/>
      <c r="D159" s="1122">
        <v>2.3095530000000002</v>
      </c>
      <c r="E159" s="1082"/>
      <c r="F159" s="1082"/>
      <c r="G159" s="1124">
        <v>100.84543315000001</v>
      </c>
      <c r="H159" s="1125">
        <v>1.597462559624401</v>
      </c>
      <c r="I159" s="1125">
        <v>1.477623252042964</v>
      </c>
      <c r="J159" s="1126">
        <v>0.33080546855926507</v>
      </c>
      <c r="K159" s="1126">
        <v>0.27264389514923104</v>
      </c>
      <c r="L159" s="1127">
        <v>2.3583219927572046E-2</v>
      </c>
      <c r="M159" s="1128" t="s">
        <v>380</v>
      </c>
      <c r="N159" s="1082"/>
      <c r="O159" s="1125">
        <v>2.3105812700000001</v>
      </c>
      <c r="P159" s="1125">
        <v>160.50072700000001</v>
      </c>
      <c r="Q159" s="1125">
        <v>-6.3015920000000003</v>
      </c>
      <c r="R159" s="1125">
        <v>93.379568542925696</v>
      </c>
      <c r="S159" s="1126">
        <v>0.40300834774971017</v>
      </c>
      <c r="T159" s="940">
        <v>1.7435431627118432</v>
      </c>
    </row>
    <row r="160" spans="2:20" ht="14" hidden="1" customHeight="1" x14ac:dyDescent="0.15">
      <c r="B160" s="913"/>
      <c r="C160" s="1495"/>
      <c r="D160" s="1024"/>
      <c r="G160" s="1076"/>
      <c r="H160" s="514">
        <f>H158-H159</f>
        <v>-7.9515433406050606E-2</v>
      </c>
      <c r="I160" s="514">
        <f>I158-I159</f>
        <v>-6.3562839596645659E-2</v>
      </c>
      <c r="J160" s="1132">
        <f>J158-J159</f>
        <v>-3.84165382385252E-2</v>
      </c>
      <c r="K160" s="1132">
        <f>K158-K159</f>
        <v>-3.2385931015014746E-2</v>
      </c>
      <c r="L160" s="1133"/>
      <c r="M160" s="1134"/>
      <c r="O160" s="514"/>
      <c r="P160" s="514"/>
      <c r="Q160" s="514"/>
      <c r="R160" s="514"/>
      <c r="S160" s="1132">
        <f>S158-S159</f>
        <v>-4.4682252407074019E-2</v>
      </c>
      <c r="T160" s="514">
        <f>T158-T159</f>
        <v>-9.5527813409197915E-2</v>
      </c>
    </row>
    <row r="161" spans="2:20" ht="14" x14ac:dyDescent="0.15">
      <c r="B161" s="948" t="s">
        <v>880</v>
      </c>
      <c r="C161" s="1496"/>
      <c r="D161" s="1122">
        <v>2.3095530000000002</v>
      </c>
      <c r="E161" s="1123"/>
      <c r="F161" s="1123"/>
      <c r="G161" s="1124">
        <v>100.82043315</v>
      </c>
      <c r="H161" s="1125">
        <v>1.4987039657221208</v>
      </c>
      <c r="I161" s="1125">
        <v>1.3986658840493345</v>
      </c>
      <c r="J161" s="1126">
        <v>0.24400400638580322</v>
      </c>
      <c r="K161" s="1126">
        <v>0.2004020071029663</v>
      </c>
      <c r="L161" s="1127">
        <v>2.3583219927572046E-2</v>
      </c>
      <c r="M161" s="1128" t="s">
        <v>380</v>
      </c>
      <c r="O161" s="1125">
        <v>2.3105812700000001</v>
      </c>
      <c r="P161" s="1125">
        <v>150.42498900000001</v>
      </c>
      <c r="Q161" s="1125">
        <v>-5.7769700000000004</v>
      </c>
      <c r="R161" s="1125">
        <v>93.979568542925705</v>
      </c>
      <c r="S161" s="1126">
        <v>0.29987778067588811</v>
      </c>
      <c r="T161" s="940">
        <v>1.625199739028778</v>
      </c>
    </row>
    <row r="162" spans="2:20" ht="14" x14ac:dyDescent="0.15">
      <c r="B162" s="913"/>
      <c r="D162" s="1024"/>
      <c r="G162" s="1076"/>
      <c r="H162" s="514"/>
      <c r="I162" s="514"/>
      <c r="J162" s="1132"/>
      <c r="K162" s="1132"/>
      <c r="L162" s="1133"/>
      <c r="M162" s="1134"/>
      <c r="O162" s="514"/>
      <c r="P162" s="514"/>
      <c r="Q162" s="514"/>
      <c r="R162" s="514"/>
      <c r="S162" s="1132"/>
      <c r="T162" s="514"/>
    </row>
    <row r="163" spans="2:20" x14ac:dyDescent="0.15">
      <c r="B163" s="70"/>
    </row>
    <row r="164" spans="2:20" x14ac:dyDescent="0.15">
      <c r="B164" s="70"/>
      <c r="C164" s="1087" t="s">
        <v>862</v>
      </c>
      <c r="D164" s="1087"/>
      <c r="E164" s="1087"/>
      <c r="F164" s="1087"/>
      <c r="G164" s="1087"/>
      <c r="H164" s="1087"/>
      <c r="I164" s="1087"/>
      <c r="J164" s="1087"/>
      <c r="K164" s="1087"/>
      <c r="L164" s="1087"/>
      <c r="M164" s="1087"/>
      <c r="N164" s="870"/>
      <c r="O164" s="1087"/>
      <c r="P164" s="1087"/>
      <c r="Q164" s="1087"/>
      <c r="R164" s="1087"/>
      <c r="S164" s="1087"/>
      <c r="T164" s="1087"/>
    </row>
    <row r="165" spans="2:20" ht="42" x14ac:dyDescent="0.15">
      <c r="B165" s="70"/>
      <c r="C165" s="881" t="s">
        <v>560</v>
      </c>
      <c r="D165" s="882" t="s">
        <v>863</v>
      </c>
      <c r="E165" s="882" t="s">
        <v>32</v>
      </c>
      <c r="F165" s="882" t="s">
        <v>864</v>
      </c>
      <c r="G165" s="883" t="s">
        <v>865</v>
      </c>
      <c r="H165" s="883" t="s">
        <v>607</v>
      </c>
      <c r="I165" s="883" t="s">
        <v>866</v>
      </c>
      <c r="J165" s="883" t="s">
        <v>867</v>
      </c>
      <c r="K165" s="883" t="s">
        <v>611</v>
      </c>
      <c r="L165" s="884" t="s">
        <v>868</v>
      </c>
      <c r="M165" s="884" t="s">
        <v>613</v>
      </c>
      <c r="N165" s="885"/>
      <c r="O165" s="884" t="s">
        <v>869</v>
      </c>
      <c r="P165" s="884" t="s">
        <v>870</v>
      </c>
      <c r="Q165" s="884" t="s">
        <v>871</v>
      </c>
      <c r="R165" s="884" t="s">
        <v>872</v>
      </c>
      <c r="S165" s="884" t="s">
        <v>881</v>
      </c>
      <c r="T165" s="884" t="s">
        <v>609</v>
      </c>
    </row>
    <row r="166" spans="2:20" ht="14" x14ac:dyDescent="0.15">
      <c r="B166" s="973" t="s">
        <v>879</v>
      </c>
      <c r="C166" s="1123" t="s">
        <v>890</v>
      </c>
      <c r="D166" s="941">
        <v>0</v>
      </c>
      <c r="E166" s="941"/>
      <c r="F166" s="942"/>
      <c r="G166" s="932">
        <v>1216.2189860000001</v>
      </c>
      <c r="H166" s="945">
        <v>0.96342995619047178</v>
      </c>
      <c r="I166" s="945">
        <v>0.96342995619047178</v>
      </c>
      <c r="J166" s="943" t="s">
        <v>411</v>
      </c>
      <c r="K166" s="943" t="s">
        <v>411</v>
      </c>
      <c r="L166" s="945">
        <v>0</v>
      </c>
      <c r="M166" s="945">
        <v>0</v>
      </c>
      <c r="N166" s="946"/>
      <c r="O166" s="941">
        <v>0</v>
      </c>
      <c r="P166" s="941">
        <v>999.99946799999998</v>
      </c>
      <c r="Q166" s="941">
        <v>0</v>
      </c>
      <c r="R166" s="941">
        <v>999.99946799999998</v>
      </c>
      <c r="S166" s="946">
        <v>0</v>
      </c>
      <c r="T166" s="947">
        <v>1</v>
      </c>
    </row>
    <row r="167" spans="2:20" x14ac:dyDescent="0.15">
      <c r="B167" s="70"/>
    </row>
    <row r="168" spans="2:20" x14ac:dyDescent="0.15">
      <c r="B168" s="70"/>
    </row>
    <row r="171" spans="2:20" x14ac:dyDescent="0.15">
      <c r="B171" s="70"/>
    </row>
    <row r="172" spans="2:20" x14ac:dyDescent="0.15">
      <c r="B172" s="70"/>
    </row>
    <row r="173" spans="2:20" x14ac:dyDescent="0.15">
      <c r="B173" s="70"/>
    </row>
    <row r="174" spans="2:20" x14ac:dyDescent="0.15">
      <c r="B174" s="70"/>
    </row>
    <row r="175" spans="2:20" x14ac:dyDescent="0.15">
      <c r="B175" s="70"/>
    </row>
    <row r="176" spans="2:20" x14ac:dyDescent="0.15">
      <c r="B176" s="70"/>
    </row>
    <row r="177" spans="2:2" x14ac:dyDescent="0.15">
      <c r="B177" s="70"/>
    </row>
    <row r="179" spans="2:2" x14ac:dyDescent="0.15">
      <c r="B179" s="70"/>
    </row>
    <row r="180" spans="2:2" x14ac:dyDescent="0.15">
      <c r="B180" s="70"/>
    </row>
    <row r="184" spans="2:2" x14ac:dyDescent="0.15">
      <c r="B184" s="1135"/>
    </row>
    <row r="187" spans="2:2" x14ac:dyDescent="0.15">
      <c r="B187" s="949"/>
    </row>
    <row r="188" spans="2:2" x14ac:dyDescent="0.15">
      <c r="B188" s="70"/>
    </row>
    <row r="189" spans="2:2" x14ac:dyDescent="0.15">
      <c r="B189" s="70"/>
    </row>
    <row r="190" spans="2:2" x14ac:dyDescent="0.15">
      <c r="B190" s="856" t="s">
        <v>891</v>
      </c>
    </row>
    <row r="191" spans="2:2" x14ac:dyDescent="0.15">
      <c r="B191" s="70" t="s">
        <v>892</v>
      </c>
    </row>
    <row r="192" spans="2:2" x14ac:dyDescent="0.15">
      <c r="B192" s="70" t="s">
        <v>893</v>
      </c>
    </row>
    <row r="193" spans="2:4" x14ac:dyDescent="0.15">
      <c r="B193" s="70"/>
    </row>
    <row r="194" spans="2:4" x14ac:dyDescent="0.15">
      <c r="B194" s="70" t="s">
        <v>894</v>
      </c>
    </row>
    <row r="195" spans="2:4" x14ac:dyDescent="0.15">
      <c r="B195" s="70" t="s">
        <v>895</v>
      </c>
    </row>
    <row r="197" spans="2:4" x14ac:dyDescent="0.15">
      <c r="B197" s="856" t="s">
        <v>896</v>
      </c>
    </row>
    <row r="198" spans="2:4" x14ac:dyDescent="0.15">
      <c r="B198" s="856" t="s">
        <v>897</v>
      </c>
    </row>
    <row r="199" spans="2:4" x14ac:dyDescent="0.15">
      <c r="B199" s="856" t="s">
        <v>898</v>
      </c>
    </row>
    <row r="200" spans="2:4" x14ac:dyDescent="0.15">
      <c r="B200" s="1136"/>
    </row>
    <row r="201" spans="2:4" ht="15" x14ac:dyDescent="0.2">
      <c r="B201" s="1137" t="s">
        <v>22</v>
      </c>
      <c r="C201" s="70"/>
      <c r="D201" s="70"/>
    </row>
    <row r="202" spans="2:4" x14ac:dyDescent="0.15">
      <c r="B202" s="70" t="s">
        <v>899</v>
      </c>
      <c r="C202" s="70"/>
      <c r="D202" s="70" t="s">
        <v>900</v>
      </c>
    </row>
    <row r="203" spans="2:4" x14ac:dyDescent="0.15">
      <c r="B203" s="70" t="s">
        <v>901</v>
      </c>
      <c r="C203" s="70"/>
      <c r="D203" s="70" t="s">
        <v>902</v>
      </c>
    </row>
    <row r="205" spans="2:4" x14ac:dyDescent="0.15">
      <c r="B205" s="70" t="s">
        <v>903</v>
      </c>
      <c r="C205" s="70"/>
      <c r="D205" s="70" t="s">
        <v>904</v>
      </c>
    </row>
    <row r="206" spans="2:4" x14ac:dyDescent="0.15">
      <c r="B206" s="70"/>
    </row>
    <row r="210" spans="2:16" x14ac:dyDescent="0.15">
      <c r="B210" s="1138"/>
    </row>
    <row r="211" spans="2:16" x14ac:dyDescent="0.15">
      <c r="B211" s="1138"/>
    </row>
    <row r="212" spans="2:16" x14ac:dyDescent="0.15">
      <c r="B212" s="1138"/>
    </row>
    <row r="213" spans="2:16" x14ac:dyDescent="0.15">
      <c r="B213" s="1138"/>
    </row>
    <row r="214" spans="2:16" x14ac:dyDescent="0.15">
      <c r="B214" s="1138"/>
    </row>
    <row r="215" spans="2:16" x14ac:dyDescent="0.15">
      <c r="B215" s="1138"/>
    </row>
    <row r="219" spans="2:16" x14ac:dyDescent="0.15">
      <c r="B219" s="1139"/>
    </row>
    <row r="222" spans="2:16" x14ac:dyDescent="0.15">
      <c r="B222" s="1135"/>
    </row>
    <row r="224" spans="2:16" x14ac:dyDescent="0.15">
      <c r="P224" s="1080"/>
    </row>
    <row r="225" spans="2:16" x14ac:dyDescent="0.15">
      <c r="P225" s="1080"/>
    </row>
    <row r="226" spans="2:16" x14ac:dyDescent="0.15">
      <c r="B226" s="1140" t="s">
        <v>905</v>
      </c>
      <c r="P226" s="1080"/>
    </row>
    <row r="227" spans="2:16" x14ac:dyDescent="0.15">
      <c r="B227" s="1138" t="s">
        <v>906</v>
      </c>
      <c r="P227" s="1080"/>
    </row>
    <row r="228" spans="2:16" x14ac:dyDescent="0.15">
      <c r="B228" s="1138" t="s">
        <v>907</v>
      </c>
      <c r="P228" s="1080"/>
    </row>
    <row r="229" spans="2:16" x14ac:dyDescent="0.15">
      <c r="B229" s="70" t="s">
        <v>908</v>
      </c>
      <c r="P229" s="1080"/>
    </row>
    <row r="230" spans="2:16" x14ac:dyDescent="0.15">
      <c r="B230" s="70" t="s">
        <v>909</v>
      </c>
      <c r="P230" s="1080"/>
    </row>
    <row r="231" spans="2:16" x14ac:dyDescent="0.15">
      <c r="B231" s="70" t="s">
        <v>910</v>
      </c>
      <c r="P231" s="1080"/>
    </row>
    <row r="232" spans="2:16" x14ac:dyDescent="0.15">
      <c r="B232" s="70" t="s">
        <v>911</v>
      </c>
    </row>
    <row r="233" spans="2:16" x14ac:dyDescent="0.15">
      <c r="B233" s="1139" t="s">
        <v>912</v>
      </c>
    </row>
    <row r="234" spans="2:16" x14ac:dyDescent="0.15">
      <c r="B234" s="1139" t="s">
        <v>913</v>
      </c>
    </row>
    <row r="235" spans="2:16" x14ac:dyDescent="0.15">
      <c r="B235" s="1139"/>
    </row>
    <row r="236" spans="2:16" x14ac:dyDescent="0.15">
      <c r="B236" s="1141" t="s">
        <v>763</v>
      </c>
    </row>
    <row r="237" spans="2:16" x14ac:dyDescent="0.15">
      <c r="B237" s="1139" t="s">
        <v>914</v>
      </c>
    </row>
    <row r="238" spans="2:16" x14ac:dyDescent="0.15">
      <c r="B238" s="1139" t="s">
        <v>915</v>
      </c>
    </row>
    <row r="239" spans="2:16" x14ac:dyDescent="0.15">
      <c r="B239" s="70" t="s">
        <v>916</v>
      </c>
    </row>
    <row r="241" spans="1:16" x14ac:dyDescent="0.15">
      <c r="P241" s="1080"/>
    </row>
    <row r="242" spans="1:16" x14ac:dyDescent="0.15">
      <c r="B242" s="856" t="s">
        <v>763</v>
      </c>
      <c r="P242" s="1080"/>
    </row>
    <row r="243" spans="1:16" x14ac:dyDescent="0.15">
      <c r="B243" s="70" t="s">
        <v>917</v>
      </c>
    </row>
    <row r="245" spans="1:16" ht="15" x14ac:dyDescent="0.15">
      <c r="A245" s="1142"/>
    </row>
    <row r="246" spans="1:16" ht="15" x14ac:dyDescent="0.15">
      <c r="A246" s="1143"/>
    </row>
    <row r="247" spans="1:16" ht="15" x14ac:dyDescent="0.15">
      <c r="A247" s="1144"/>
    </row>
    <row r="248" spans="1:16" ht="15" x14ac:dyDescent="0.15">
      <c r="A248" s="1144"/>
      <c r="P248" s="1080"/>
    </row>
    <row r="249" spans="1:16" ht="15" x14ac:dyDescent="0.15">
      <c r="A249" s="1144"/>
    </row>
    <row r="250" spans="1:16" ht="15" x14ac:dyDescent="0.15">
      <c r="A250" s="1144"/>
    </row>
    <row r="251" spans="1:16" ht="15" x14ac:dyDescent="0.15">
      <c r="A251" s="1145"/>
    </row>
    <row r="252" spans="1:16" ht="15" x14ac:dyDescent="0.15">
      <c r="A252" s="1142"/>
    </row>
    <row r="253" spans="1:16" ht="15" x14ac:dyDescent="0.15">
      <c r="A253" s="1145"/>
    </row>
    <row r="254" spans="1:16" ht="15" x14ac:dyDescent="0.15">
      <c r="A254" s="1144"/>
    </row>
    <row r="255" spans="1:16" ht="15" x14ac:dyDescent="0.15">
      <c r="A255" s="1144"/>
    </row>
    <row r="256" spans="1:16" ht="15" x14ac:dyDescent="0.15">
      <c r="A256" s="1144"/>
    </row>
    <row r="257" spans="1:1" ht="15" x14ac:dyDescent="0.15">
      <c r="A257" s="1144"/>
    </row>
    <row r="258" spans="1:1" ht="15" x14ac:dyDescent="0.15">
      <c r="A258" s="1144"/>
    </row>
    <row r="259" spans="1:1" ht="15" x14ac:dyDescent="0.15">
      <c r="A259" s="1143"/>
    </row>
    <row r="263" spans="1:1" x14ac:dyDescent="0.15">
      <c r="A263" s="70"/>
    </row>
    <row r="264" spans="1:1" ht="15" x14ac:dyDescent="0.15">
      <c r="A264" s="1144"/>
    </row>
    <row r="265" spans="1:1" ht="15" x14ac:dyDescent="0.15">
      <c r="A265" s="1144"/>
    </row>
    <row r="266" spans="1:1" ht="15" x14ac:dyDescent="0.15">
      <c r="A266" s="1144"/>
    </row>
    <row r="267" spans="1:1" ht="15" x14ac:dyDescent="0.15">
      <c r="A267" s="1144"/>
    </row>
  </sheetData>
  <mergeCells count="25">
    <mergeCell ref="C156:C161"/>
    <mergeCell ref="C82:C89"/>
    <mergeCell ref="C96:C99"/>
    <mergeCell ref="C101:M101"/>
    <mergeCell ref="O101:T101"/>
    <mergeCell ref="C103:C110"/>
    <mergeCell ref="C116:C119"/>
    <mergeCell ref="C121:M121"/>
    <mergeCell ref="O121:T121"/>
    <mergeCell ref="C123:C128"/>
    <mergeCell ref="C134:C139"/>
    <mergeCell ref="C145:C150"/>
    <mergeCell ref="C80:M80"/>
    <mergeCell ref="O80:T80"/>
    <mergeCell ref="C18:M18"/>
    <mergeCell ref="O18:T18"/>
    <mergeCell ref="C34:C37"/>
    <mergeCell ref="C39:M39"/>
    <mergeCell ref="O39:T39"/>
    <mergeCell ref="C41:C48"/>
    <mergeCell ref="C54:C57"/>
    <mergeCell ref="C59:M59"/>
    <mergeCell ref="O59:T59"/>
    <mergeCell ref="C61:C68"/>
    <mergeCell ref="C75:C78"/>
  </mergeCells>
  <pageMargins left="0.7" right="0.7" top="0.75" bottom="0.75" header="0.3" footer="0.3"/>
  <pageSetup paperSize="9" scale="77" orientation="landscape" r:id="rId1"/>
  <colBreaks count="1" manualBreakCount="1">
    <brk id="21" max="24" man="1"/>
  </colBreaks>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50307-D620-BC4B-A0B5-B1A3FE6130DC}">
  <dimension ref="A1:G3"/>
  <sheetViews>
    <sheetView workbookViewId="0"/>
  </sheetViews>
  <sheetFormatPr baseColWidth="10" defaultRowHeight="16" x14ac:dyDescent="0.2"/>
  <sheetData>
    <row r="1" spans="1:7" x14ac:dyDescent="0.2">
      <c r="A1" t="s">
        <v>1034</v>
      </c>
    </row>
    <row r="3" spans="1:7" ht="51" x14ac:dyDescent="0.2">
      <c r="A3" s="6" t="s">
        <v>83</v>
      </c>
      <c r="B3" s="6" t="s">
        <v>84</v>
      </c>
      <c r="C3" s="6" t="s">
        <v>85</v>
      </c>
      <c r="D3" s="6" t="s">
        <v>86</v>
      </c>
      <c r="E3" s="6" t="s">
        <v>87</v>
      </c>
      <c r="F3" s="6" t="s">
        <v>88</v>
      </c>
      <c r="G3" s="6" t="s">
        <v>89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B7A5D1-0E97-E745-A134-C39F84D17FE7}">
  <dimension ref="A1:O37"/>
  <sheetViews>
    <sheetView workbookViewId="0">
      <selection activeCell="K1" sqref="K1:O1"/>
    </sheetView>
  </sheetViews>
  <sheetFormatPr baseColWidth="10" defaultColWidth="8.83203125" defaultRowHeight="15" x14ac:dyDescent="0.2"/>
  <cols>
    <col min="1" max="1" width="10.6640625" style="9" bestFit="1" customWidth="1"/>
    <col min="2" max="2" width="19.33203125" style="9" customWidth="1"/>
    <col min="3" max="3" width="14.1640625" style="9" customWidth="1"/>
    <col min="4" max="4" width="10.83203125" style="9" customWidth="1"/>
    <col min="5" max="5" width="11.33203125" style="9" customWidth="1"/>
    <col min="6" max="6" width="10.1640625" style="9" customWidth="1"/>
    <col min="7" max="7" width="8.33203125" style="9" customWidth="1"/>
    <col min="8" max="8" width="6.1640625" style="9" customWidth="1"/>
    <col min="9" max="9" width="8.83203125" style="9"/>
    <col min="10" max="10" width="11.1640625" style="9" customWidth="1"/>
    <col min="11" max="11" width="11.83203125" style="9" customWidth="1"/>
    <col min="12" max="16384" width="8.83203125" style="9"/>
  </cols>
  <sheetData>
    <row r="1" spans="1:15" x14ac:dyDescent="0.2">
      <c r="B1" s="523"/>
      <c r="C1" s="1507" t="s">
        <v>540</v>
      </c>
      <c r="D1" s="1507"/>
      <c r="E1" s="1507"/>
      <c r="F1" s="1507"/>
      <c r="G1" s="1507"/>
      <c r="J1" s="523"/>
      <c r="K1" s="1508" t="s">
        <v>541</v>
      </c>
      <c r="L1" s="1508"/>
      <c r="M1" s="1508"/>
      <c r="N1" s="1508"/>
      <c r="O1" s="1508"/>
    </row>
    <row r="2" spans="1:15" x14ac:dyDescent="0.2">
      <c r="A2" s="1504" t="s">
        <v>542</v>
      </c>
      <c r="B2" s="1505" t="s">
        <v>364</v>
      </c>
      <c r="C2" s="1506" t="s">
        <v>543</v>
      </c>
      <c r="D2" s="1506" t="s">
        <v>544</v>
      </c>
      <c r="E2" s="1506"/>
      <c r="F2" s="1506" t="s">
        <v>537</v>
      </c>
      <c r="G2" s="1506" t="s">
        <v>545</v>
      </c>
      <c r="I2" s="1504" t="s">
        <v>542</v>
      </c>
      <c r="J2" s="1505" t="s">
        <v>364</v>
      </c>
      <c r="K2" s="1506" t="s">
        <v>546</v>
      </c>
      <c r="L2" s="1506" t="s">
        <v>547</v>
      </c>
      <c r="M2" s="1506"/>
      <c r="N2" s="1506" t="s">
        <v>537</v>
      </c>
      <c r="O2" s="1506" t="s">
        <v>545</v>
      </c>
    </row>
    <row r="3" spans="1:15" ht="32" x14ac:dyDescent="0.2">
      <c r="A3" s="1504"/>
      <c r="B3" s="1505"/>
      <c r="C3" s="1506"/>
      <c r="D3" s="415" t="s">
        <v>548</v>
      </c>
      <c r="E3" s="415" t="s">
        <v>549</v>
      </c>
      <c r="F3" s="1506"/>
      <c r="G3" s="1506"/>
      <c r="I3" s="1504"/>
      <c r="J3" s="1505"/>
      <c r="K3" s="1506"/>
      <c r="L3" s="415" t="s">
        <v>548</v>
      </c>
      <c r="M3" s="415" t="s">
        <v>549</v>
      </c>
      <c r="N3" s="1506"/>
      <c r="O3" s="1506"/>
    </row>
    <row r="4" spans="1:15" ht="16" x14ac:dyDescent="0.2">
      <c r="A4" s="524" t="s">
        <v>550</v>
      </c>
      <c r="B4" s="525" t="s">
        <v>146</v>
      </c>
      <c r="C4" s="526">
        <v>10.977270259089565</v>
      </c>
      <c r="D4" s="526"/>
      <c r="E4" s="526">
        <v>10.62355458453843</v>
      </c>
      <c r="F4" s="527">
        <f>(E4+D4)/C4</f>
        <v>0.96777744683308264</v>
      </c>
      <c r="G4" s="528">
        <v>0</v>
      </c>
      <c r="I4" s="524" t="s">
        <v>550</v>
      </c>
      <c r="J4" s="525" t="s">
        <v>146</v>
      </c>
      <c r="K4" s="529"/>
      <c r="L4" s="529"/>
      <c r="M4" s="529"/>
      <c r="N4" s="329"/>
      <c r="O4" s="329"/>
    </row>
    <row r="5" spans="1:15" ht="16" x14ac:dyDescent="0.2">
      <c r="A5" s="524" t="s">
        <v>550</v>
      </c>
      <c r="B5" s="525" t="s">
        <v>151</v>
      </c>
      <c r="C5" s="526">
        <v>16.86</v>
      </c>
      <c r="D5" s="526"/>
      <c r="E5" s="526">
        <v>81.2</v>
      </c>
      <c r="F5" s="527">
        <f t="shared" ref="F5:F17" si="0">(E5+D5)/C5</f>
        <v>4.8161328588374852</v>
      </c>
      <c r="G5" s="530">
        <v>0.38090775609016425</v>
      </c>
      <c r="I5" s="524" t="s">
        <v>550</v>
      </c>
      <c r="J5" s="525" t="s">
        <v>151</v>
      </c>
      <c r="K5" s="529">
        <v>13.699988599999999</v>
      </c>
      <c r="L5" s="529">
        <v>15.348252779999999</v>
      </c>
      <c r="M5" s="529">
        <v>42.361472790000001</v>
      </c>
      <c r="N5" s="527">
        <f t="shared" ref="N5:N8" si="1">(M5+L5)/K5</f>
        <v>4.2123922329395231</v>
      </c>
      <c r="O5" s="377">
        <v>0.40401224493980414</v>
      </c>
    </row>
    <row r="6" spans="1:15" ht="16" x14ac:dyDescent="0.2">
      <c r="A6" s="524" t="s">
        <v>550</v>
      </c>
      <c r="B6" s="525" t="s">
        <v>373</v>
      </c>
      <c r="C6" s="526">
        <v>31.342533393304375</v>
      </c>
      <c r="D6" s="526"/>
      <c r="E6" s="526">
        <v>47.052752061500044</v>
      </c>
      <c r="F6" s="527">
        <f t="shared" si="0"/>
        <v>1.5012427831233259</v>
      </c>
      <c r="G6" s="531">
        <v>0.23408415913581848</v>
      </c>
      <c r="I6" s="524" t="s">
        <v>550</v>
      </c>
      <c r="J6" s="525" t="s">
        <v>373</v>
      </c>
      <c r="K6" s="529">
        <v>119.87</v>
      </c>
      <c r="L6" s="529"/>
      <c r="M6" s="529">
        <v>199.33</v>
      </c>
      <c r="N6" s="527">
        <f t="shared" si="1"/>
        <v>1.662884791857846</v>
      </c>
      <c r="O6" s="377">
        <v>0.32112051844596867</v>
      </c>
    </row>
    <row r="7" spans="1:15" ht="16" x14ac:dyDescent="0.2">
      <c r="A7" s="524"/>
      <c r="B7" s="525" t="s">
        <v>201</v>
      </c>
      <c r="C7" s="526">
        <v>10.070914882348347</v>
      </c>
      <c r="D7" s="526"/>
      <c r="E7" s="526">
        <v>11.179517182726107</v>
      </c>
      <c r="F7" s="527">
        <f t="shared" si="0"/>
        <v>1.1100796018364574</v>
      </c>
      <c r="G7" s="531">
        <v>3.4431710839271545E-2</v>
      </c>
      <c r="I7" s="524"/>
      <c r="J7" s="525" t="s">
        <v>201</v>
      </c>
      <c r="K7" s="529"/>
      <c r="L7" s="529"/>
      <c r="M7" s="529"/>
      <c r="N7" s="329"/>
      <c r="O7" s="329"/>
    </row>
    <row r="8" spans="1:15" ht="16" x14ac:dyDescent="0.2">
      <c r="A8" s="524"/>
      <c r="B8" s="525" t="s">
        <v>348</v>
      </c>
      <c r="C8" s="526">
        <v>5.0273840913524301</v>
      </c>
      <c r="D8" s="526"/>
      <c r="E8" s="526">
        <v>13.428395906567234</v>
      </c>
      <c r="F8" s="527">
        <f t="shared" si="0"/>
        <v>2.6710503240970445</v>
      </c>
      <c r="G8" s="531">
        <v>0.26587981581687925</v>
      </c>
      <c r="I8" s="524"/>
      <c r="J8" s="525" t="s">
        <v>348</v>
      </c>
      <c r="K8" s="529">
        <v>6.7</v>
      </c>
      <c r="L8" s="529"/>
      <c r="M8" s="529">
        <v>19.61</v>
      </c>
      <c r="N8" s="527">
        <f t="shared" si="1"/>
        <v>2.9268656716417909</v>
      </c>
      <c r="O8" s="377">
        <v>0.29712782502174384</v>
      </c>
    </row>
    <row r="9" spans="1:15" ht="16" x14ac:dyDescent="0.2">
      <c r="A9" s="524" t="s">
        <v>551</v>
      </c>
      <c r="B9" s="525" t="s">
        <v>552</v>
      </c>
      <c r="C9" s="526">
        <v>2.3199999999999998</v>
      </c>
      <c r="D9" s="526"/>
      <c r="E9" s="526">
        <v>2.92</v>
      </c>
      <c r="F9" s="527">
        <f t="shared" si="0"/>
        <v>1.2586206896551724</v>
      </c>
      <c r="G9" s="531">
        <v>0.10063729882240294</v>
      </c>
      <c r="I9" s="524" t="s">
        <v>551</v>
      </c>
      <c r="J9" s="525" t="s">
        <v>552</v>
      </c>
      <c r="K9" s="529"/>
      <c r="L9" s="529"/>
      <c r="M9" s="529"/>
      <c r="N9" s="329"/>
      <c r="O9" s="329"/>
    </row>
    <row r="10" spans="1:15" ht="16" x14ac:dyDescent="0.2">
      <c r="A10" s="524" t="s">
        <v>551</v>
      </c>
      <c r="B10" s="525" t="s">
        <v>553</v>
      </c>
      <c r="C10" s="526">
        <v>5</v>
      </c>
      <c r="D10" s="526">
        <v>16</v>
      </c>
      <c r="E10" s="526">
        <v>0</v>
      </c>
      <c r="F10" s="527">
        <f t="shared" si="0"/>
        <v>3.2</v>
      </c>
      <c r="G10" s="531">
        <v>0.32086338400840764</v>
      </c>
      <c r="I10" s="524" t="s">
        <v>551</v>
      </c>
      <c r="J10" s="525" t="s">
        <v>553</v>
      </c>
      <c r="K10" s="529"/>
      <c r="L10" s="529"/>
      <c r="M10" s="529"/>
      <c r="N10" s="329"/>
      <c r="O10" s="329"/>
    </row>
    <row r="11" spans="1:15" ht="16" x14ac:dyDescent="0.2">
      <c r="A11" s="524" t="s">
        <v>551</v>
      </c>
      <c r="B11" s="525" t="s">
        <v>554</v>
      </c>
      <c r="C11" s="526"/>
      <c r="D11" s="526"/>
      <c r="E11" s="526"/>
      <c r="F11" s="527"/>
      <c r="G11" s="415"/>
      <c r="I11" s="524" t="s">
        <v>551</v>
      </c>
      <c r="J11" s="525" t="s">
        <v>554</v>
      </c>
      <c r="K11" s="529">
        <v>6.6161643554699996</v>
      </c>
      <c r="L11" s="529">
        <v>11.733370799999999</v>
      </c>
      <c r="M11" s="529">
        <v>0.37917329258343602</v>
      </c>
      <c r="N11" s="527">
        <f t="shared" ref="N11" si="2">(M11+L11)/K11</f>
        <v>1.8307501811936147</v>
      </c>
      <c r="O11" s="532">
        <v>0.2581720292568207</v>
      </c>
    </row>
    <row r="12" spans="1:15" ht="16" x14ac:dyDescent="0.2">
      <c r="A12" s="524"/>
      <c r="B12" s="525" t="s">
        <v>170</v>
      </c>
      <c r="C12" s="526">
        <v>2.9435409875495187</v>
      </c>
      <c r="D12" s="526"/>
      <c r="E12" s="526">
        <v>2.8481032379641484</v>
      </c>
      <c r="F12" s="527">
        <f t="shared" si="0"/>
        <v>0.96757723096466153</v>
      </c>
      <c r="G12" s="533">
        <v>0</v>
      </c>
      <c r="I12" s="524"/>
      <c r="J12" s="525" t="s">
        <v>170</v>
      </c>
      <c r="K12" s="529"/>
      <c r="L12" s="529"/>
      <c r="M12" s="529"/>
      <c r="N12" s="329"/>
      <c r="O12" s="532"/>
    </row>
    <row r="13" spans="1:15" ht="16" x14ac:dyDescent="0.2">
      <c r="A13" s="524"/>
      <c r="B13" s="525" t="s">
        <v>122</v>
      </c>
      <c r="C13" s="526"/>
      <c r="D13" s="526"/>
      <c r="E13" s="526"/>
      <c r="F13" s="527"/>
      <c r="G13" s="415"/>
      <c r="I13" s="524"/>
      <c r="J13" s="525" t="s">
        <v>122</v>
      </c>
      <c r="K13" s="529">
        <v>6.0173585880000005</v>
      </c>
      <c r="L13" s="529"/>
      <c r="M13" s="529">
        <v>87.742420199999998</v>
      </c>
      <c r="N13" s="527">
        <f>(M13+L13)/K13</f>
        <v>14.581550844415123</v>
      </c>
      <c r="O13" s="532">
        <v>0.67755020260810872</v>
      </c>
    </row>
    <row r="14" spans="1:15" ht="16" x14ac:dyDescent="0.2">
      <c r="A14" s="524"/>
      <c r="B14" s="525" t="s">
        <v>131</v>
      </c>
      <c r="C14" s="526"/>
      <c r="D14" s="526"/>
      <c r="E14" s="526"/>
      <c r="F14" s="527"/>
      <c r="G14" s="415"/>
      <c r="I14" s="524"/>
      <c r="J14" s="525" t="s">
        <v>131</v>
      </c>
      <c r="K14" s="529">
        <v>3.2331716429999999</v>
      </c>
      <c r="L14" s="529"/>
      <c r="M14" s="529">
        <v>4.4336804179999998</v>
      </c>
      <c r="N14" s="527">
        <f>(M14+L14)/K14</f>
        <v>1.3713099419262722</v>
      </c>
      <c r="O14" s="532">
        <v>9.4221088290214541E-2</v>
      </c>
    </row>
    <row r="15" spans="1:15" ht="16" x14ac:dyDescent="0.2">
      <c r="A15" s="524"/>
      <c r="B15" s="525" t="s">
        <v>129</v>
      </c>
      <c r="C15" s="526"/>
      <c r="D15" s="526"/>
      <c r="E15" s="526"/>
      <c r="F15" s="527"/>
      <c r="G15" s="415"/>
      <c r="I15" s="524"/>
      <c r="J15" s="525" t="s">
        <v>129</v>
      </c>
      <c r="K15" s="529">
        <v>12.507525684999999</v>
      </c>
      <c r="L15" s="529"/>
      <c r="M15" s="529">
        <v>14.7147361</v>
      </c>
      <c r="N15" s="527">
        <f>(M15+L15)/K15</f>
        <v>1.1764705882352942</v>
      </c>
      <c r="O15" s="532">
        <v>0.27521186470985415</v>
      </c>
    </row>
    <row r="16" spans="1:15" ht="16" x14ac:dyDescent="0.2">
      <c r="A16" s="524"/>
      <c r="B16" s="525" t="s">
        <v>169</v>
      </c>
      <c r="C16" s="526">
        <v>3.6938556900070902</v>
      </c>
      <c r="D16" s="526"/>
      <c r="E16" s="526">
        <v>3.7093483882918861</v>
      </c>
      <c r="F16" s="527">
        <f t="shared" si="0"/>
        <v>1.004194180711149</v>
      </c>
      <c r="G16" s="533">
        <v>3.3767935633659374E-2</v>
      </c>
      <c r="I16" s="524"/>
      <c r="J16" s="525" t="s">
        <v>169</v>
      </c>
      <c r="K16" s="529">
        <v>4.9032536811943706</v>
      </c>
      <c r="L16" s="529"/>
      <c r="M16" s="529">
        <v>4.9032536811943706</v>
      </c>
      <c r="N16" s="527">
        <f>(M16+L16)/K16</f>
        <v>1</v>
      </c>
      <c r="O16" s="533">
        <v>0</v>
      </c>
    </row>
    <row r="17" spans="1:15" ht="16" x14ac:dyDescent="0.2">
      <c r="A17" s="534" t="s">
        <v>111</v>
      </c>
      <c r="B17" s="535"/>
      <c r="C17" s="536">
        <v>108.5</v>
      </c>
      <c r="D17" s="536">
        <v>19.899999999999999</v>
      </c>
      <c r="E17" s="536">
        <v>197.2</v>
      </c>
      <c r="F17" s="537">
        <f t="shared" si="0"/>
        <v>2.0009216589861749</v>
      </c>
      <c r="G17" s="535"/>
      <c r="I17" s="534" t="s">
        <v>111</v>
      </c>
      <c r="J17" s="535"/>
      <c r="K17" s="538">
        <f>SUM(K4:K16)</f>
        <v>173.54746255266437</v>
      </c>
      <c r="L17" s="538">
        <f t="shared" ref="L17:M17" si="3">SUM(L4:L16)</f>
        <v>27.081623579999999</v>
      </c>
      <c r="M17" s="538">
        <f t="shared" si="3"/>
        <v>373.47473648177782</v>
      </c>
      <c r="N17" s="537">
        <f>(M17+L17)/K17</f>
        <v>2.3080508016083829</v>
      </c>
      <c r="O17" s="329"/>
    </row>
    <row r="18" spans="1:15" x14ac:dyDescent="0.2">
      <c r="K18" s="32"/>
      <c r="L18" s="32"/>
      <c r="M18" s="32"/>
    </row>
    <row r="19" spans="1:15" x14ac:dyDescent="0.2">
      <c r="A19" s="331" t="s">
        <v>555</v>
      </c>
      <c r="C19" s="539">
        <v>112.99505576310206</v>
      </c>
      <c r="D19" s="539">
        <v>24.990252830660484</v>
      </c>
      <c r="E19" s="539">
        <v>224.09368434379991</v>
      </c>
      <c r="F19" s="537">
        <f>(E19+D19)/C19</f>
        <v>2.2043790809455706</v>
      </c>
    </row>
    <row r="37" spans="7:7" ht="16" x14ac:dyDescent="0.2">
      <c r="G37" s="540"/>
    </row>
  </sheetData>
  <mergeCells count="14">
    <mergeCell ref="K2:K3"/>
    <mergeCell ref="L2:M2"/>
    <mergeCell ref="N2:N3"/>
    <mergeCell ref="O2:O3"/>
    <mergeCell ref="C1:G1"/>
    <mergeCell ref="K1:O1"/>
    <mergeCell ref="G2:G3"/>
    <mergeCell ref="I2:I3"/>
    <mergeCell ref="J2:J3"/>
    <mergeCell ref="A2:A3"/>
    <mergeCell ref="B2:B3"/>
    <mergeCell ref="C2:C3"/>
    <mergeCell ref="D2:E2"/>
    <mergeCell ref="F2:F3"/>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4AFDC-18D3-E042-B555-5E8630EC7C3A}">
  <sheetPr>
    <tabColor theme="6" tint="0.39997558519241921"/>
  </sheetPr>
  <dimension ref="A1:Z18"/>
  <sheetViews>
    <sheetView showGridLines="0" zoomScale="80" zoomScaleNormal="80" workbookViewId="0">
      <pane xSplit="1" ySplit="2" topLeftCell="B3" activePane="bottomRight" state="frozen"/>
      <selection pane="topRight" activeCell="B1" sqref="B1"/>
      <selection pane="bottomLeft" activeCell="A3" sqref="A3"/>
      <selection pane="bottomRight"/>
    </sheetView>
  </sheetViews>
  <sheetFormatPr baseColWidth="10" defaultColWidth="8.83203125" defaultRowHeight="15" x14ac:dyDescent="0.2"/>
  <cols>
    <col min="1" max="1" width="25.5" style="9" bestFit="1" customWidth="1"/>
    <col min="2" max="2" width="8.83203125" style="9" customWidth="1"/>
    <col min="3" max="3" width="0.83203125" style="9" customWidth="1"/>
    <col min="4" max="4" width="8.83203125" style="9" customWidth="1"/>
    <col min="5" max="5" width="0.83203125" style="9" customWidth="1"/>
    <col min="6" max="6" width="8.83203125" style="9" customWidth="1"/>
    <col min="7" max="7" width="0.83203125" style="9" customWidth="1"/>
    <col min="8" max="8" width="8.83203125" style="9" customWidth="1"/>
    <col min="9" max="9" width="0.83203125" style="9" customWidth="1"/>
    <col min="10" max="10" width="8.83203125" style="9" customWidth="1"/>
    <col min="11" max="11" width="0.83203125" style="9" customWidth="1"/>
    <col min="12" max="12" width="8.83203125" style="9" customWidth="1"/>
    <col min="13" max="13" width="0.5" style="9" customWidth="1"/>
    <col min="14" max="17" width="8.83203125" style="9" hidden="1" customWidth="1"/>
    <col min="18" max="18" width="0.5" style="9" customWidth="1"/>
    <col min="19" max="19" width="8.83203125" style="9"/>
    <col min="20" max="26" width="0" style="9" hidden="1" customWidth="1"/>
    <col min="27" max="16384" width="8.83203125" style="9"/>
  </cols>
  <sheetData>
    <row r="1" spans="1:26" x14ac:dyDescent="0.2">
      <c r="A1" s="502" t="s">
        <v>519</v>
      </c>
      <c r="B1" s="503" t="s">
        <v>520</v>
      </c>
      <c r="D1" s="504" t="s">
        <v>50</v>
      </c>
      <c r="F1" s="503" t="s">
        <v>521</v>
      </c>
      <c r="H1" s="504" t="s">
        <v>522</v>
      </c>
      <c r="J1" s="503" t="s">
        <v>523</v>
      </c>
      <c r="L1" s="504" t="s">
        <v>524</v>
      </c>
      <c r="N1" s="1509" t="s">
        <v>525</v>
      </c>
      <c r="O1" s="1509"/>
      <c r="P1" s="1509"/>
      <c r="Q1" s="1509"/>
      <c r="T1" s="1510" t="s">
        <v>526</v>
      </c>
      <c r="U1" s="1510"/>
      <c r="V1" s="1510"/>
      <c r="W1" s="1510"/>
      <c r="X1" s="1510"/>
      <c r="Y1" s="1510"/>
    </row>
    <row r="2" spans="1:26" ht="16" x14ac:dyDescent="0.2">
      <c r="A2" s="505">
        <v>44012</v>
      </c>
      <c r="B2" s="506" t="s">
        <v>111</v>
      </c>
      <c r="C2" s="8"/>
      <c r="D2" s="507" t="s">
        <v>111</v>
      </c>
      <c r="E2" s="8"/>
      <c r="F2" s="506" t="s">
        <v>111</v>
      </c>
      <c r="G2" s="8"/>
      <c r="H2" s="507" t="s">
        <v>111</v>
      </c>
      <c r="I2" s="8"/>
      <c r="J2" s="506" t="s">
        <v>111</v>
      </c>
      <c r="K2" s="8"/>
      <c r="L2" s="507" t="s">
        <v>111</v>
      </c>
      <c r="N2" s="506" t="s">
        <v>121</v>
      </c>
      <c r="O2" s="506" t="s">
        <v>22</v>
      </c>
      <c r="P2" s="506" t="s">
        <v>193</v>
      </c>
      <c r="Q2" s="506" t="s">
        <v>111</v>
      </c>
      <c r="T2" s="508" t="s">
        <v>527</v>
      </c>
      <c r="U2" s="508" t="s">
        <v>50</v>
      </c>
      <c r="V2" s="508" t="s">
        <v>53</v>
      </c>
      <c r="W2" s="508" t="s">
        <v>522</v>
      </c>
      <c r="X2" s="508" t="s">
        <v>59</v>
      </c>
      <c r="Y2" s="508" t="s">
        <v>524</v>
      </c>
      <c r="Z2" s="508" t="s">
        <v>111</v>
      </c>
    </row>
    <row r="3" spans="1:26" ht="16" x14ac:dyDescent="0.2">
      <c r="A3" s="509" t="s">
        <v>528</v>
      </c>
      <c r="B3" s="510">
        <v>197.61633220287277</v>
      </c>
      <c r="D3" s="58">
        <v>111.52341252048372</v>
      </c>
      <c r="F3" s="510">
        <v>72.721435166237015</v>
      </c>
      <c r="H3" s="58">
        <v>81.034118882798523</v>
      </c>
      <c r="J3" s="510">
        <v>39.52961926562331</v>
      </c>
      <c r="L3" s="58">
        <v>48.014795091538595</v>
      </c>
      <c r="N3" s="510">
        <v>0</v>
      </c>
      <c r="O3" s="510">
        <v>0</v>
      </c>
      <c r="P3" s="510">
        <v>0</v>
      </c>
      <c r="Q3" s="510">
        <v>0</v>
      </c>
      <c r="T3" s="383">
        <v>137.64136275287277</v>
      </c>
      <c r="U3" s="383">
        <v>68.725859769763503</v>
      </c>
      <c r="V3" s="383">
        <v>63.667677146237011</v>
      </c>
      <c r="W3" s="383">
        <v>70.142338882798526</v>
      </c>
      <c r="X3" s="383">
        <v>39.52961926562331</v>
      </c>
      <c r="Y3" s="383">
        <v>48.014795091538595</v>
      </c>
      <c r="Z3" s="383">
        <v>427.72165290883368</v>
      </c>
    </row>
    <row r="4" spans="1:26" ht="16" x14ac:dyDescent="0.2">
      <c r="A4" s="509" t="s">
        <v>529</v>
      </c>
      <c r="B4" s="510">
        <v>56.952271728778584</v>
      </c>
      <c r="D4" s="58">
        <v>46.779531208061506</v>
      </c>
      <c r="F4" s="510">
        <v>11.225090907721714</v>
      </c>
      <c r="H4" s="58">
        <v>11.39175818</v>
      </c>
      <c r="J4" s="510">
        <v>1.4477597407246352</v>
      </c>
      <c r="L4" s="58">
        <v>0.97303804554761908</v>
      </c>
      <c r="N4" s="510">
        <v>0</v>
      </c>
      <c r="O4" s="510">
        <v>0</v>
      </c>
      <c r="P4" s="510">
        <v>0</v>
      </c>
      <c r="Q4" s="510">
        <v>0</v>
      </c>
      <c r="T4" s="383">
        <v>11.07332506877858</v>
      </c>
      <c r="U4" s="383">
        <v>3.9821919999999977</v>
      </c>
      <c r="V4" s="383">
        <v>2.1713328877217144</v>
      </c>
      <c r="W4" s="383">
        <v>0.49997817999999938</v>
      </c>
      <c r="X4" s="383">
        <v>1.4477597407246352</v>
      </c>
      <c r="Y4" s="383">
        <v>0.97303804554761908</v>
      </c>
      <c r="Z4" s="383">
        <v>20.147625922772544</v>
      </c>
    </row>
    <row r="5" spans="1:26" x14ac:dyDescent="0.2">
      <c r="A5" s="511" t="s">
        <v>530</v>
      </c>
      <c r="B5" s="512">
        <v>140.66406047409419</v>
      </c>
      <c r="D5" s="65">
        <v>64.743881312422204</v>
      </c>
      <c r="F5" s="513">
        <v>61.496344258515293</v>
      </c>
      <c r="H5" s="514">
        <v>69.642360702798527</v>
      </c>
      <c r="J5" s="513">
        <v>38.081859524898675</v>
      </c>
      <c r="L5" s="514">
        <v>47.041757045990977</v>
      </c>
      <c r="N5" s="512">
        <v>0</v>
      </c>
      <c r="O5" s="512">
        <v>0</v>
      </c>
      <c r="P5" s="512">
        <v>0</v>
      </c>
      <c r="Q5" s="512">
        <v>0</v>
      </c>
      <c r="T5" s="383">
        <v>126.56803768409419</v>
      </c>
      <c r="U5" s="383">
        <v>64.743667769763491</v>
      </c>
      <c r="V5" s="383">
        <v>61.496344258515293</v>
      </c>
      <c r="W5" s="383">
        <v>69.642360702798527</v>
      </c>
      <c r="X5" s="383">
        <v>38.081859524898675</v>
      </c>
      <c r="Y5" s="383">
        <v>47.041757045990977</v>
      </c>
      <c r="Z5" s="383">
        <v>407.5740269860612</v>
      </c>
    </row>
    <row r="6" spans="1:26" ht="16" x14ac:dyDescent="0.2">
      <c r="A6" s="509" t="s">
        <v>531</v>
      </c>
      <c r="B6" s="510">
        <v>215.30455445697962</v>
      </c>
      <c r="D6" s="515">
        <v>94.287458893724818</v>
      </c>
      <c r="F6" s="510">
        <v>9.7729007176923073</v>
      </c>
      <c r="H6" s="58">
        <v>13.514093503482798</v>
      </c>
      <c r="J6" s="510">
        <v>0.15761357126701275</v>
      </c>
      <c r="L6" s="58">
        <v>6.4637435599999993</v>
      </c>
      <c r="N6" s="510">
        <v>0</v>
      </c>
      <c r="O6" s="510">
        <v>0</v>
      </c>
      <c r="P6" s="510">
        <v>0</v>
      </c>
      <c r="Q6" s="510">
        <v>0</v>
      </c>
      <c r="T6" s="383">
        <v>47.391603689999982</v>
      </c>
      <c r="U6" s="383">
        <v>10.032535448401489</v>
      </c>
      <c r="V6" s="383">
        <v>3.2129007176923068</v>
      </c>
      <c r="W6" s="383">
        <v>7.205681503482797</v>
      </c>
      <c r="X6" s="383">
        <v>0.15761357126701275</v>
      </c>
      <c r="Y6" s="383">
        <v>6.4637435599999993</v>
      </c>
      <c r="Z6" s="383">
        <v>74.464078490843576</v>
      </c>
    </row>
    <row r="7" spans="1:26" ht="16" x14ac:dyDescent="0.2">
      <c r="A7" s="509" t="s">
        <v>532</v>
      </c>
      <c r="B7" s="510">
        <v>197.16526808090327</v>
      </c>
      <c r="D7" s="58">
        <v>162.16224802160718</v>
      </c>
      <c r="F7" s="510">
        <v>79.136781411358896</v>
      </c>
      <c r="H7" s="58">
        <v>91.451107651613427</v>
      </c>
      <c r="J7" s="510">
        <v>59.214434379237211</v>
      </c>
      <c r="L7" s="58">
        <v>76.539491308994485</v>
      </c>
      <c r="N7" s="510">
        <v>0</v>
      </c>
      <c r="O7" s="510">
        <v>0</v>
      </c>
      <c r="P7" s="510">
        <v>0</v>
      </c>
      <c r="Q7" s="510">
        <v>0</v>
      </c>
      <c r="T7" s="383">
        <v>183.06560552090326</v>
      </c>
      <c r="U7" s="383">
        <v>162.16224802160718</v>
      </c>
      <c r="V7" s="383">
        <v>79.136781411358896</v>
      </c>
      <c r="W7" s="383">
        <v>91.451107651613427</v>
      </c>
      <c r="X7" s="383">
        <v>59.214434379237211</v>
      </c>
      <c r="Y7" s="383">
        <v>76.539491308994485</v>
      </c>
      <c r="Z7" s="383">
        <v>651.56966829371436</v>
      </c>
    </row>
    <row r="8" spans="1:26" ht="16" x14ac:dyDescent="0.2">
      <c r="A8" s="509" t="s">
        <v>533</v>
      </c>
      <c r="B8" s="510">
        <v>-14.099662559999999</v>
      </c>
      <c r="D8" s="58">
        <v>0.85219199999999995</v>
      </c>
      <c r="F8" s="510">
        <v>-2.2873240547080935</v>
      </c>
      <c r="H8" s="58">
        <v>-6.8999999999999995</v>
      </c>
      <c r="J8" s="510">
        <v>-2.4967000000000001</v>
      </c>
      <c r="L8" s="58">
        <v>-0.2</v>
      </c>
      <c r="N8" s="510">
        <v>0</v>
      </c>
      <c r="O8" s="510">
        <v>0</v>
      </c>
      <c r="P8" s="510">
        <v>0</v>
      </c>
      <c r="Q8" s="510">
        <v>0</v>
      </c>
      <c r="T8" s="383">
        <v>0</v>
      </c>
      <c r="U8" s="383">
        <v>0.85219199999999995</v>
      </c>
      <c r="V8" s="383">
        <v>-2.2873240547080935</v>
      </c>
      <c r="W8" s="383">
        <v>-6.8999999999999995</v>
      </c>
      <c r="X8" s="383">
        <v>-2.4967000000000001</v>
      </c>
      <c r="Y8" s="383">
        <v>-0.2</v>
      </c>
      <c r="Z8" s="383">
        <v>-11.031832054708094</v>
      </c>
    </row>
    <row r="9" spans="1:26" x14ac:dyDescent="0.2">
      <c r="A9" s="1511" t="s">
        <v>534</v>
      </c>
      <c r="B9" s="1512">
        <v>398.37015997788291</v>
      </c>
      <c r="D9" s="1513">
        <v>257.301898915332</v>
      </c>
      <c r="F9" s="1512">
        <v>86.622358074343111</v>
      </c>
      <c r="H9" s="1513">
        <v>98.065201155096219</v>
      </c>
      <c r="J9" s="1512">
        <v>56.875347950504228</v>
      </c>
      <c r="L9" s="1513">
        <v>82.80323486899448</v>
      </c>
      <c r="N9" s="1512">
        <v>0</v>
      </c>
      <c r="O9" s="1512">
        <v>0</v>
      </c>
      <c r="P9" s="1512">
        <v>0</v>
      </c>
      <c r="Q9" s="1512">
        <v>0</v>
      </c>
      <c r="S9" s="32"/>
      <c r="T9" s="1514">
        <v>230.45720921090324</v>
      </c>
      <c r="U9" s="1514">
        <v>173.04697547000868</v>
      </c>
      <c r="V9" s="1514">
        <v>80.062358074343109</v>
      </c>
      <c r="W9" s="1514">
        <v>91.756789155096214</v>
      </c>
      <c r="X9" s="1514">
        <v>56.875347950504228</v>
      </c>
      <c r="Y9" s="1514">
        <v>82.80323486899448</v>
      </c>
      <c r="Z9" s="1514">
        <v>715.00191472984989</v>
      </c>
    </row>
    <row r="10" spans="1:26" x14ac:dyDescent="0.2">
      <c r="A10" s="1511"/>
      <c r="B10" s="1512"/>
      <c r="D10" s="1513"/>
      <c r="F10" s="1512"/>
      <c r="H10" s="1513"/>
      <c r="J10" s="1512"/>
      <c r="L10" s="1513"/>
      <c r="N10" s="1512"/>
      <c r="O10" s="1512"/>
      <c r="P10" s="1512"/>
      <c r="Q10" s="1512"/>
      <c r="T10" s="1514"/>
      <c r="U10" s="1514"/>
      <c r="V10" s="1514"/>
      <c r="W10" s="1514"/>
      <c r="X10" s="1514"/>
      <c r="Y10" s="1514"/>
      <c r="Z10" s="1514"/>
    </row>
    <row r="11" spans="1:26" x14ac:dyDescent="0.2">
      <c r="A11" s="1511"/>
      <c r="B11" s="1512"/>
      <c r="D11" s="1513"/>
      <c r="F11" s="1512"/>
      <c r="H11" s="1513"/>
      <c r="J11" s="1512"/>
      <c r="L11" s="1513"/>
      <c r="N11" s="1512"/>
      <c r="O11" s="1512"/>
      <c r="P11" s="1512"/>
      <c r="Q11" s="1512"/>
      <c r="T11" s="1514"/>
      <c r="U11" s="1514"/>
      <c r="V11" s="1514"/>
      <c r="W11" s="1514"/>
      <c r="X11" s="1514"/>
      <c r="Y11" s="1514"/>
      <c r="Z11" s="1514"/>
    </row>
    <row r="12" spans="1:26" ht="16" x14ac:dyDescent="0.2">
      <c r="A12" s="516" t="s">
        <v>535</v>
      </c>
      <c r="B12" s="510">
        <v>200.75382777501011</v>
      </c>
      <c r="D12" s="58">
        <v>145.77848639484833</v>
      </c>
      <c r="F12" s="510">
        <v>13.900922908106097</v>
      </c>
      <c r="H12" s="58">
        <v>17.031082272297706</v>
      </c>
      <c r="J12" s="510">
        <v>17.34572868488091</v>
      </c>
      <c r="L12" s="58">
        <v>34.788439777455871</v>
      </c>
      <c r="N12" s="510">
        <v>0</v>
      </c>
      <c r="O12" s="510">
        <v>0</v>
      </c>
      <c r="P12" s="510">
        <v>0</v>
      </c>
      <c r="Q12" s="517">
        <v>0</v>
      </c>
      <c r="S12" s="32"/>
      <c r="T12" s="518">
        <v>92.815846458030478</v>
      </c>
      <c r="U12" s="518">
        <v>104.32111570024517</v>
      </c>
      <c r="V12" s="518">
        <v>16.394680928106098</v>
      </c>
      <c r="W12" s="518">
        <v>21.614450272297688</v>
      </c>
      <c r="X12" s="518">
        <v>17.345728684880918</v>
      </c>
      <c r="Y12" s="518">
        <v>34.788439777455885</v>
      </c>
      <c r="Z12" s="518">
        <v>287.28026182101621</v>
      </c>
    </row>
    <row r="13" spans="1:26" x14ac:dyDescent="0.2">
      <c r="A13" s="519" t="s">
        <v>536</v>
      </c>
      <c r="B13" s="520">
        <v>0.19519941210746761</v>
      </c>
      <c r="C13" s="349"/>
      <c r="D13" s="520">
        <v>0.18295409083366398</v>
      </c>
      <c r="E13" s="349"/>
      <c r="F13" s="520">
        <v>7.8307119011878978E-2</v>
      </c>
      <c r="G13" s="349"/>
      <c r="H13" s="520">
        <v>8.9253672957420357E-2</v>
      </c>
      <c r="I13" s="349"/>
      <c r="J13" s="520">
        <v>0.14679710268974308</v>
      </c>
      <c r="K13" s="349"/>
      <c r="L13" s="520">
        <v>0.24022992253303527</v>
      </c>
      <c r="N13" s="521"/>
      <c r="O13" s="521">
        <v>0</v>
      </c>
      <c r="P13" s="521">
        <v>0</v>
      </c>
      <c r="Q13" s="521">
        <v>0</v>
      </c>
      <c r="T13" s="383"/>
      <c r="U13" s="329"/>
      <c r="V13" s="329"/>
      <c r="W13" s="329"/>
      <c r="X13" s="329"/>
      <c r="Y13" s="329"/>
      <c r="Z13" s="329"/>
    </row>
    <row r="14" spans="1:26" ht="16" x14ac:dyDescent="0.2">
      <c r="A14" s="522" t="s">
        <v>537</v>
      </c>
      <c r="B14" s="65">
        <v>2.0158767017744079</v>
      </c>
      <c r="C14" s="65"/>
      <c r="D14" s="65">
        <v>2.307155897584042</v>
      </c>
      <c r="E14" s="65"/>
      <c r="F14" s="65">
        <v>1.1911530331645599</v>
      </c>
      <c r="G14" s="65"/>
      <c r="H14" s="65">
        <v>1.2101717462607342</v>
      </c>
      <c r="I14" s="65"/>
      <c r="J14" s="65">
        <v>1.438803332972284</v>
      </c>
      <c r="K14" s="65"/>
      <c r="L14" s="65">
        <v>1.7245358375711672</v>
      </c>
      <c r="N14" s="512" t="e">
        <v>#DIV/0!</v>
      </c>
      <c r="O14" s="512">
        <v>0</v>
      </c>
      <c r="P14" s="513">
        <v>0</v>
      </c>
      <c r="Q14" s="513">
        <v>0</v>
      </c>
      <c r="T14" s="518">
        <v>1.6743310630008514</v>
      </c>
      <c r="U14" s="518">
        <v>2.5179310386181899</v>
      </c>
      <c r="V14" s="518">
        <v>1.2575039904542062</v>
      </c>
      <c r="W14" s="518">
        <v>1.3081512623697005</v>
      </c>
      <c r="X14" s="518">
        <v>1.438803332972284</v>
      </c>
      <c r="Y14" s="518">
        <v>1.7245358375711672</v>
      </c>
      <c r="Z14" s="518">
        <v>1.6716523698701975</v>
      </c>
    </row>
    <row r="18" spans="1:1" x14ac:dyDescent="0.2">
      <c r="A18" s="390" t="s">
        <v>538</v>
      </c>
    </row>
  </sheetData>
  <mergeCells count="20">
    <mergeCell ref="Z9:Z11"/>
    <mergeCell ref="O9:O11"/>
    <mergeCell ref="P9:P11"/>
    <mergeCell ref="Q9:Q11"/>
    <mergeCell ref="T9:T11"/>
    <mergeCell ref="U9:U11"/>
    <mergeCell ref="V9:V11"/>
    <mergeCell ref="N1:Q1"/>
    <mergeCell ref="T1:Y1"/>
    <mergeCell ref="A9:A11"/>
    <mergeCell ref="B9:B11"/>
    <mergeCell ref="D9:D11"/>
    <mergeCell ref="F9:F11"/>
    <mergeCell ref="H9:H11"/>
    <mergeCell ref="J9:J11"/>
    <mergeCell ref="L9:L11"/>
    <mergeCell ref="N9:N11"/>
    <mergeCell ref="W9:W11"/>
    <mergeCell ref="X9:X11"/>
    <mergeCell ref="Y9:Y11"/>
  </mergeCell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3B192-5A5A-C040-AB00-7B658EB126FA}">
  <dimension ref="A2:O27"/>
  <sheetViews>
    <sheetView workbookViewId="0">
      <selection activeCell="A7" sqref="A7:B15"/>
    </sheetView>
  </sheetViews>
  <sheetFormatPr baseColWidth="10" defaultColWidth="8.83203125" defaultRowHeight="15" x14ac:dyDescent="0.2"/>
  <cols>
    <col min="1" max="1" width="38.83203125" style="9" customWidth="1"/>
    <col min="2" max="2" width="14.6640625" style="9" bestFit="1" customWidth="1"/>
    <col min="3" max="3" width="14.6640625" style="9" customWidth="1"/>
    <col min="4" max="5" width="8.83203125" style="9"/>
    <col min="6" max="6" width="9.1640625" style="9" bestFit="1" customWidth="1"/>
    <col min="7" max="7" width="9.1640625" style="9" customWidth="1"/>
    <col min="8" max="8" width="10.83203125" style="9" bestFit="1" customWidth="1"/>
    <col min="9" max="9" width="9.1640625" style="9" bestFit="1" customWidth="1"/>
    <col min="10" max="16384" width="8.83203125" style="9"/>
  </cols>
  <sheetData>
    <row r="2" spans="1:15" x14ac:dyDescent="0.2">
      <c r="A2" s="8" t="s">
        <v>977</v>
      </c>
    </row>
    <row r="3" spans="1:15" x14ac:dyDescent="0.2">
      <c r="A3" s="523">
        <v>44926</v>
      </c>
    </row>
    <row r="4" spans="1:15" x14ac:dyDescent="0.2">
      <c r="A4" s="523" t="s">
        <v>978</v>
      </c>
      <c r="B4" s="9">
        <v>82.786199999999994</v>
      </c>
    </row>
    <row r="5" spans="1:15" x14ac:dyDescent="0.2">
      <c r="A5" s="523"/>
    </row>
    <row r="6" spans="1:15" x14ac:dyDescent="0.2">
      <c r="A6" s="523"/>
    </row>
    <row r="7" spans="1:15" x14ac:dyDescent="0.2">
      <c r="A7" s="8" t="s">
        <v>384</v>
      </c>
      <c r="B7" s="8" t="s">
        <v>979</v>
      </c>
      <c r="C7" s="8"/>
      <c r="D7" s="8" t="s">
        <v>980</v>
      </c>
      <c r="E7" s="8"/>
      <c r="F7" s="8" t="s">
        <v>981</v>
      </c>
      <c r="G7" s="8"/>
      <c r="H7" s="8" t="s">
        <v>982</v>
      </c>
    </row>
    <row r="8" spans="1:15" ht="16" x14ac:dyDescent="0.2">
      <c r="A8" s="9" t="s">
        <v>112</v>
      </c>
      <c r="B8" s="583">
        <v>337.4</v>
      </c>
      <c r="C8" s="587">
        <f>B8/$B$8</f>
        <v>1</v>
      </c>
      <c r="D8" s="339">
        <v>208</v>
      </c>
      <c r="E8" s="587">
        <f>D8/$D$8</f>
        <v>1</v>
      </c>
      <c r="F8" s="1308">
        <v>1388</v>
      </c>
      <c r="G8" s="657">
        <f>F8/$F$8</f>
        <v>1</v>
      </c>
      <c r="H8" s="646">
        <v>94.6</v>
      </c>
      <c r="I8" s="587">
        <f>H8/$H$8</f>
        <v>1</v>
      </c>
    </row>
    <row r="9" spans="1:15" ht="16" x14ac:dyDescent="0.2">
      <c r="A9" s="1309" t="s">
        <v>983</v>
      </c>
      <c r="B9" s="583">
        <v>266.5</v>
      </c>
      <c r="C9" s="587">
        <f t="shared" ref="C9:C17" si="0">B9/$B$8</f>
        <v>0.78986366330764679</v>
      </c>
      <c r="D9" s="339">
        <v>162</v>
      </c>
      <c r="E9" s="587">
        <f t="shared" ref="E9:E17" si="1">D9/$D$8</f>
        <v>0.77884615384615385</v>
      </c>
      <c r="F9" s="1308">
        <v>1081</v>
      </c>
      <c r="G9" s="657">
        <f t="shared" ref="G9:G17" si="2">F9/$F$8</f>
        <v>0.77881844380403453</v>
      </c>
      <c r="H9" s="646">
        <v>74.2</v>
      </c>
      <c r="I9" s="587">
        <f t="shared" ref="I9:I17" si="3">H9/$H$8</f>
        <v>0.78435517970401702</v>
      </c>
      <c r="L9" s="9" t="s">
        <v>466</v>
      </c>
      <c r="M9" s="9" t="s">
        <v>22</v>
      </c>
      <c r="N9" s="9" t="s">
        <v>193</v>
      </c>
      <c r="O9" s="9" t="s">
        <v>121</v>
      </c>
    </row>
    <row r="10" spans="1:15" ht="30" x14ac:dyDescent="0.2">
      <c r="A10" s="1309" t="s">
        <v>984</v>
      </c>
      <c r="B10" s="583">
        <f>SUM(B22:B24)</f>
        <v>239.52845295127364</v>
      </c>
      <c r="C10" s="587">
        <f t="shared" si="0"/>
        <v>0.70992428260602747</v>
      </c>
      <c r="D10" s="339">
        <v>208</v>
      </c>
      <c r="E10" s="587">
        <f t="shared" si="1"/>
        <v>1</v>
      </c>
      <c r="F10" s="1308">
        <v>1609</v>
      </c>
      <c r="G10" s="657">
        <f t="shared" si="2"/>
        <v>1.1592219020172911</v>
      </c>
      <c r="H10" s="646">
        <v>103.2</v>
      </c>
      <c r="I10" s="587">
        <f t="shared" si="3"/>
        <v>1.0909090909090911</v>
      </c>
      <c r="K10" s="9" t="s">
        <v>985</v>
      </c>
      <c r="L10" s="1200"/>
      <c r="M10" s="1200">
        <f>D10</f>
        <v>208</v>
      </c>
      <c r="N10" s="1200">
        <f>F10</f>
        <v>1609</v>
      </c>
      <c r="O10" s="1200">
        <f>H10</f>
        <v>103.2</v>
      </c>
    </row>
    <row r="11" spans="1:15" ht="16" x14ac:dyDescent="0.2">
      <c r="A11" s="1309" t="s">
        <v>986</v>
      </c>
      <c r="B11" s="583">
        <f>B8-B10</f>
        <v>97.871547048726342</v>
      </c>
      <c r="C11" s="587">
        <f t="shared" si="0"/>
        <v>0.29007571739397259</v>
      </c>
      <c r="D11" s="339">
        <v>0</v>
      </c>
      <c r="E11" s="587">
        <f t="shared" si="1"/>
        <v>0</v>
      </c>
      <c r="F11" s="1308">
        <v>0</v>
      </c>
      <c r="G11" s="657">
        <f t="shared" si="2"/>
        <v>0</v>
      </c>
      <c r="H11" s="1310">
        <v>2.6</v>
      </c>
      <c r="I11" s="587">
        <f t="shared" si="3"/>
        <v>2.7484143763213533E-2</v>
      </c>
      <c r="K11" s="9" t="s">
        <v>206</v>
      </c>
      <c r="L11" s="1200"/>
      <c r="M11" s="1200">
        <f>D8</f>
        <v>208</v>
      </c>
      <c r="N11" s="1200">
        <f>F8</f>
        <v>1388</v>
      </c>
      <c r="O11" s="1200">
        <f>H8</f>
        <v>94.6</v>
      </c>
    </row>
    <row r="12" spans="1:15" ht="16" x14ac:dyDescent="0.2">
      <c r="A12" s="1309" t="s">
        <v>987</v>
      </c>
      <c r="B12" s="583">
        <v>222.21155015712637</v>
      </c>
      <c r="C12" s="587">
        <f t="shared" si="0"/>
        <v>0.65859973371999525</v>
      </c>
      <c r="D12" s="339">
        <v>183.50160729235597</v>
      </c>
      <c r="E12" s="587">
        <f t="shared" si="1"/>
        <v>0.88221926582863452</v>
      </c>
      <c r="F12" s="1308">
        <v>1468.91</v>
      </c>
      <c r="G12" s="657">
        <f t="shared" si="2"/>
        <v>1.058292507204611</v>
      </c>
      <c r="H12" s="646">
        <v>87.826123657169987</v>
      </c>
      <c r="I12" s="587">
        <f t="shared" si="3"/>
        <v>0.92839454183054959</v>
      </c>
      <c r="L12" s="1311"/>
      <c r="M12" s="1311">
        <f>M10-M11</f>
        <v>0</v>
      </c>
      <c r="N12" s="1311">
        <f>N10-N11</f>
        <v>221</v>
      </c>
      <c r="O12" s="1311">
        <f>O10-O11</f>
        <v>8.6000000000000085</v>
      </c>
    </row>
    <row r="13" spans="1:15" ht="16" x14ac:dyDescent="0.2">
      <c r="A13" s="1309" t="s">
        <v>988</v>
      </c>
      <c r="B13" s="540">
        <v>0</v>
      </c>
      <c r="C13" s="540"/>
      <c r="D13" s="1312">
        <f>M14</f>
        <v>21.50160729235597</v>
      </c>
      <c r="E13" s="587">
        <f t="shared" si="1"/>
        <v>0.10337311198248063</v>
      </c>
      <c r="F13" s="1313">
        <f>N14</f>
        <v>166.91000000000008</v>
      </c>
      <c r="G13" s="657">
        <f t="shared" si="2"/>
        <v>0.12025216138328536</v>
      </c>
      <c r="H13" s="1310">
        <f>O14</f>
        <v>5.0261236571699754</v>
      </c>
      <c r="I13" s="587">
        <f t="shared" si="3"/>
        <v>5.3130271217441606E-2</v>
      </c>
      <c r="J13" s="32"/>
      <c r="K13" s="9" t="s">
        <v>989</v>
      </c>
      <c r="L13" s="32"/>
      <c r="M13" s="32">
        <f>D12-D9</f>
        <v>21.50160729235597</v>
      </c>
      <c r="N13" s="32">
        <f>F12-F9</f>
        <v>387.91000000000008</v>
      </c>
      <c r="O13" s="32">
        <f>H12-H9</f>
        <v>13.626123657169984</v>
      </c>
    </row>
    <row r="14" spans="1:15" ht="16" x14ac:dyDescent="0.2">
      <c r="A14" s="1309" t="s">
        <v>990</v>
      </c>
      <c r="B14" s="583">
        <v>6.0592983370000004</v>
      </c>
      <c r="C14" s="587">
        <f t="shared" si="0"/>
        <v>1.795879767931239E-2</v>
      </c>
      <c r="D14" s="339">
        <v>50.311479521493304</v>
      </c>
      <c r="E14" s="587">
        <f t="shared" si="1"/>
        <v>0.24188211308410243</v>
      </c>
      <c r="F14" s="1308">
        <v>1305.9579671115998</v>
      </c>
      <c r="G14" s="657">
        <f t="shared" si="2"/>
        <v>0.94089190714092208</v>
      </c>
      <c r="H14" s="646">
        <v>130.845006751867</v>
      </c>
      <c r="I14" s="587">
        <f t="shared" si="3"/>
        <v>1.3831396062565222</v>
      </c>
      <c r="K14" s="9" t="s">
        <v>991</v>
      </c>
      <c r="L14" s="32"/>
      <c r="M14" s="32">
        <f>M13-M12</f>
        <v>21.50160729235597</v>
      </c>
      <c r="N14" s="32">
        <f>N13-N12</f>
        <v>166.91000000000008</v>
      </c>
      <c r="O14" s="32">
        <f>O13-O12</f>
        <v>5.0261236571699754</v>
      </c>
    </row>
    <row r="15" spans="1:15" ht="16" x14ac:dyDescent="0.2">
      <c r="A15" s="1309" t="s">
        <v>992</v>
      </c>
      <c r="B15" s="583">
        <v>6.0626039316368647</v>
      </c>
      <c r="C15" s="587">
        <f t="shared" si="0"/>
        <v>1.7968594936683062E-2</v>
      </c>
      <c r="D15" s="339">
        <v>38.638599043500896</v>
      </c>
      <c r="E15" s="587">
        <f t="shared" si="1"/>
        <v>0.18576249540144663</v>
      </c>
      <c r="F15" s="1308">
        <v>1277.6705206315999</v>
      </c>
      <c r="G15" s="657">
        <f t="shared" si="2"/>
        <v>0.92051190247233416</v>
      </c>
      <c r="H15" s="646">
        <v>121.26528260705517</v>
      </c>
      <c r="I15" s="587">
        <f t="shared" si="3"/>
        <v>1.2818740233303929</v>
      </c>
    </row>
    <row r="16" spans="1:15" ht="16" x14ac:dyDescent="0.2">
      <c r="A16" s="1309" t="s">
        <v>993</v>
      </c>
      <c r="B16" s="583">
        <v>386.32239971434535</v>
      </c>
      <c r="C16" s="587">
        <f t="shared" si="0"/>
        <v>1.1449982208486822</v>
      </c>
      <c r="D16" s="339">
        <v>446.633741088688</v>
      </c>
      <c r="E16" s="587">
        <f t="shared" si="1"/>
        <v>2.1472776013879229</v>
      </c>
      <c r="F16" s="1308">
        <v>2126.0216075783142</v>
      </c>
      <c r="G16" s="657">
        <f t="shared" si="2"/>
        <v>1.5317158556039727</v>
      </c>
      <c r="H16" s="646">
        <f>142573097.539389/10^6</f>
        <v>142.57309753938901</v>
      </c>
      <c r="I16" s="587">
        <f t="shared" si="3"/>
        <v>1.507115195976628</v>
      </c>
    </row>
    <row r="17" spans="1:9" ht="16" x14ac:dyDescent="0.2">
      <c r="A17" s="1309" t="s">
        <v>994</v>
      </c>
      <c r="B17" s="1314">
        <f>B16+B14</f>
        <v>392.38169805134532</v>
      </c>
      <c r="C17" s="587">
        <f t="shared" si="0"/>
        <v>1.1629570185279945</v>
      </c>
      <c r="D17" s="339">
        <f>D16+D14</f>
        <v>496.94522061018131</v>
      </c>
      <c r="E17" s="587">
        <f t="shared" si="1"/>
        <v>2.3891597144720254</v>
      </c>
      <c r="F17" s="1308">
        <f>F16+F14</f>
        <v>3431.979574689914</v>
      </c>
      <c r="G17" s="657">
        <f t="shared" si="2"/>
        <v>2.4726077627448948</v>
      </c>
      <c r="H17" s="646">
        <f>H16+H14</f>
        <v>273.41810429125599</v>
      </c>
      <c r="I17" s="587">
        <f t="shared" si="3"/>
        <v>2.8902548022331502</v>
      </c>
    </row>
    <row r="18" spans="1:9" ht="30" hidden="1" x14ac:dyDescent="0.2">
      <c r="A18" s="1309" t="s">
        <v>995</v>
      </c>
      <c r="D18" s="32">
        <f>D8*105%-D12</f>
        <v>34.898392707644035</v>
      </c>
      <c r="E18" s="32"/>
      <c r="F18" s="58">
        <v>0</v>
      </c>
      <c r="G18" s="58"/>
      <c r="H18" s="540">
        <v>0</v>
      </c>
    </row>
    <row r="19" spans="1:9" x14ac:dyDescent="0.2">
      <c r="A19" s="1309"/>
    </row>
    <row r="21" spans="1:9" x14ac:dyDescent="0.2">
      <c r="A21" s="8" t="s">
        <v>865</v>
      </c>
    </row>
    <row r="22" spans="1:9" ht="16" x14ac:dyDescent="0.2">
      <c r="A22" s="1309" t="s">
        <v>996</v>
      </c>
      <c r="B22" s="540">
        <v>100.82043315</v>
      </c>
      <c r="C22" s="540"/>
      <c r="D22" s="540">
        <v>124.44999976800005</v>
      </c>
      <c r="E22" s="540"/>
      <c r="H22" s="540">
        <v>84.741617140000002</v>
      </c>
    </row>
    <row r="23" spans="1:9" ht="16" x14ac:dyDescent="0.2">
      <c r="A23" s="1309" t="s">
        <v>997</v>
      </c>
      <c r="B23" s="540">
        <f>10226.6637114722/$B$4</f>
        <v>123.53101980127364</v>
      </c>
      <c r="C23" s="540"/>
      <c r="D23" s="540">
        <v>83.550000231999945</v>
      </c>
      <c r="E23" s="540"/>
      <c r="H23" s="540">
        <f>H10-H22</f>
        <v>18.45838286</v>
      </c>
    </row>
    <row r="24" spans="1:9" ht="16" x14ac:dyDescent="0.2">
      <c r="A24" s="1309" t="s">
        <v>998</v>
      </c>
      <c r="B24" s="540">
        <v>15.177</v>
      </c>
      <c r="C24" s="540"/>
      <c r="D24" s="540"/>
      <c r="E24" s="540"/>
      <c r="H24" s="540"/>
    </row>
    <row r="25" spans="1:9" ht="16" x14ac:dyDescent="0.2">
      <c r="B25" s="540"/>
      <c r="C25" s="540"/>
      <c r="D25" s="540"/>
      <c r="E25" s="540"/>
    </row>
    <row r="26" spans="1:9" ht="16" x14ac:dyDescent="0.2">
      <c r="A26" s="8"/>
      <c r="B26" s="540"/>
      <c r="C26" s="540"/>
      <c r="D26" s="540"/>
      <c r="E26" s="540"/>
    </row>
    <row r="27" spans="1:9" ht="16" x14ac:dyDescent="0.2">
      <c r="A27" s="1309"/>
      <c r="B27" s="540"/>
      <c r="C27" s="540"/>
      <c r="D27" s="540"/>
      <c r="E27" s="540"/>
      <c r="H27" s="540"/>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EC978-8660-E249-910C-D2B5B3CFFB65}">
  <dimension ref="A1:F47"/>
  <sheetViews>
    <sheetView showGridLines="0" zoomScaleNormal="100" workbookViewId="0">
      <pane xSplit="1" ySplit="3" topLeftCell="B4" activePane="bottomRight" state="frozen"/>
      <selection pane="topRight" activeCell="B1" sqref="B1"/>
      <selection pane="bottomLeft" activeCell="A4" sqref="A4"/>
      <selection pane="bottomRight" activeCell="A4" sqref="A4:F28"/>
    </sheetView>
  </sheetViews>
  <sheetFormatPr baseColWidth="10" defaultColWidth="9" defaultRowHeight="15" x14ac:dyDescent="0.2"/>
  <cols>
    <col min="1" max="1" width="33.83203125" style="9" bestFit="1" customWidth="1"/>
    <col min="2" max="2" width="15.5" style="9" customWidth="1"/>
    <col min="3" max="3" width="16" style="9" customWidth="1"/>
    <col min="4" max="4" width="15.83203125" style="9" customWidth="1"/>
    <col min="5" max="6" width="17.6640625" style="9" customWidth="1"/>
    <col min="7" max="16384" width="9" style="9"/>
  </cols>
  <sheetData>
    <row r="1" spans="1:6" x14ac:dyDescent="0.2">
      <c r="A1" s="8"/>
      <c r="B1" s="248"/>
      <c r="C1" s="248"/>
      <c r="D1" s="32"/>
      <c r="E1" s="32"/>
      <c r="F1" s="32"/>
    </row>
    <row r="2" spans="1:6" x14ac:dyDescent="0.2">
      <c r="A2" s="1405" t="s">
        <v>1035</v>
      </c>
      <c r="B2" s="1406">
        <v>44999</v>
      </c>
      <c r="C2" s="1406">
        <v>45006</v>
      </c>
      <c r="D2" s="1406">
        <v>44999</v>
      </c>
      <c r="E2" s="1406">
        <v>45000</v>
      </c>
      <c r="F2" s="1406">
        <v>44999</v>
      </c>
    </row>
    <row r="3" spans="1:6" x14ac:dyDescent="0.2">
      <c r="A3" s="1407"/>
      <c r="B3" s="1408" t="s">
        <v>837</v>
      </c>
      <c r="C3" s="1408" t="s">
        <v>561</v>
      </c>
      <c r="D3" s="1408" t="s">
        <v>193</v>
      </c>
      <c r="E3" s="1408" t="s">
        <v>1036</v>
      </c>
      <c r="F3" s="1408" t="s">
        <v>1037</v>
      </c>
    </row>
    <row r="4" spans="1:6" ht="16" x14ac:dyDescent="0.2">
      <c r="A4" s="1341" t="s">
        <v>1038</v>
      </c>
      <c r="B4" s="1340"/>
      <c r="C4" s="1433"/>
      <c r="D4" s="1340"/>
      <c r="E4" s="1434"/>
      <c r="F4" s="1340"/>
    </row>
    <row r="5" spans="1:6" ht="16" x14ac:dyDescent="0.2">
      <c r="A5" s="1435" t="s">
        <v>1039</v>
      </c>
      <c r="B5" s="1340"/>
      <c r="C5" s="1433"/>
      <c r="D5" s="1436"/>
      <c r="E5" s="1434"/>
      <c r="F5" s="1340"/>
    </row>
    <row r="6" spans="1:6" ht="16" x14ac:dyDescent="0.2">
      <c r="A6" s="1435" t="s">
        <v>1040</v>
      </c>
      <c r="B6" s="1437">
        <v>4084467</v>
      </c>
      <c r="C6" s="1436">
        <v>801841.87</v>
      </c>
      <c r="D6" s="1436">
        <v>998115.37</v>
      </c>
      <c r="E6" s="1438">
        <f>9666244.85</f>
        <v>9666244.8499999996</v>
      </c>
      <c r="F6" s="1436">
        <f>3837042.6</f>
        <v>3837042.6</v>
      </c>
    </row>
    <row r="7" spans="1:6" ht="16" x14ac:dyDescent="0.2">
      <c r="A7" s="1435" t="s">
        <v>1041</v>
      </c>
      <c r="B7" s="1437">
        <v>1537194</v>
      </c>
      <c r="C7" s="1436">
        <v>39767331.030000001</v>
      </c>
      <c r="D7" s="1439">
        <v>4435133.47</v>
      </c>
      <c r="E7" s="1436">
        <v>48971868.909999996</v>
      </c>
      <c r="F7" s="1436">
        <v>65833810.840000004</v>
      </c>
    </row>
    <row r="8" spans="1:6" ht="16" x14ac:dyDescent="0.2">
      <c r="A8" s="1435" t="s">
        <v>1042</v>
      </c>
      <c r="B8" s="1440"/>
      <c r="C8" s="1433"/>
      <c r="D8" s="1340"/>
      <c r="E8" s="1434"/>
      <c r="F8" s="1440"/>
    </row>
    <row r="9" spans="1:6" ht="16" x14ac:dyDescent="0.2">
      <c r="A9" s="1435" t="s">
        <v>1043</v>
      </c>
      <c r="B9" s="1440"/>
      <c r="C9" s="1433"/>
      <c r="D9" s="1340"/>
      <c r="E9" s="1434"/>
      <c r="F9" s="1441"/>
    </row>
    <row r="10" spans="1:6" ht="16" x14ac:dyDescent="0.2">
      <c r="A10" s="1435" t="s">
        <v>1044</v>
      </c>
      <c r="B10" s="1340"/>
      <c r="C10" s="1433"/>
      <c r="D10" s="1340"/>
      <c r="E10" s="1434"/>
      <c r="F10" s="1434"/>
    </row>
    <row r="11" spans="1:6" x14ac:dyDescent="0.2">
      <c r="A11" s="1340" t="s">
        <v>1045</v>
      </c>
      <c r="B11" s="1340"/>
      <c r="C11" s="1340"/>
      <c r="D11" s="1340"/>
      <c r="E11" s="1340"/>
      <c r="F11" s="1340"/>
    </row>
    <row r="12" spans="1:6" ht="16" x14ac:dyDescent="0.2">
      <c r="A12" s="1340" t="s">
        <v>1046</v>
      </c>
      <c r="B12" s="1434">
        <v>7650324</v>
      </c>
      <c r="C12" s="1434">
        <v>9842200</v>
      </c>
      <c r="D12" s="1440">
        <f>3851937*0+1268098+814081+294841+1732869</f>
        <v>4109889</v>
      </c>
      <c r="E12" s="1434">
        <v>495480</v>
      </c>
      <c r="F12" s="1434">
        <v>806993</v>
      </c>
    </row>
    <row r="13" spans="1:6" s="1410" customFormat="1" x14ac:dyDescent="0.2">
      <c r="A13" s="1442" t="s">
        <v>1047</v>
      </c>
      <c r="B13" s="1442">
        <f t="shared" ref="B13:D13" si="0">SUM(B5:B12)</f>
        <v>13271985</v>
      </c>
      <c r="C13" s="1442">
        <f t="shared" si="0"/>
        <v>50411372.899999999</v>
      </c>
      <c r="D13" s="1442">
        <f t="shared" si="0"/>
        <v>9543137.8399999999</v>
      </c>
      <c r="E13" s="1442">
        <f>SUM(E5:E12)</f>
        <v>59133593.759999998</v>
      </c>
      <c r="F13" s="1442">
        <f>SUM(F5:F12)</f>
        <v>70477846.439999998</v>
      </c>
    </row>
    <row r="14" spans="1:6" x14ac:dyDescent="0.2">
      <c r="A14" s="1340"/>
      <c r="B14" s="1340"/>
      <c r="C14" s="1340"/>
      <c r="D14" s="1340"/>
      <c r="E14" s="1340"/>
      <c r="F14" s="1441"/>
    </row>
    <row r="15" spans="1:6" s="8" customFormat="1" x14ac:dyDescent="0.2">
      <c r="A15" s="1341" t="s">
        <v>1048</v>
      </c>
      <c r="B15" s="1443"/>
      <c r="C15" s="1341"/>
      <c r="D15" s="1341"/>
      <c r="E15" s="1443"/>
      <c r="F15" s="1341"/>
    </row>
    <row r="16" spans="1:6" x14ac:dyDescent="0.2">
      <c r="A16" s="1340" t="s">
        <v>1049</v>
      </c>
      <c r="B16" s="1440"/>
      <c r="C16" s="1440"/>
      <c r="D16" s="1440"/>
      <c r="E16" s="1440"/>
      <c r="F16" s="1440"/>
    </row>
    <row r="17" spans="1:6" x14ac:dyDescent="0.2">
      <c r="A17" s="1340" t="s">
        <v>1050</v>
      </c>
      <c r="B17" s="1440"/>
      <c r="C17" s="1440"/>
      <c r="D17" s="1440"/>
      <c r="E17" s="1440"/>
      <c r="F17" s="1440"/>
    </row>
    <row r="18" spans="1:6" ht="16" x14ac:dyDescent="0.2">
      <c r="A18" s="1340" t="s">
        <v>1051</v>
      </c>
      <c r="B18" s="1434">
        <v>0</v>
      </c>
      <c r="C18" s="1434"/>
      <c r="D18" s="1440"/>
      <c r="E18" s="1434">
        <f>'[214]Sheet2 (2)'!S13</f>
        <v>6343600</v>
      </c>
      <c r="F18" s="1440">
        <v>11903600</v>
      </c>
    </row>
    <row r="19" spans="1:6" ht="16" x14ac:dyDescent="0.2">
      <c r="A19" s="1340" t="s">
        <v>1052</v>
      </c>
      <c r="B19" s="1434"/>
      <c r="C19" s="1434"/>
      <c r="D19" s="1440"/>
      <c r="E19" s="1440"/>
      <c r="F19" s="1440"/>
    </row>
    <row r="20" spans="1:6" x14ac:dyDescent="0.2">
      <c r="A20" s="1341"/>
      <c r="B20" s="1340"/>
      <c r="C20" s="1340"/>
      <c r="D20" s="1340"/>
      <c r="E20" s="1340"/>
      <c r="F20" s="1340"/>
    </row>
    <row r="21" spans="1:6" ht="16" x14ac:dyDescent="0.2">
      <c r="A21" s="1341" t="s">
        <v>1053</v>
      </c>
      <c r="B21" s="1434">
        <f>22931380.2941823+3810034</f>
        <v>26741414.294182301</v>
      </c>
      <c r="C21" s="1434">
        <v>18960000</v>
      </c>
      <c r="D21" s="1434">
        <v>8154120.3747747764</v>
      </c>
      <c r="E21" s="1434">
        <f>3590304-1502921-339469</f>
        <v>1747914</v>
      </c>
      <c r="F21" s="1434">
        <f>806993+32740405</f>
        <v>33547398</v>
      </c>
    </row>
    <row r="22" spans="1:6" x14ac:dyDescent="0.2">
      <c r="A22" s="1341"/>
      <c r="B22" s="1440"/>
      <c r="C22" s="1340"/>
      <c r="D22" s="1340"/>
      <c r="E22" s="1340"/>
      <c r="F22" s="1340"/>
    </row>
    <row r="23" spans="1:6" x14ac:dyDescent="0.2">
      <c r="A23" s="1341" t="s">
        <v>1054</v>
      </c>
      <c r="B23" s="1340"/>
      <c r="C23" s="1340"/>
      <c r="D23" s="1340"/>
      <c r="E23" s="1340"/>
      <c r="F23" s="1340"/>
    </row>
    <row r="24" spans="1:6" ht="16" x14ac:dyDescent="0.2">
      <c r="A24" s="1435" t="s">
        <v>1055</v>
      </c>
      <c r="B24" s="1340">
        <f>4823250</f>
        <v>4823250</v>
      </c>
      <c r="C24" s="1434">
        <v>15987500</v>
      </c>
      <c r="D24" s="1434">
        <v>0</v>
      </c>
      <c r="E24" s="1434">
        <f>24277000+81154500*0</f>
        <v>24277000</v>
      </c>
      <c r="F24" s="1440">
        <f>8289874.84+41835234*0</f>
        <v>8289874.8399999999</v>
      </c>
    </row>
    <row r="25" spans="1:6" x14ac:dyDescent="0.2">
      <c r="A25" s="1435" t="s">
        <v>1056</v>
      </c>
      <c r="B25" s="1436">
        <v>511890.21379999816</v>
      </c>
      <c r="C25" s="1440">
        <v>1111205.8668779731</v>
      </c>
      <c r="D25" s="1440">
        <v>154245.34740000032</v>
      </c>
      <c r="E25" s="1440">
        <v>2493537.7000000002</v>
      </c>
      <c r="F25" s="1444">
        <v>9121384.8363315109</v>
      </c>
    </row>
    <row r="26" spans="1:6" x14ac:dyDescent="0.2">
      <c r="A26" s="1435" t="s">
        <v>1057</v>
      </c>
      <c r="B26" s="1195"/>
      <c r="C26" s="1440"/>
      <c r="D26" s="1440"/>
      <c r="E26" s="1440"/>
      <c r="F26" s="1444">
        <v>1392283.3674000055</v>
      </c>
    </row>
    <row r="27" spans="1:6" x14ac:dyDescent="0.2">
      <c r="A27" s="1435" t="s">
        <v>1058</v>
      </c>
      <c r="B27" s="1440"/>
      <c r="C27" s="1440"/>
      <c r="D27" s="1440"/>
      <c r="E27" s="1440"/>
      <c r="F27" s="1440"/>
    </row>
    <row r="28" spans="1:6" x14ac:dyDescent="0.2">
      <c r="A28" s="1435" t="s">
        <v>1059</v>
      </c>
      <c r="B28" s="1440"/>
      <c r="C28" s="1440"/>
      <c r="D28" s="1440"/>
      <c r="E28" s="1440"/>
      <c r="F28" s="1440"/>
    </row>
    <row r="29" spans="1:6" x14ac:dyDescent="0.2">
      <c r="A29" s="1411" t="s">
        <v>1060</v>
      </c>
      <c r="B29" s="382"/>
      <c r="C29" s="382"/>
      <c r="D29" s="382"/>
      <c r="E29" s="382"/>
      <c r="F29" s="382"/>
    </row>
    <row r="30" spans="1:6" x14ac:dyDescent="0.2">
      <c r="A30" s="1409" t="s">
        <v>1061</v>
      </c>
      <c r="B30" s="382"/>
      <c r="C30" s="382"/>
      <c r="D30" s="382"/>
      <c r="E30" s="382"/>
      <c r="F30" s="382"/>
    </row>
    <row r="31" spans="1:6" x14ac:dyDescent="0.2">
      <c r="A31" s="1409" t="s">
        <v>1062</v>
      </c>
      <c r="B31" s="382">
        <v>0</v>
      </c>
      <c r="C31" s="382"/>
      <c r="D31" s="382"/>
      <c r="E31" s="382"/>
      <c r="F31" s="382"/>
    </row>
    <row r="32" spans="1:6" x14ac:dyDescent="0.2">
      <c r="A32" s="1409" t="s">
        <v>1063</v>
      </c>
      <c r="B32" s="382"/>
      <c r="C32" s="382"/>
      <c r="D32" s="382"/>
      <c r="E32" s="382"/>
      <c r="F32" s="382"/>
    </row>
    <row r="33" spans="1:6" x14ac:dyDescent="0.2">
      <c r="A33" s="1409" t="s">
        <v>1064</v>
      </c>
      <c r="B33" s="382"/>
      <c r="C33" s="382"/>
      <c r="D33" s="382"/>
      <c r="E33" s="382"/>
      <c r="F33" s="382"/>
    </row>
    <row r="34" spans="1:6" x14ac:dyDescent="0.2">
      <c r="A34" s="331"/>
      <c r="B34" s="329"/>
      <c r="C34" s="329"/>
      <c r="D34" s="329"/>
      <c r="E34" s="329"/>
      <c r="F34" s="329"/>
    </row>
    <row r="35" spans="1:6" x14ac:dyDescent="0.2">
      <c r="A35" s="331" t="s">
        <v>1065</v>
      </c>
      <c r="B35" s="329"/>
      <c r="C35" s="329"/>
      <c r="D35" s="329"/>
      <c r="E35" s="329"/>
      <c r="F35" s="329"/>
    </row>
    <row r="36" spans="1:6" ht="16" x14ac:dyDescent="0.2">
      <c r="A36" s="329" t="s">
        <v>1066</v>
      </c>
      <c r="B36" s="329"/>
      <c r="C36" s="1412"/>
      <c r="D36" s="1169"/>
      <c r="E36" s="650"/>
      <c r="F36" s="1413"/>
    </row>
    <row r="37" spans="1:6" ht="16" x14ac:dyDescent="0.2">
      <c r="A37" s="329" t="s">
        <v>1067</v>
      </c>
      <c r="B37" s="329"/>
      <c r="C37" s="1412"/>
      <c r="D37" s="1414"/>
      <c r="E37" s="650"/>
      <c r="F37" s="650"/>
    </row>
    <row r="38" spans="1:6" ht="16" x14ac:dyDescent="0.2">
      <c r="A38" s="329" t="s">
        <v>174</v>
      </c>
      <c r="B38" s="329"/>
      <c r="C38" s="1412"/>
      <c r="D38" s="329"/>
      <c r="E38" s="650"/>
      <c r="F38" s="650"/>
    </row>
    <row r="39" spans="1:6" ht="16" x14ac:dyDescent="0.2">
      <c r="A39" s="329" t="s">
        <v>708</v>
      </c>
      <c r="B39" s="329"/>
      <c r="C39" s="650"/>
      <c r="D39" s="650"/>
      <c r="E39" s="650"/>
      <c r="F39" s="1415"/>
    </row>
    <row r="40" spans="1:6" ht="16" x14ac:dyDescent="0.2">
      <c r="A40" s="329" t="s">
        <v>478</v>
      </c>
      <c r="B40" s="329"/>
      <c r="C40" s="650"/>
      <c r="D40" s="650"/>
      <c r="E40" s="650"/>
      <c r="F40" s="650"/>
    </row>
    <row r="41" spans="1:6" ht="16" x14ac:dyDescent="0.2">
      <c r="A41" s="329" t="s">
        <v>732</v>
      </c>
      <c r="B41" s="329"/>
      <c r="C41" s="650"/>
      <c r="D41" s="650"/>
      <c r="E41" s="1416"/>
      <c r="F41" s="1416"/>
    </row>
    <row r="42" spans="1:6" ht="16" x14ac:dyDescent="0.2">
      <c r="A42" s="329" t="s">
        <v>159</v>
      </c>
      <c r="B42" s="650"/>
      <c r="C42" s="650">
        <f>13528770*0</f>
        <v>0</v>
      </c>
      <c r="D42" s="329"/>
      <c r="E42" s="1416"/>
      <c r="F42" s="1416"/>
    </row>
    <row r="43" spans="1:6" x14ac:dyDescent="0.2">
      <c r="A43" s="329"/>
      <c r="B43" s="329"/>
      <c r="C43" s="329"/>
      <c r="D43" s="329"/>
      <c r="E43" s="329"/>
      <c r="F43" s="329"/>
    </row>
    <row r="44" spans="1:6" ht="16" x14ac:dyDescent="0.2">
      <c r="A44" s="331" t="s">
        <v>1068</v>
      </c>
      <c r="B44" s="650">
        <f t="shared" ref="B44:D44" si="1">B13+B18-B21-SUM(B24:B42)</f>
        <v>-18804569.507982299</v>
      </c>
      <c r="C44" s="650">
        <f t="shared" si="1"/>
        <v>14352667.033122025</v>
      </c>
      <c r="D44" s="650">
        <f t="shared" si="1"/>
        <v>1234772.1178252231</v>
      </c>
      <c r="E44" s="650">
        <f>E13+E18-E21-SUM(E24:E42)</f>
        <v>36958742.060000002</v>
      </c>
      <c r="F44" s="650">
        <f>F13+F18-F21-SUM(F24:F42)</f>
        <v>30030505.39626848</v>
      </c>
    </row>
    <row r="45" spans="1:6" ht="16" x14ac:dyDescent="0.2">
      <c r="C45" s="339"/>
      <c r="E45" s="32"/>
      <c r="F45" s="32"/>
    </row>
    <row r="46" spans="1:6" ht="16" x14ac:dyDescent="0.2">
      <c r="C46" s="1410"/>
      <c r="E46" s="1417"/>
      <c r="F46" s="1417"/>
    </row>
    <row r="47" spans="1:6" x14ac:dyDescent="0.2">
      <c r="E47" s="32"/>
      <c r="F47" s="32"/>
    </row>
  </sheetData>
  <conditionalFormatting sqref="D37">
    <cfRule type="cellIs" dxfId="8" priority="1" operator="lessThan">
      <formula>0</formula>
    </cfRule>
  </conditionalFormatting>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16370D-7A9F-F644-A9A8-55F321594325}">
  <sheetPr>
    <tabColor rgb="FF92D050"/>
    <pageSetUpPr fitToPage="1"/>
  </sheetPr>
  <dimension ref="A1:K26"/>
  <sheetViews>
    <sheetView showGridLines="0" zoomScale="80" zoomScaleNormal="80" workbookViewId="0">
      <pane xSplit="1" ySplit="4" topLeftCell="B5" activePane="bottomRight" state="frozen"/>
      <selection pane="topRight" activeCell="B1" sqref="B1"/>
      <selection pane="bottomLeft" activeCell="A5" sqref="A5"/>
      <selection pane="bottomRight" activeCell="A14" sqref="A14"/>
    </sheetView>
  </sheetViews>
  <sheetFormatPr baseColWidth="10" defaultColWidth="8.83203125" defaultRowHeight="15" x14ac:dyDescent="0.2"/>
  <cols>
    <col min="1" max="1" width="45" style="9" customWidth="1"/>
    <col min="2" max="2" width="12.6640625" style="9" bestFit="1" customWidth="1"/>
    <col min="3" max="3" width="17.1640625" style="9" customWidth="1"/>
    <col min="4" max="4" width="13.33203125" style="9" customWidth="1"/>
    <col min="5" max="5" width="13" style="9" hidden="1" customWidth="1"/>
    <col min="6" max="6" width="14.83203125" style="9" customWidth="1"/>
    <col min="7" max="7" width="17.5" style="9" customWidth="1"/>
    <col min="8" max="8" width="15.5" style="9" customWidth="1"/>
    <col min="9" max="9" width="15.5" style="9" hidden="1" customWidth="1"/>
    <col min="10" max="10" width="19.1640625" style="9" customWidth="1"/>
    <col min="11" max="11" width="17.6640625" style="9" customWidth="1"/>
    <col min="12" max="12" width="13.83203125" style="9" bestFit="1" customWidth="1"/>
    <col min="13" max="16384" width="8.83203125" style="9"/>
  </cols>
  <sheetData>
    <row r="1" spans="1:11" x14ac:dyDescent="0.2">
      <c r="A1" s="8" t="s">
        <v>1010</v>
      </c>
    </row>
    <row r="2" spans="1:11" ht="16" thickBot="1" x14ac:dyDescent="0.25">
      <c r="A2" s="8"/>
      <c r="K2" s="262" t="s">
        <v>1011</v>
      </c>
    </row>
    <row r="3" spans="1:11" ht="64" x14ac:dyDescent="0.2">
      <c r="A3" s="1344" t="s">
        <v>1012</v>
      </c>
      <c r="B3" s="1345" t="s">
        <v>1013</v>
      </c>
      <c r="C3" s="1345" t="s">
        <v>1014</v>
      </c>
      <c r="D3" s="1345" t="s">
        <v>925</v>
      </c>
      <c r="E3" s="1345" t="s">
        <v>1015</v>
      </c>
      <c r="F3" s="1345" t="s">
        <v>1016</v>
      </c>
      <c r="G3" s="1345" t="s">
        <v>1017</v>
      </c>
      <c r="H3" s="1345" t="s">
        <v>1018</v>
      </c>
      <c r="I3" s="1345" t="s">
        <v>454</v>
      </c>
      <c r="J3" s="1345" t="s">
        <v>1019</v>
      </c>
      <c r="K3" s="1346" t="s">
        <v>1020</v>
      </c>
    </row>
    <row r="4" spans="1:11" x14ac:dyDescent="0.2">
      <c r="A4" s="1290"/>
      <c r="H4" s="1173"/>
      <c r="I4" s="1173"/>
      <c r="J4" s="1173"/>
      <c r="K4" s="1347"/>
    </row>
    <row r="5" spans="1:11" ht="16" x14ac:dyDescent="0.2">
      <c r="A5" s="1348"/>
      <c r="B5" s="1349"/>
      <c r="C5" s="1350"/>
      <c r="D5" s="1350"/>
      <c r="E5" s="1349"/>
      <c r="F5" s="1349"/>
      <c r="G5" s="1349"/>
      <c r="H5" s="1351"/>
      <c r="I5" s="1351"/>
      <c r="J5" s="1352"/>
      <c r="K5" s="1353"/>
    </row>
    <row r="6" spans="1:11" ht="16" x14ac:dyDescent="0.2">
      <c r="A6" s="1354" t="s">
        <v>849</v>
      </c>
      <c r="B6" s="1355"/>
      <c r="C6" s="1356"/>
      <c r="D6" s="1356"/>
      <c r="E6" s="1355"/>
      <c r="F6" s="1355"/>
      <c r="G6" s="1356"/>
      <c r="H6" s="1357"/>
      <c r="I6" s="1358"/>
      <c r="J6" s="1359"/>
      <c r="K6" s="1360"/>
    </row>
    <row r="7" spans="1:11" ht="16" x14ac:dyDescent="0.2">
      <c r="A7" s="1361" t="s">
        <v>1021</v>
      </c>
      <c r="B7" s="1362">
        <v>5000000</v>
      </c>
      <c r="C7" s="1363">
        <f>-'[215]IRR (Mar''22)'!C18</f>
        <v>3450000</v>
      </c>
      <c r="D7" s="1364">
        <f>-[215]IRR!C3</f>
        <v>167800</v>
      </c>
      <c r="E7" s="1365"/>
      <c r="F7" s="1365">
        <f>[215]IRR!C19</f>
        <v>49475.622143219909</v>
      </c>
      <c r="G7" s="1366">
        <f>'[215]IRR (Mar''22)'!C17</f>
        <v>5874650.6290435474</v>
      </c>
      <c r="H7" s="1367">
        <f>(G7+F7)/(C7+D7)</f>
        <v>1.6374941265926164</v>
      </c>
      <c r="I7" s="1358">
        <f>E7/B7</f>
        <v>0</v>
      </c>
      <c r="J7" s="1359">
        <f>'[215]IRR (Mar''22)'!C15</f>
        <v>0.73476589918136592</v>
      </c>
      <c r="K7" s="1362">
        <f>B7-C7</f>
        <v>1550000</v>
      </c>
    </row>
    <row r="8" spans="1:11" x14ac:dyDescent="0.2">
      <c r="A8" s="1354" t="s">
        <v>1022</v>
      </c>
      <c r="B8" s="1368">
        <f>SUM(B7:B7)</f>
        <v>5000000</v>
      </c>
      <c r="C8" s="1368">
        <f>SUM(C7:C7)</f>
        <v>3450000</v>
      </c>
      <c r="D8" s="1368">
        <f>SUM(D7:D7)</f>
        <v>167800</v>
      </c>
      <c r="E8" s="1368"/>
      <c r="F8" s="1368">
        <f>SUM(F7:F7)</f>
        <v>49475.622143219909</v>
      </c>
      <c r="G8" s="1368">
        <f>SUM(G7)</f>
        <v>5874650.6290435474</v>
      </c>
      <c r="H8" s="1369">
        <f>(G8+F8)/(D8+C8)</f>
        <v>1.6374941265926164</v>
      </c>
      <c r="I8" s="1370">
        <f>E8/B8</f>
        <v>0</v>
      </c>
      <c r="J8" s="1371">
        <f>J7</f>
        <v>0.73476589918136592</v>
      </c>
      <c r="K8" s="1368">
        <f>K7</f>
        <v>1550000</v>
      </c>
    </row>
    <row r="9" spans="1:11" ht="17" thickBot="1" x14ac:dyDescent="0.25">
      <c r="A9" s="1372"/>
      <c r="B9" s="1365"/>
      <c r="C9" s="1366"/>
      <c r="D9" s="1366"/>
      <c r="E9" s="1365"/>
      <c r="F9" s="1365"/>
      <c r="G9" s="1373"/>
      <c r="H9" s="1374"/>
      <c r="I9" s="1375"/>
      <c r="J9" s="1376"/>
      <c r="K9" s="1360"/>
    </row>
    <row r="10" spans="1:11" ht="16" thickBot="1" x14ac:dyDescent="0.25">
      <c r="A10" s="1377" t="s">
        <v>1023</v>
      </c>
      <c r="B10" s="1378">
        <f>SUM(B8)</f>
        <v>5000000</v>
      </c>
      <c r="C10" s="1378">
        <f t="shared" ref="C10:K10" si="0">SUM(C8)</f>
        <v>3450000</v>
      </c>
      <c r="D10" s="1378">
        <f>D8</f>
        <v>167800</v>
      </c>
      <c r="E10" s="1378"/>
      <c r="F10" s="1378">
        <f>F8</f>
        <v>49475.622143219909</v>
      </c>
      <c r="G10" s="1378">
        <f t="shared" si="0"/>
        <v>5874650.6290435474</v>
      </c>
      <c r="H10" s="1379">
        <f t="shared" si="0"/>
        <v>1.6374941265926164</v>
      </c>
      <c r="I10" s="1380">
        <f t="shared" si="0"/>
        <v>0</v>
      </c>
      <c r="J10" s="1381">
        <f t="shared" si="0"/>
        <v>0.73476589918136592</v>
      </c>
      <c r="K10" s="1382">
        <f t="shared" si="0"/>
        <v>1550000</v>
      </c>
    </row>
    <row r="11" spans="1:11" hidden="1" x14ac:dyDescent="0.2">
      <c r="A11" s="1383"/>
      <c r="B11" s="1384"/>
      <c r="C11" s="1384"/>
      <c r="D11" s="1384"/>
      <c r="E11" s="1384"/>
      <c r="F11" s="1384"/>
      <c r="G11" s="1384"/>
      <c r="H11" s="1385"/>
      <c r="I11" s="1386"/>
      <c r="J11" s="1387"/>
      <c r="K11" s="1388"/>
    </row>
    <row r="12" spans="1:11" x14ac:dyDescent="0.2">
      <c r="A12" s="1290"/>
      <c r="B12" s="1389"/>
      <c r="C12" s="1389"/>
      <c r="D12" s="1389"/>
      <c r="E12" s="1389"/>
      <c r="F12" s="1389"/>
      <c r="G12" s="1389"/>
      <c r="H12" s="1390"/>
      <c r="K12" s="1291"/>
    </row>
    <row r="13" spans="1:11" ht="16" x14ac:dyDescent="0.2">
      <c r="A13" s="1354" t="s">
        <v>1024</v>
      </c>
      <c r="B13" s="1365"/>
      <c r="C13" s="1366"/>
      <c r="D13" s="1366"/>
      <c r="E13" s="1365"/>
      <c r="F13" s="1365"/>
      <c r="G13" s="1366"/>
      <c r="H13" s="1391"/>
      <c r="I13" s="1358"/>
      <c r="J13" s="1359"/>
      <c r="K13" s="1360"/>
    </row>
    <row r="14" spans="1:11" ht="16" x14ac:dyDescent="0.2">
      <c r="A14" s="1361" t="s">
        <v>512</v>
      </c>
      <c r="B14" s="1362">
        <f>1*10^6</f>
        <v>1000000</v>
      </c>
      <c r="C14" s="1363">
        <f>B14</f>
        <v>1000000</v>
      </c>
      <c r="D14" s="1364"/>
      <c r="E14" s="1365"/>
      <c r="F14" s="1365"/>
      <c r="G14" s="1392">
        <f>(250846+83616+83616)*8.67</f>
        <v>3624736.26</v>
      </c>
      <c r="H14" s="1367">
        <f>(G14+E14)/C14</f>
        <v>3.6247362599999997</v>
      </c>
      <c r="I14" s="1358">
        <v>0</v>
      </c>
      <c r="J14" s="1359">
        <f>'[215]IRR (Mar''22)'!D15</f>
        <v>4.0857213735580444</v>
      </c>
      <c r="K14" s="1393">
        <v>0</v>
      </c>
    </row>
    <row r="15" spans="1:11" x14ac:dyDescent="0.2">
      <c r="A15" s="1354" t="s">
        <v>1025</v>
      </c>
      <c r="B15" s="1368">
        <f>SUM(B14:B14)</f>
        <v>1000000</v>
      </c>
      <c r="C15" s="1368">
        <f>SUM(C14:C14)</f>
        <v>1000000</v>
      </c>
      <c r="D15" s="1368"/>
      <c r="E15" s="1368"/>
      <c r="F15" s="1368"/>
      <c r="G15" s="1368">
        <f>SUM(G14)</f>
        <v>3624736.26</v>
      </c>
      <c r="H15" s="1369">
        <f>(G15+E15)/C15</f>
        <v>3.6247362599999997</v>
      </c>
      <c r="I15" s="1370">
        <f>E15/B15</f>
        <v>0</v>
      </c>
      <c r="J15" s="1371">
        <f>J14</f>
        <v>4.0857213735580444</v>
      </c>
      <c r="K15" s="1394">
        <f>K14</f>
        <v>0</v>
      </c>
    </row>
    <row r="16" spans="1:11" ht="16" thickBot="1" x14ac:dyDescent="0.25">
      <c r="A16" s="1290"/>
      <c r="B16" s="1389"/>
      <c r="C16" s="1389"/>
      <c r="D16" s="1389"/>
      <c r="E16" s="1395"/>
      <c r="F16" s="1395"/>
      <c r="G16" s="1389"/>
      <c r="H16" s="1390"/>
      <c r="K16" s="1291"/>
    </row>
    <row r="17" spans="1:11" ht="16" thickBot="1" x14ac:dyDescent="0.25">
      <c r="A17" s="1396" t="s">
        <v>1026</v>
      </c>
      <c r="B17" s="1397">
        <f>B15+B10</f>
        <v>6000000</v>
      </c>
      <c r="C17" s="1397">
        <f>C15+C10</f>
        <v>4450000</v>
      </c>
      <c r="D17" s="1397">
        <f>D15+D10</f>
        <v>167800</v>
      </c>
      <c r="E17" s="1397"/>
      <c r="F17" s="1397">
        <f>F15+F10</f>
        <v>49475.622143219909</v>
      </c>
      <c r="G17" s="1397">
        <f>G15+G10</f>
        <v>9499386.8890435472</v>
      </c>
      <c r="H17" s="1398">
        <f>(G17+F17)/(D17+C17)</f>
        <v>2.0678380421817244</v>
      </c>
      <c r="I17" s="1399">
        <f>E17/B17</f>
        <v>0</v>
      </c>
      <c r="J17" s="1400">
        <f>'[215]IRR (Mar''22)'!E15</f>
        <v>1.421876060962677</v>
      </c>
      <c r="K17" s="1382">
        <f>K10</f>
        <v>1550000</v>
      </c>
    </row>
    <row r="18" spans="1:11" x14ac:dyDescent="0.2">
      <c r="A18" s="9" t="s">
        <v>1027</v>
      </c>
      <c r="C18" s="248">
        <f>C17+D17-F17+'[215]IRR (Mar''22)'!E21</f>
        <v>0</v>
      </c>
      <c r="D18" s="248"/>
    </row>
    <row r="19" spans="1:11" hidden="1" x14ac:dyDescent="0.2">
      <c r="A19" s="327"/>
      <c r="B19" s="326" t="s">
        <v>1028</v>
      </c>
      <c r="C19" s="345" t="s">
        <v>1029</v>
      </c>
      <c r="D19" s="345"/>
      <c r="E19" s="326" t="s">
        <v>1030</v>
      </c>
      <c r="F19" s="326"/>
      <c r="G19" s="326" t="s">
        <v>1031</v>
      </c>
      <c r="H19" s="326" t="s">
        <v>1032</v>
      </c>
    </row>
    <row r="20" spans="1:11" hidden="1" x14ac:dyDescent="0.2">
      <c r="A20" s="327" t="s">
        <v>22</v>
      </c>
      <c r="B20" s="327">
        <v>3.5</v>
      </c>
      <c r="C20" s="1401" t="e">
        <f>#REF!*B20</f>
        <v>#REF!</v>
      </c>
      <c r="D20" s="1401"/>
      <c r="E20" s="1402">
        <v>0.23200000000000001</v>
      </c>
      <c r="F20" s="1402"/>
      <c r="G20" s="1403" t="e">
        <f>#REF!/$B$10</f>
        <v>#REF!</v>
      </c>
      <c r="H20" s="1403" t="e">
        <f>E20*G20</f>
        <v>#REF!</v>
      </c>
    </row>
    <row r="21" spans="1:11" hidden="1" x14ac:dyDescent="0.2">
      <c r="A21" s="327" t="s">
        <v>193</v>
      </c>
      <c r="B21" s="327">
        <v>3</v>
      </c>
      <c r="C21" s="1401" t="e">
        <f>#REF!*B21</f>
        <v>#REF!</v>
      </c>
      <c r="D21" s="1401"/>
      <c r="E21" s="1402">
        <v>0.20100000000000001</v>
      </c>
      <c r="F21" s="1402"/>
      <c r="G21" s="1403" t="e">
        <f>#REF!/B10</f>
        <v>#REF!</v>
      </c>
      <c r="H21" s="1403" t="e">
        <f t="shared" ref="H21:H22" si="1">E21*G21</f>
        <v>#REF!</v>
      </c>
    </row>
    <row r="22" spans="1:11" hidden="1" x14ac:dyDescent="0.2">
      <c r="A22" s="327" t="s">
        <v>763</v>
      </c>
      <c r="B22" s="327">
        <v>4</v>
      </c>
      <c r="C22" s="1401">
        <f>B22*B8</f>
        <v>20000000</v>
      </c>
      <c r="D22" s="1401"/>
      <c r="E22" s="1402">
        <v>0.26</v>
      </c>
      <c r="F22" s="1402"/>
      <c r="G22" s="1403">
        <f>B8/B10</f>
        <v>1</v>
      </c>
      <c r="H22" s="1403">
        <f t="shared" si="1"/>
        <v>0.26</v>
      </c>
    </row>
    <row r="23" spans="1:11" hidden="1" x14ac:dyDescent="0.2">
      <c r="A23" s="326" t="s">
        <v>111</v>
      </c>
      <c r="B23" s="1287" t="e">
        <f>C23/B10</f>
        <v>#REF!</v>
      </c>
      <c r="C23" s="1404" t="e">
        <f>SUM(C20:C22)</f>
        <v>#REF!</v>
      </c>
      <c r="D23" s="1404"/>
      <c r="E23" s="327"/>
      <c r="F23" s="327"/>
      <c r="G23" s="327"/>
      <c r="H23" s="1228" t="e">
        <f>SUM(H20:H22)</f>
        <v>#REF!</v>
      </c>
    </row>
    <row r="24" spans="1:11" hidden="1" x14ac:dyDescent="0.2">
      <c r="A24" s="327"/>
      <c r="B24" s="327"/>
      <c r="C24" s="327"/>
      <c r="D24" s="327"/>
      <c r="E24" s="327"/>
      <c r="F24" s="327"/>
      <c r="G24" s="327"/>
    </row>
    <row r="25" spans="1:11" hidden="1" x14ac:dyDescent="0.2"/>
    <row r="26" spans="1:11" hidden="1" x14ac:dyDescent="0.2"/>
  </sheetData>
  <pageMargins left="0.7" right="0.7" top="0.75" bottom="0.75" header="0.3" footer="0.3"/>
  <pageSetup scale="72"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C8137-9C4F-5E4B-891B-50B4C317BA36}">
  <dimension ref="A1:AI76"/>
  <sheetViews>
    <sheetView workbookViewId="0">
      <selection activeCell="Q2" sqref="Q2"/>
    </sheetView>
  </sheetViews>
  <sheetFormatPr baseColWidth="10" defaultColWidth="9.1640625" defaultRowHeight="16" x14ac:dyDescent="0.2"/>
  <cols>
    <col min="1" max="1" width="25.5" style="103" customWidth="1"/>
    <col min="2" max="2" width="12.83203125" style="249" customWidth="1"/>
    <col min="3" max="4" width="16.6640625" style="249" customWidth="1"/>
    <col min="5" max="5" width="6" style="249" hidden="1" customWidth="1"/>
    <col min="6" max="6" width="20.83203125" style="321" hidden="1" customWidth="1"/>
    <col min="7" max="7" width="16.6640625" style="322" hidden="1" customWidth="1"/>
    <col min="8" max="8" width="6.83203125" style="249" hidden="1" customWidth="1"/>
    <col min="9" max="10" width="16.6640625" style="322" hidden="1" customWidth="1"/>
    <col min="11" max="11" width="9.33203125" style="103" hidden="1" customWidth="1"/>
    <col min="12" max="15" width="9.33203125" style="103" bestFit="1" customWidth="1"/>
    <col min="16" max="16" width="16.6640625" style="103" hidden="1" customWidth="1"/>
    <col min="17" max="17" width="12.1640625" style="103" customWidth="1"/>
    <col min="18" max="18" width="12.1640625" style="103" bestFit="1" customWidth="1"/>
    <col min="19" max="19" width="9.1640625" style="103"/>
    <col min="20" max="20" width="10.1640625" style="323" bestFit="1" customWidth="1"/>
    <col min="21" max="21" width="14.6640625" style="103" bestFit="1" customWidth="1"/>
    <col min="22" max="22" width="15.83203125" style="324" bestFit="1" customWidth="1"/>
    <col min="23" max="23" width="30.1640625" style="103" bestFit="1" customWidth="1"/>
    <col min="24" max="24" width="18.33203125" style="103" bestFit="1" customWidth="1"/>
    <col min="25" max="25" width="14.6640625" style="103" bestFit="1" customWidth="1"/>
    <col min="26" max="26" width="12.83203125" style="103" bestFit="1" customWidth="1"/>
    <col min="27" max="27" width="9.83203125" style="103" customWidth="1"/>
    <col min="28" max="28" width="12.5" style="103" hidden="1" customWidth="1"/>
    <col min="29" max="29" width="8.83203125" style="103" hidden="1" customWidth="1"/>
    <col min="30" max="30" width="13.1640625" style="103" hidden="1" customWidth="1"/>
    <col min="31" max="31" width="15.1640625" style="103" bestFit="1" customWidth="1"/>
    <col min="32" max="32" width="12.83203125" style="103" bestFit="1" customWidth="1"/>
    <col min="33" max="33" width="17.5" style="103" bestFit="1" customWidth="1"/>
    <col min="34" max="34" width="16" style="103" bestFit="1" customWidth="1"/>
    <col min="35" max="16384" width="9.1640625" style="103"/>
  </cols>
  <sheetData>
    <row r="1" spans="1:35" s="12" customFormat="1" x14ac:dyDescent="0.2">
      <c r="A1" s="19" t="s">
        <v>90</v>
      </c>
      <c r="B1" s="71"/>
      <c r="C1" s="72"/>
      <c r="D1" s="72"/>
      <c r="E1" s="73"/>
      <c r="F1" s="71">
        <v>1.75</v>
      </c>
      <c r="G1" s="74">
        <v>0.12424999999999999</v>
      </c>
      <c r="H1" s="9"/>
      <c r="J1" s="71"/>
      <c r="L1" s="1515" t="s">
        <v>1114</v>
      </c>
      <c r="M1" s="1515"/>
      <c r="N1" s="1515"/>
      <c r="O1" s="1515"/>
      <c r="T1" s="75">
        <v>0.5</v>
      </c>
      <c r="U1" s="76">
        <v>0.3</v>
      </c>
      <c r="V1" s="77">
        <v>0.2</v>
      </c>
      <c r="X1" s="78">
        <v>4.8915097759644031</v>
      </c>
      <c r="Y1" s="79">
        <v>5.5114255519939475</v>
      </c>
      <c r="AE1" s="80" t="s">
        <v>91</v>
      </c>
    </row>
    <row r="2" spans="1:35" s="91" customFormat="1" ht="48" x14ac:dyDescent="0.2">
      <c r="A2" s="81" t="s">
        <v>30</v>
      </c>
      <c r="B2" s="82" t="s">
        <v>92</v>
      </c>
      <c r="C2" s="83" t="s">
        <v>37</v>
      </c>
      <c r="D2" s="83" t="s">
        <v>93</v>
      </c>
      <c r="E2" s="84"/>
      <c r="F2" s="85" t="s">
        <v>94</v>
      </c>
      <c r="G2" s="83" t="s">
        <v>41</v>
      </c>
      <c r="H2" s="84"/>
      <c r="I2" s="83" t="s">
        <v>95</v>
      </c>
      <c r="J2" s="83" t="s">
        <v>96</v>
      </c>
      <c r="K2" s="81" t="s">
        <v>97</v>
      </c>
      <c r="L2" s="1445" t="s">
        <v>98</v>
      </c>
      <c r="M2" s="1445" t="s">
        <v>99</v>
      </c>
      <c r="N2" s="1445" t="s">
        <v>100</v>
      </c>
      <c r="O2" s="1445" t="s">
        <v>101</v>
      </c>
      <c r="P2" s="81" t="s">
        <v>102</v>
      </c>
      <c r="Q2" s="82" t="s">
        <v>103</v>
      </c>
      <c r="R2" s="86" t="s">
        <v>104</v>
      </c>
      <c r="S2" s="86" t="s">
        <v>105</v>
      </c>
      <c r="T2" s="87" t="s">
        <v>106</v>
      </c>
      <c r="U2" s="86" t="s">
        <v>107</v>
      </c>
      <c r="V2" s="86" t="s">
        <v>108</v>
      </c>
      <c r="W2" s="86" t="s">
        <v>109</v>
      </c>
      <c r="X2" s="88" t="s">
        <v>110</v>
      </c>
      <c r="Y2" s="86" t="s">
        <v>111</v>
      </c>
      <c r="Z2" s="89" t="s">
        <v>112</v>
      </c>
      <c r="AA2" s="86" t="s">
        <v>113</v>
      </c>
      <c r="AB2" s="86" t="s">
        <v>114</v>
      </c>
      <c r="AC2" s="86" t="s">
        <v>115</v>
      </c>
      <c r="AD2" s="86" t="s">
        <v>116</v>
      </c>
      <c r="AE2" s="88" t="s">
        <v>117</v>
      </c>
      <c r="AF2" s="90" t="s">
        <v>118</v>
      </c>
      <c r="AG2" s="90" t="s">
        <v>119</v>
      </c>
      <c r="AH2" s="90" t="s">
        <v>120</v>
      </c>
    </row>
    <row r="3" spans="1:35" hidden="1" x14ac:dyDescent="0.2">
      <c r="A3" s="92" t="s">
        <v>121</v>
      </c>
      <c r="B3" s="93"/>
      <c r="C3" s="93">
        <v>50894682.61545682</v>
      </c>
      <c r="D3" s="93">
        <v>125523487.31510696</v>
      </c>
      <c r="E3" s="94"/>
      <c r="F3" s="95"/>
      <c r="G3" s="96"/>
      <c r="H3" s="94"/>
      <c r="I3" s="97">
        <v>10000000</v>
      </c>
      <c r="J3" s="97">
        <v>26924800</v>
      </c>
      <c r="K3" s="97">
        <v>53426192.497730352</v>
      </c>
      <c r="L3" s="97">
        <v>50163150.798156261</v>
      </c>
      <c r="M3" s="97">
        <v>31744666.666666664</v>
      </c>
      <c r="N3" s="97">
        <v>242000000</v>
      </c>
      <c r="O3" s="97">
        <v>0</v>
      </c>
      <c r="P3" s="97"/>
      <c r="Q3" s="97">
        <v>376667343.29588664</v>
      </c>
      <c r="R3" s="98">
        <v>2.4663379525032192</v>
      </c>
      <c r="S3" s="98">
        <v>3.0007718185069425</v>
      </c>
      <c r="T3" s="99"/>
      <c r="U3" s="97">
        <v>339586069.54336578</v>
      </c>
      <c r="V3" s="100"/>
      <c r="W3" s="100"/>
      <c r="X3" s="100">
        <v>109993687</v>
      </c>
      <c r="Y3" s="100">
        <v>486661030.29588664</v>
      </c>
      <c r="Z3" s="101">
        <v>94500000</v>
      </c>
      <c r="AA3" s="102">
        <v>5.1498521724432447</v>
      </c>
      <c r="AB3" s="101">
        <v>116804551.59293595</v>
      </c>
      <c r="AC3" s="102">
        <v>3.2247659715228645</v>
      </c>
      <c r="AE3" s="98">
        <v>7.4009174227857741</v>
      </c>
      <c r="AF3" s="104">
        <v>449579756.54336578</v>
      </c>
      <c r="AG3" s="102">
        <v>4.7574577411996382</v>
      </c>
      <c r="AH3" s="105">
        <v>4.1865628122556817</v>
      </c>
      <c r="AI3" s="105">
        <v>4.5318699117500554</v>
      </c>
    </row>
    <row r="4" spans="1:35" hidden="1" x14ac:dyDescent="0.2">
      <c r="A4" s="106" t="s">
        <v>122</v>
      </c>
      <c r="B4" s="107">
        <v>8.3099999999999993E-2</v>
      </c>
      <c r="C4" s="108">
        <v>6742554.2000060501</v>
      </c>
      <c r="D4" s="108">
        <v>62400985.527999997</v>
      </c>
      <c r="E4" s="109"/>
      <c r="F4" s="110">
        <v>7.0999999999999994E-2</v>
      </c>
      <c r="G4" s="111">
        <v>3971830985.9154935</v>
      </c>
      <c r="H4" s="109"/>
      <c r="I4" s="111">
        <v>10000000</v>
      </c>
      <c r="J4" s="112">
        <v>25000000</v>
      </c>
      <c r="K4" s="104">
        <v>40000000</v>
      </c>
      <c r="M4" s="104"/>
      <c r="N4" s="104">
        <v>242000000</v>
      </c>
      <c r="O4" s="104"/>
      <c r="P4" s="104"/>
      <c r="Q4" s="104">
        <v>282000000</v>
      </c>
      <c r="R4" s="102">
        <v>9.2547992462476625</v>
      </c>
      <c r="S4" s="113">
        <v>4.5191593949019211</v>
      </c>
      <c r="T4" s="114">
        <v>0.1</v>
      </c>
      <c r="U4" s="104">
        <v>253800000</v>
      </c>
      <c r="V4" s="115"/>
      <c r="W4" s="104" t="s">
        <v>123</v>
      </c>
      <c r="X4" s="104"/>
      <c r="Y4" s="104"/>
      <c r="AB4" s="101">
        <v>18951678.660241384</v>
      </c>
      <c r="AC4" s="102">
        <v>14.87994837056868</v>
      </c>
      <c r="AE4" s="113">
        <v>41.823912961611335</v>
      </c>
    </row>
    <row r="5" spans="1:35" hidden="1" x14ac:dyDescent="0.2">
      <c r="A5" s="106" t="s">
        <v>124</v>
      </c>
      <c r="B5" s="107">
        <v>4.1000000000000003E-3</v>
      </c>
      <c r="C5" s="108">
        <v>3018369.26</v>
      </c>
      <c r="D5" s="108">
        <v>7720961.8517967798</v>
      </c>
      <c r="E5" s="109"/>
      <c r="F5" s="110">
        <v>3.0750000000000005E-3</v>
      </c>
      <c r="G5" s="111">
        <v>7317073170.7317066</v>
      </c>
      <c r="H5" s="109"/>
      <c r="I5" s="111"/>
      <c r="J5" s="111"/>
      <c r="L5" s="116">
        <v>22500000</v>
      </c>
      <c r="N5" s="104"/>
      <c r="P5" s="104"/>
      <c r="Q5" s="104">
        <v>22500000</v>
      </c>
      <c r="R5" s="102">
        <v>2.5579911491004186</v>
      </c>
      <c r="S5" s="113">
        <v>2.9141446923175671</v>
      </c>
      <c r="T5" s="114">
        <v>0</v>
      </c>
      <c r="U5" s="104">
        <v>22500000</v>
      </c>
      <c r="V5" s="115"/>
      <c r="W5" s="104"/>
      <c r="X5" s="104">
        <v>1750000</v>
      </c>
      <c r="Y5" s="104"/>
      <c r="AB5" s="101">
        <v>5126406.1502415352</v>
      </c>
      <c r="AC5" s="102">
        <v>4.3890396782041732</v>
      </c>
      <c r="AE5" s="113">
        <v>7.4543563301462994</v>
      </c>
    </row>
    <row r="6" spans="1:35" hidden="1" x14ac:dyDescent="0.2">
      <c r="A6" s="106" t="s">
        <v>125</v>
      </c>
      <c r="B6" s="107">
        <v>0.10150000000000001</v>
      </c>
      <c r="C6" s="108">
        <v>6902732.474465711</v>
      </c>
      <c r="D6" s="108">
        <v>17159630.647477102</v>
      </c>
      <c r="E6" s="109"/>
      <c r="F6" s="110">
        <v>8.5000000000000006E-2</v>
      </c>
      <c r="G6" s="111">
        <v>455819607.8431372</v>
      </c>
      <c r="H6" s="109"/>
      <c r="I6" s="111"/>
      <c r="J6" s="111"/>
      <c r="L6" s="117">
        <v>7000000</v>
      </c>
      <c r="M6" s="118">
        <v>31744666.666666664</v>
      </c>
      <c r="N6" s="104"/>
      <c r="O6" s="104"/>
      <c r="P6" s="104"/>
      <c r="Q6" s="104">
        <v>38744666.666666664</v>
      </c>
      <c r="R6" s="102">
        <v>2.4859185418170648</v>
      </c>
      <c r="S6" s="113">
        <v>2.2578963068976723</v>
      </c>
      <c r="T6" s="114">
        <v>0.25</v>
      </c>
      <c r="U6" s="117">
        <v>29058500</v>
      </c>
      <c r="V6" s="119"/>
      <c r="W6" s="117"/>
      <c r="X6" s="104"/>
      <c r="Y6" s="104"/>
      <c r="AB6" s="101">
        <v>13654570.514666667</v>
      </c>
      <c r="AC6" s="102">
        <v>2.8374870249525745</v>
      </c>
      <c r="AE6" s="113">
        <v>5.6129462948171982</v>
      </c>
    </row>
    <row r="7" spans="1:35" s="62" customFormat="1" hidden="1" x14ac:dyDescent="0.2">
      <c r="A7" s="120" t="s">
        <v>126</v>
      </c>
      <c r="B7" s="121">
        <v>6.7599999999999993E-2</v>
      </c>
      <c r="C7" s="122">
        <v>6534353.9540995918</v>
      </c>
      <c r="D7" s="122">
        <v>7339224.4554762701</v>
      </c>
      <c r="E7" s="109"/>
      <c r="F7" s="121">
        <v>6.2E-2</v>
      </c>
      <c r="G7" s="122">
        <v>0</v>
      </c>
      <c r="H7" s="109"/>
      <c r="I7" s="122"/>
      <c r="J7" s="122"/>
      <c r="K7" s="123">
        <v>0</v>
      </c>
      <c r="M7" s="123"/>
      <c r="N7" s="123"/>
      <c r="O7" s="123"/>
      <c r="P7" s="123"/>
      <c r="Q7" s="123">
        <v>0</v>
      </c>
      <c r="R7" s="124">
        <v>1.1231752223755358</v>
      </c>
      <c r="S7" s="125">
        <v>0</v>
      </c>
      <c r="T7" s="126" t="s">
        <v>127</v>
      </c>
      <c r="U7" s="123">
        <v>5832925.1700680275</v>
      </c>
      <c r="V7" s="127"/>
      <c r="W7" s="123" t="s">
        <v>128</v>
      </c>
      <c r="X7" s="123">
        <v>5951787.1306454092</v>
      </c>
      <c r="Y7" s="123"/>
      <c r="AB7" s="101">
        <v>15346233</v>
      </c>
      <c r="AC7" s="102">
        <v>0</v>
      </c>
      <c r="AD7" s="103"/>
      <c r="AE7" s="125">
        <v>0</v>
      </c>
    </row>
    <row r="8" spans="1:35" s="131" customFormat="1" hidden="1" x14ac:dyDescent="0.2">
      <c r="A8" s="128" t="s">
        <v>129</v>
      </c>
      <c r="B8" s="129">
        <v>0.17030000000000001</v>
      </c>
      <c r="C8" s="130">
        <v>5053817.4648229284</v>
      </c>
      <c r="D8" s="130">
        <v>5053817.4648229284</v>
      </c>
      <c r="E8" s="109"/>
      <c r="F8" s="129">
        <v>0.17030000000000001</v>
      </c>
      <c r="G8" s="130">
        <v>29675968.671890359</v>
      </c>
      <c r="H8" s="109"/>
      <c r="I8" s="130"/>
      <c r="J8" s="130"/>
      <c r="L8" s="117">
        <v>5053817.4648229284</v>
      </c>
      <c r="M8" s="117"/>
      <c r="N8" s="117"/>
      <c r="O8" s="117"/>
      <c r="P8" s="117"/>
      <c r="Q8" s="117">
        <v>5053817.4648229284</v>
      </c>
      <c r="R8" s="132">
        <v>1</v>
      </c>
      <c r="S8" s="133">
        <v>1</v>
      </c>
      <c r="T8" s="134" t="s">
        <v>127</v>
      </c>
      <c r="U8" s="117">
        <v>5100000</v>
      </c>
      <c r="V8" s="119"/>
      <c r="W8" s="117" t="s">
        <v>130</v>
      </c>
      <c r="X8" s="117"/>
      <c r="Y8" s="117"/>
      <c r="AB8" s="101"/>
      <c r="AC8" s="102"/>
      <c r="AD8" s="103"/>
      <c r="AE8" s="133">
        <v>1</v>
      </c>
    </row>
    <row r="9" spans="1:35" ht="32" hidden="1" x14ac:dyDescent="0.2">
      <c r="A9" s="106" t="s">
        <v>131</v>
      </c>
      <c r="B9" s="107">
        <v>0.10829999999999999</v>
      </c>
      <c r="C9" s="108">
        <v>1607395.7933573418</v>
      </c>
      <c r="D9" s="108">
        <v>6564327.4851656696</v>
      </c>
      <c r="E9" s="109"/>
      <c r="F9" s="110">
        <v>0.10829999999999999</v>
      </c>
      <c r="G9" s="111">
        <v>41181902.123730384</v>
      </c>
      <c r="H9" s="109"/>
      <c r="I9" s="111"/>
      <c r="J9" s="111"/>
      <c r="K9" s="135">
        <v>4460000</v>
      </c>
      <c r="L9" s="101">
        <v>799333.33333333337</v>
      </c>
      <c r="M9" s="104"/>
      <c r="N9" s="136"/>
      <c r="O9" s="104"/>
      <c r="P9" s="104"/>
      <c r="Q9" s="104">
        <v>5259333.333333333</v>
      </c>
      <c r="R9" s="102">
        <v>4.0838277120626678</v>
      </c>
      <c r="S9" s="113">
        <v>0.80119910915757708</v>
      </c>
      <c r="T9" s="137" t="s">
        <v>132</v>
      </c>
      <c r="U9" s="117">
        <v>4600000</v>
      </c>
      <c r="V9" s="119">
        <v>400000</v>
      </c>
      <c r="W9" s="117"/>
      <c r="X9" s="104"/>
      <c r="Y9" s="104"/>
      <c r="AB9" s="101">
        <v>6476963.3901763195</v>
      </c>
      <c r="AC9" s="102">
        <v>0.81200603068256039</v>
      </c>
      <c r="AE9" s="113">
        <v>3.2719591248576356</v>
      </c>
    </row>
    <row r="10" spans="1:35" hidden="1" x14ac:dyDescent="0.2">
      <c r="A10" s="106" t="s">
        <v>133</v>
      </c>
      <c r="B10" s="107">
        <v>0.16919999999999999</v>
      </c>
      <c r="C10" s="108">
        <v>3185647.8308643377</v>
      </c>
      <c r="D10" s="138">
        <v>2841474.7519268799</v>
      </c>
      <c r="E10" s="139"/>
      <c r="F10" s="110">
        <v>0.16919999999999999</v>
      </c>
      <c r="G10" s="111">
        <v>882584.71237194655</v>
      </c>
      <c r="H10" s="109"/>
      <c r="I10" s="111"/>
      <c r="J10" s="111"/>
      <c r="K10" s="140">
        <v>149333.33333333334</v>
      </c>
      <c r="L10" s="104"/>
      <c r="M10" s="104"/>
      <c r="N10" s="136"/>
      <c r="O10" s="104"/>
      <c r="P10" s="104"/>
      <c r="Q10" s="104">
        <v>149333.33333333334</v>
      </c>
      <c r="R10" s="102">
        <v>0.89196135379343677</v>
      </c>
      <c r="S10" s="113">
        <v>5.2554868992612525E-2</v>
      </c>
      <c r="T10" s="114">
        <v>0.25</v>
      </c>
      <c r="U10" s="117">
        <v>112000</v>
      </c>
      <c r="V10" s="119"/>
      <c r="W10" s="117"/>
      <c r="X10" s="104"/>
      <c r="Y10" s="104"/>
      <c r="AB10" s="101">
        <v>5698237.7330970373</v>
      </c>
      <c r="AC10" s="102">
        <v>2.620693279712805E-2</v>
      </c>
      <c r="AE10" s="113">
        <v>4.6876912095087375E-2</v>
      </c>
    </row>
    <row r="11" spans="1:35" hidden="1" x14ac:dyDescent="0.2">
      <c r="A11" s="106" t="s">
        <v>134</v>
      </c>
      <c r="B11" s="107">
        <v>9.3799999999999994E-2</v>
      </c>
      <c r="C11" s="108">
        <v>2628047.517</v>
      </c>
      <c r="D11" s="108">
        <v>3443010.4500844898</v>
      </c>
      <c r="E11" s="109"/>
      <c r="F11" s="110">
        <v>9.1999999999999998E-2</v>
      </c>
      <c r="G11" s="111">
        <v>93586956.521739125</v>
      </c>
      <c r="H11" s="109"/>
      <c r="I11" s="111"/>
      <c r="J11" s="111"/>
      <c r="L11" s="104">
        <v>8610000</v>
      </c>
      <c r="M11" s="104"/>
      <c r="N11" s="104"/>
      <c r="O11" s="104"/>
      <c r="P11" s="104"/>
      <c r="Q11" s="104">
        <v>8610000</v>
      </c>
      <c r="R11" s="102">
        <v>1.3101020540202393</v>
      </c>
      <c r="S11" s="113">
        <v>2.5007185208481477</v>
      </c>
      <c r="T11" s="114">
        <v>0.25</v>
      </c>
      <c r="U11" s="117">
        <v>6457500</v>
      </c>
      <c r="V11" s="119"/>
      <c r="W11" s="117"/>
      <c r="X11" s="104">
        <v>935196.53333333333</v>
      </c>
      <c r="Y11" s="104"/>
      <c r="AB11" s="101">
        <v>4239819.5473902738</v>
      </c>
      <c r="AC11" s="102">
        <v>2.0307468050850637</v>
      </c>
      <c r="AE11" s="113">
        <v>3.2761964706896127</v>
      </c>
    </row>
    <row r="12" spans="1:35" hidden="1" x14ac:dyDescent="0.2">
      <c r="A12" s="106" t="s">
        <v>135</v>
      </c>
      <c r="B12" s="107">
        <v>0.12959999999999999</v>
      </c>
      <c r="C12" s="108">
        <v>2580144</v>
      </c>
      <c r="D12" s="108">
        <v>4752873.2759598196</v>
      </c>
      <c r="E12" s="109"/>
      <c r="F12" s="110">
        <v>0.12959999999999999</v>
      </c>
      <c r="G12" s="111">
        <v>47839506.172839507</v>
      </c>
      <c r="H12" s="109"/>
      <c r="I12" s="111"/>
      <c r="J12" s="111"/>
      <c r="L12" s="104">
        <v>6200000</v>
      </c>
      <c r="M12" s="104"/>
      <c r="N12" s="104"/>
      <c r="O12" s="104"/>
      <c r="P12" s="104"/>
      <c r="Q12" s="104">
        <v>6200000</v>
      </c>
      <c r="R12" s="102">
        <v>1.8420961295027796</v>
      </c>
      <c r="S12" s="113">
        <v>1.3044740812593916</v>
      </c>
      <c r="T12" s="114" t="s">
        <v>127</v>
      </c>
      <c r="U12" s="117">
        <v>5600000</v>
      </c>
      <c r="V12" s="119"/>
      <c r="W12" s="117" t="s">
        <v>136</v>
      </c>
      <c r="X12" s="104"/>
      <c r="Y12" s="104"/>
      <c r="AB12" s="101">
        <v>3739393.508474166</v>
      </c>
      <c r="AC12" s="102">
        <v>1.6580228815046181</v>
      </c>
      <c r="AE12" s="113">
        <v>2.4029666561246192</v>
      </c>
    </row>
    <row r="13" spans="1:35" hidden="1" x14ac:dyDescent="0.2">
      <c r="A13" s="106" t="s">
        <v>137</v>
      </c>
      <c r="B13" s="107">
        <v>0.2044</v>
      </c>
      <c r="C13" s="108">
        <v>4037892.466112555</v>
      </c>
      <c r="D13" s="108">
        <v>3674367.0145570501</v>
      </c>
      <c r="E13" s="109"/>
      <c r="F13" s="110">
        <v>0.2044</v>
      </c>
      <c r="G13" s="111">
        <v>17976355.257128425</v>
      </c>
      <c r="H13" s="109"/>
      <c r="I13" s="111"/>
      <c r="J13" s="111"/>
      <c r="K13" s="104">
        <v>3674367.0145570501</v>
      </c>
      <c r="L13" s="104"/>
      <c r="M13" s="104"/>
      <c r="N13" s="104"/>
      <c r="O13" s="104"/>
      <c r="P13" s="104"/>
      <c r="Q13" s="104">
        <v>3674367.0145570501</v>
      </c>
      <c r="R13" s="102">
        <v>0.90997148769900604</v>
      </c>
      <c r="S13" s="113">
        <v>1</v>
      </c>
      <c r="T13" s="114">
        <v>0.25</v>
      </c>
      <c r="U13" s="117">
        <v>2755775.2609177874</v>
      </c>
      <c r="V13" s="119"/>
      <c r="W13" s="117"/>
      <c r="X13" s="104"/>
      <c r="Y13" s="104"/>
      <c r="AB13" s="101">
        <v>3625577.6428721729</v>
      </c>
      <c r="AC13" s="102">
        <v>1.0134569926479982</v>
      </c>
      <c r="AE13" s="113">
        <v>0.90997148769900604</v>
      </c>
    </row>
    <row r="14" spans="1:35" hidden="1" x14ac:dyDescent="0.2">
      <c r="A14" s="106" t="s">
        <v>138</v>
      </c>
      <c r="B14" s="107">
        <v>0.1237</v>
      </c>
      <c r="C14" s="108">
        <v>1849598.6452737132</v>
      </c>
      <c r="D14" s="108">
        <v>419825.48317330098</v>
      </c>
      <c r="E14" s="109"/>
      <c r="F14" s="110">
        <v>0.1237</v>
      </c>
      <c r="G14" s="111">
        <v>3393900.4298569197</v>
      </c>
      <c r="H14" s="109"/>
      <c r="I14" s="111"/>
      <c r="J14" s="111"/>
      <c r="K14" s="104">
        <v>419825.48317330098</v>
      </c>
      <c r="L14" s="104"/>
      <c r="M14" s="104"/>
      <c r="N14" s="104"/>
      <c r="O14" s="104"/>
      <c r="P14" s="104"/>
      <c r="Q14" s="104">
        <v>419825.48317330098</v>
      </c>
      <c r="R14" s="102">
        <v>0.22698193699810643</v>
      </c>
      <c r="S14" s="113">
        <v>1</v>
      </c>
      <c r="T14" s="114">
        <v>0.25</v>
      </c>
      <c r="U14" s="117">
        <v>314869.11237997573</v>
      </c>
      <c r="V14" s="119"/>
      <c r="W14" s="117"/>
      <c r="X14" s="104"/>
      <c r="Y14" s="104"/>
      <c r="AB14" s="101">
        <v>453003.01773069671</v>
      </c>
      <c r="AC14" s="102">
        <v>0.92676089725936606</v>
      </c>
      <c r="AE14" s="113">
        <v>0.22698193699810643</v>
      </c>
    </row>
    <row r="15" spans="1:35" hidden="1" x14ac:dyDescent="0.2">
      <c r="A15" s="106" t="s">
        <v>139</v>
      </c>
      <c r="B15" s="107">
        <v>3.85E-2</v>
      </c>
      <c r="C15" s="108">
        <v>199897</v>
      </c>
      <c r="D15" s="108">
        <v>666666.66666666663</v>
      </c>
      <c r="E15" s="109"/>
      <c r="F15" s="110">
        <v>3.85E-2</v>
      </c>
      <c r="G15" s="111">
        <v>17316017.316017315</v>
      </c>
      <c r="H15" s="109"/>
      <c r="I15" s="111"/>
      <c r="J15" s="111"/>
      <c r="K15" s="135">
        <v>666666.66666666663</v>
      </c>
      <c r="L15" s="104"/>
      <c r="M15" s="104"/>
      <c r="N15" s="104"/>
      <c r="O15" s="104"/>
      <c r="P15" s="104"/>
      <c r="Q15" s="104"/>
      <c r="R15" s="102"/>
      <c r="S15" s="113"/>
      <c r="T15" s="114"/>
      <c r="U15" s="117"/>
      <c r="V15" s="119"/>
      <c r="W15" s="117"/>
      <c r="X15" s="104"/>
      <c r="Y15" s="104"/>
      <c r="AB15" s="101"/>
      <c r="AC15" s="102"/>
      <c r="AE15" s="113"/>
    </row>
    <row r="16" spans="1:35" hidden="1" x14ac:dyDescent="0.2">
      <c r="A16" s="106" t="s">
        <v>140</v>
      </c>
      <c r="B16" s="107">
        <v>3.8E-3</v>
      </c>
      <c r="C16" s="141">
        <v>4364232.0094545949</v>
      </c>
      <c r="D16" s="108">
        <v>1080322.24</v>
      </c>
      <c r="E16" s="109"/>
      <c r="F16" s="110">
        <v>3.8E-3</v>
      </c>
      <c r="G16" s="111">
        <v>434210526.31578946</v>
      </c>
      <c r="H16" s="109"/>
      <c r="I16" s="111">
        <v>0</v>
      </c>
      <c r="J16" s="111"/>
      <c r="K16" s="140">
        <v>1650000</v>
      </c>
      <c r="L16" s="104"/>
      <c r="M16" s="104"/>
      <c r="N16" s="104"/>
      <c r="O16" s="104"/>
      <c r="P16" s="104"/>
      <c r="Q16" s="104">
        <v>1650000</v>
      </c>
      <c r="R16" s="102">
        <v>0.24754005691255851</v>
      </c>
      <c r="S16" s="113">
        <v>1.5273220701260395</v>
      </c>
      <c r="T16" s="114"/>
      <c r="U16" s="117">
        <v>1650000</v>
      </c>
      <c r="V16" s="119"/>
      <c r="W16" s="117"/>
      <c r="X16" s="104">
        <v>660000</v>
      </c>
      <c r="Y16" s="104"/>
      <c r="AB16" s="101">
        <v>1121101.7063349462</v>
      </c>
      <c r="AC16" s="102">
        <v>1.4717665584455344</v>
      </c>
      <c r="AE16" s="113">
        <v>0.3780733921628065</v>
      </c>
    </row>
    <row r="17" spans="1:35" hidden="1" x14ac:dyDescent="0.2">
      <c r="A17" s="106" t="s">
        <v>141</v>
      </c>
      <c r="B17" s="107">
        <v>2E-3</v>
      </c>
      <c r="C17" s="141">
        <v>2190000</v>
      </c>
      <c r="D17" s="108">
        <v>2406000</v>
      </c>
      <c r="E17" s="109"/>
      <c r="F17" s="110">
        <v>2E-3</v>
      </c>
      <c r="G17" s="111">
        <v>1203000000</v>
      </c>
      <c r="H17" s="109"/>
      <c r="I17" s="111"/>
      <c r="J17" s="111">
        <v>1924800</v>
      </c>
      <c r="K17" s="135">
        <v>2406000</v>
      </c>
      <c r="L17" s="104"/>
      <c r="M17" s="104"/>
      <c r="N17" s="104"/>
      <c r="O17" s="104"/>
      <c r="P17" s="104"/>
      <c r="Q17" s="104">
        <v>2406000</v>
      </c>
      <c r="R17" s="102">
        <v>1.0986301369863014</v>
      </c>
      <c r="S17" s="113">
        <v>1</v>
      </c>
      <c r="T17" s="114">
        <v>0.25</v>
      </c>
      <c r="U17" s="117">
        <v>1804500</v>
      </c>
      <c r="V17" s="119"/>
      <c r="W17" s="117"/>
      <c r="X17" s="104"/>
      <c r="Y17" s="104"/>
      <c r="AB17" s="101">
        <v>1253471</v>
      </c>
      <c r="AC17" s="102"/>
      <c r="AE17" s="113">
        <v>1.0986301369863014</v>
      </c>
    </row>
    <row r="18" spans="1:35" hidden="1" x14ac:dyDescent="0.2">
      <c r="A18" s="106" t="s">
        <v>142</v>
      </c>
      <c r="B18" s="108"/>
      <c r="C18" s="108"/>
      <c r="D18" s="108"/>
      <c r="E18" s="109"/>
      <c r="F18" s="142"/>
      <c r="G18" s="111"/>
      <c r="H18" s="109"/>
      <c r="I18" s="111"/>
      <c r="J18" s="111"/>
      <c r="K18" s="104"/>
      <c r="L18" s="104"/>
      <c r="M18" s="104"/>
      <c r="N18" s="104"/>
      <c r="O18" s="104"/>
      <c r="P18" s="104"/>
      <c r="Q18" s="104">
        <v>0</v>
      </c>
      <c r="R18" s="104"/>
      <c r="S18" s="98"/>
      <c r="T18" s="99"/>
      <c r="U18" s="104"/>
      <c r="V18" s="115"/>
      <c r="W18" s="104"/>
      <c r="X18" s="104">
        <v>100696703.33602126</v>
      </c>
      <c r="Y18" s="104"/>
      <c r="AB18" s="101">
        <v>0</v>
      </c>
      <c r="AC18" s="102">
        <v>0</v>
      </c>
    </row>
    <row r="19" spans="1:35" s="12" customFormat="1" x14ac:dyDescent="0.2">
      <c r="A19" s="143" t="s">
        <v>22</v>
      </c>
      <c r="B19" s="144"/>
      <c r="C19" s="144">
        <v>180.01074919522227</v>
      </c>
      <c r="D19" s="144">
        <v>409.48860150270252</v>
      </c>
      <c r="E19" s="145"/>
      <c r="F19" s="146"/>
      <c r="G19" s="144"/>
      <c r="H19" s="147"/>
      <c r="I19" s="148">
        <v>0</v>
      </c>
      <c r="J19" s="148">
        <v>0</v>
      </c>
      <c r="K19" s="148">
        <v>0</v>
      </c>
      <c r="L19" s="148">
        <v>145.38428502962608</v>
      </c>
      <c r="M19" s="148">
        <v>346.35626752761073</v>
      </c>
      <c r="N19" s="148">
        <v>110.70950798823119</v>
      </c>
      <c r="O19" s="148">
        <v>477.78580889463836</v>
      </c>
      <c r="P19" s="148">
        <v>0</v>
      </c>
      <c r="Q19" s="148">
        <v>1080.2358694401064</v>
      </c>
      <c r="R19" s="79">
        <v>2.2748008290249975</v>
      </c>
      <c r="S19" s="79">
        <v>2.6380120605945052</v>
      </c>
      <c r="T19" s="149"/>
      <c r="U19" s="148">
        <v>950.67347224993182</v>
      </c>
      <c r="V19" s="150"/>
      <c r="W19" s="151"/>
      <c r="X19" s="151">
        <v>71.652070926628454</v>
      </c>
      <c r="Y19" s="151">
        <v>1151.8879403667349</v>
      </c>
      <c r="Z19" s="152">
        <v>209</v>
      </c>
      <c r="AA19" s="78">
        <v>5.5114255519939475</v>
      </c>
      <c r="AB19" s="152">
        <v>280761292.26646489</v>
      </c>
      <c r="AC19" s="78">
        <v>3.8475242107622021E-6</v>
      </c>
      <c r="AE19" s="79">
        <v>6.3989953128716133</v>
      </c>
      <c r="AF19" s="78">
        <v>4.5486769007173775</v>
      </c>
      <c r="AG19" s="153">
        <v>4.5</v>
      </c>
      <c r="AH19" s="153">
        <v>4.5928546266616221</v>
      </c>
    </row>
    <row r="20" spans="1:35" s="157" customFormat="1" ht="15" x14ac:dyDescent="0.2">
      <c r="A20" s="154" t="s">
        <v>143</v>
      </c>
      <c r="B20" s="155">
        <v>8.0800000000000011E-2</v>
      </c>
      <c r="C20" s="156">
        <v>30.64443827118124</v>
      </c>
      <c r="D20" s="156">
        <v>112.74938997359425</v>
      </c>
      <c r="E20" s="156"/>
      <c r="F20" s="155">
        <v>3.200079434333547E-2</v>
      </c>
      <c r="G20" s="156">
        <v>5307.9759870967737</v>
      </c>
      <c r="H20" s="156"/>
      <c r="I20" s="156"/>
      <c r="J20" s="156"/>
      <c r="L20" s="158">
        <v>50</v>
      </c>
      <c r="M20" s="158">
        <v>50</v>
      </c>
      <c r="N20" s="158">
        <v>0</v>
      </c>
      <c r="O20" s="158">
        <v>69.859447942446934</v>
      </c>
      <c r="P20" s="158"/>
      <c r="Q20" s="158">
        <v>169.85944794244693</v>
      </c>
      <c r="R20" s="159">
        <v>3.6792774263258878</v>
      </c>
      <c r="S20" s="159">
        <v>1.5065221016470935</v>
      </c>
      <c r="T20" s="160">
        <v>0.2</v>
      </c>
      <c r="U20" s="161">
        <v>135.88755835395756</v>
      </c>
      <c r="V20" s="162" t="s">
        <v>144</v>
      </c>
      <c r="W20" s="161" t="s">
        <v>145</v>
      </c>
      <c r="X20" s="163">
        <v>0</v>
      </c>
      <c r="Y20" s="158"/>
      <c r="AB20" s="164" t="e">
        <v>#N/A</v>
      </c>
      <c r="AC20" s="159" t="e">
        <v>#N/A</v>
      </c>
      <c r="AE20" s="159">
        <v>5.542912760851185</v>
      </c>
    </row>
    <row r="21" spans="1:35" s="157" customFormat="1" ht="15" x14ac:dyDescent="0.2">
      <c r="A21" s="154" t="s">
        <v>146</v>
      </c>
      <c r="B21" s="155">
        <v>0.1095</v>
      </c>
      <c r="C21" s="156">
        <v>8.0261705298906616</v>
      </c>
      <c r="D21" s="156">
        <v>58.629748462310062</v>
      </c>
      <c r="E21" s="156"/>
      <c r="F21" s="155">
        <v>5.2962962962962962E-2</v>
      </c>
      <c r="G21" s="156">
        <v>4050</v>
      </c>
      <c r="H21" s="156"/>
      <c r="I21" s="156"/>
      <c r="J21" s="156"/>
      <c r="L21" s="158">
        <v>30</v>
      </c>
      <c r="M21" s="158">
        <v>184.5</v>
      </c>
      <c r="N21" s="165"/>
      <c r="O21" s="158"/>
      <c r="P21" s="158"/>
      <c r="Q21" s="158">
        <v>214.5</v>
      </c>
      <c r="R21" s="159">
        <v>7.3048221744060999</v>
      </c>
      <c r="S21" s="159">
        <v>3.6585522814905236</v>
      </c>
      <c r="T21" s="160">
        <v>0</v>
      </c>
      <c r="U21" s="161">
        <v>214.5</v>
      </c>
      <c r="V21" s="162"/>
      <c r="W21" s="158" t="s">
        <v>147</v>
      </c>
      <c r="X21" s="163">
        <v>0</v>
      </c>
      <c r="Y21" s="158"/>
      <c r="AB21" s="164" t="e">
        <v>#N/A</v>
      </c>
      <c r="AC21" s="159" t="e">
        <v>#N/A</v>
      </c>
      <c r="AE21" s="159">
        <v>26.725073832056005</v>
      </c>
    </row>
    <row r="22" spans="1:35" s="157" customFormat="1" ht="15" x14ac:dyDescent="0.2">
      <c r="A22" s="154" t="s">
        <v>148</v>
      </c>
      <c r="B22" s="155">
        <v>0.12519999999999998</v>
      </c>
      <c r="C22" s="156">
        <v>2.6144982900000002</v>
      </c>
      <c r="D22" s="156">
        <v>31.61296536</v>
      </c>
      <c r="E22" s="156"/>
      <c r="F22" s="155">
        <v>0.1043237934365564</v>
      </c>
      <c r="G22" s="156">
        <v>1181.7399999999998</v>
      </c>
      <c r="H22" s="156"/>
      <c r="I22" s="156"/>
      <c r="J22" s="156"/>
      <c r="K22" s="158"/>
      <c r="L22" s="166">
        <v>1.246</v>
      </c>
      <c r="M22" s="158"/>
      <c r="N22" s="158"/>
      <c r="O22" s="158">
        <v>122.03759965571615</v>
      </c>
      <c r="P22" s="158"/>
      <c r="Q22" s="158">
        <v>123.28359965571615</v>
      </c>
      <c r="R22" s="159">
        <v>12.091407931270821</v>
      </c>
      <c r="S22" s="159">
        <v>3.899779671150601</v>
      </c>
      <c r="T22" s="167">
        <v>0.1</v>
      </c>
      <c r="U22" s="158">
        <v>110.95523969014454</v>
      </c>
      <c r="V22" s="168" t="s">
        <v>149</v>
      </c>
      <c r="W22" s="158" t="s">
        <v>150</v>
      </c>
      <c r="X22" s="163">
        <v>1.8087728666284351</v>
      </c>
      <c r="Y22" s="158"/>
      <c r="AB22" s="164" t="e">
        <v>#N/A</v>
      </c>
      <c r="AC22" s="159" t="e">
        <v>#N/A</v>
      </c>
      <c r="AE22" s="159">
        <v>47.845650923085728</v>
      </c>
    </row>
    <row r="23" spans="1:35" s="169" customFormat="1" ht="15" x14ac:dyDescent="0.2">
      <c r="A23" s="154" t="s">
        <v>151</v>
      </c>
      <c r="B23" s="155">
        <v>6.9999999999999993E-3</v>
      </c>
      <c r="C23" s="156">
        <v>5.1614530988080221</v>
      </c>
      <c r="D23" s="156">
        <v>29.746645602211295</v>
      </c>
      <c r="E23" s="156"/>
      <c r="F23" s="155">
        <v>6.5591986723565667E-3</v>
      </c>
      <c r="G23" s="156">
        <v>17321.520999999997</v>
      </c>
      <c r="H23" s="156"/>
      <c r="I23" s="156"/>
      <c r="J23" s="156"/>
      <c r="K23" s="158"/>
      <c r="L23" s="158"/>
      <c r="M23" s="158"/>
      <c r="N23" s="158"/>
      <c r="O23" s="158">
        <v>113.61529754639638</v>
      </c>
      <c r="P23" s="158"/>
      <c r="Q23" s="158">
        <v>113.61529754639638</v>
      </c>
      <c r="R23" s="159">
        <v>5.7632308252652606</v>
      </c>
      <c r="S23" s="159">
        <v>3.8194322501341289</v>
      </c>
      <c r="T23" s="167">
        <v>0.1</v>
      </c>
      <c r="U23" s="158">
        <v>102.25376779175674</v>
      </c>
      <c r="V23" s="168" t="s">
        <v>152</v>
      </c>
      <c r="W23" s="158"/>
      <c r="X23" s="163">
        <v>23.084387</v>
      </c>
      <c r="Y23" s="158"/>
      <c r="Z23" s="157" t="s">
        <v>153</v>
      </c>
      <c r="AA23" s="157"/>
      <c r="AB23" s="164">
        <v>21065886.884405348</v>
      </c>
      <c r="AC23" s="159">
        <v>5.3933308466829135E-6</v>
      </c>
      <c r="AD23" s="157"/>
      <c r="AE23" s="159">
        <v>26.484728608299395</v>
      </c>
      <c r="AF23" s="157"/>
      <c r="AG23" s="157"/>
      <c r="AH23" s="157"/>
      <c r="AI23" s="157"/>
    </row>
    <row r="24" spans="1:35" s="157" customFormat="1" x14ac:dyDescent="0.2">
      <c r="A24" s="170" t="s">
        <v>154</v>
      </c>
      <c r="B24" s="171">
        <v>0.1099</v>
      </c>
      <c r="C24" s="109">
        <v>10.91917939</v>
      </c>
      <c r="D24" s="109">
        <v>27.743979777880213</v>
      </c>
      <c r="E24" s="109"/>
      <c r="F24" s="171">
        <v>0.161</v>
      </c>
      <c r="G24" s="109">
        <v>0</v>
      </c>
      <c r="H24" s="109"/>
      <c r="I24" s="109"/>
      <c r="J24" s="109"/>
      <c r="K24" s="158"/>
      <c r="L24" s="118"/>
      <c r="M24" s="118"/>
      <c r="N24" s="9"/>
      <c r="O24" s="118"/>
      <c r="P24" s="118"/>
      <c r="Q24" s="118">
        <v>0</v>
      </c>
      <c r="R24" s="172">
        <v>2.5408484270611669</v>
      </c>
      <c r="S24" s="173">
        <v>0</v>
      </c>
      <c r="T24" s="174" t="s">
        <v>127</v>
      </c>
      <c r="U24" s="118"/>
      <c r="V24" s="175" t="s">
        <v>155</v>
      </c>
      <c r="W24" s="118" t="s">
        <v>156</v>
      </c>
      <c r="X24" s="176">
        <v>9.646875748442211</v>
      </c>
      <c r="Y24" s="118"/>
      <c r="Z24" s="9"/>
      <c r="AA24" s="9"/>
      <c r="AB24" s="177" t="e">
        <v>#N/A</v>
      </c>
      <c r="AC24" s="172" t="e">
        <v>#N/A</v>
      </c>
      <c r="AD24" s="9"/>
      <c r="AE24" s="173">
        <v>0.88347992132788022</v>
      </c>
      <c r="AF24" s="9"/>
      <c r="AG24" s="9"/>
      <c r="AH24" s="9"/>
      <c r="AI24" s="9"/>
    </row>
    <row r="25" spans="1:35" s="157" customFormat="1" ht="15" x14ac:dyDescent="0.2">
      <c r="A25" s="154" t="s">
        <v>157</v>
      </c>
      <c r="B25" s="155">
        <v>0.1217</v>
      </c>
      <c r="C25" s="156">
        <v>8.8412100500000008</v>
      </c>
      <c r="D25" s="156">
        <v>23.951904489999997</v>
      </c>
      <c r="E25" s="156"/>
      <c r="F25" s="155">
        <v>6.7761271826948133E-2</v>
      </c>
      <c r="G25" s="156">
        <v>767.4</v>
      </c>
      <c r="H25" s="156"/>
      <c r="I25" s="156"/>
      <c r="J25" s="156"/>
      <c r="L25" s="158">
        <v>15</v>
      </c>
      <c r="M25" s="158"/>
      <c r="N25" s="158">
        <v>37</v>
      </c>
      <c r="O25" s="158"/>
      <c r="P25" s="158"/>
      <c r="Q25" s="158">
        <v>52</v>
      </c>
      <c r="R25" s="159">
        <v>2.7091206242747274</v>
      </c>
      <c r="S25" s="159">
        <v>2.1710173410932807</v>
      </c>
      <c r="T25" s="160">
        <v>0.1</v>
      </c>
      <c r="U25" s="161">
        <v>46.800000000000004</v>
      </c>
      <c r="V25" s="162" t="s">
        <v>158</v>
      </c>
      <c r="W25" s="158" t="s">
        <v>150</v>
      </c>
      <c r="X25" s="163">
        <v>0</v>
      </c>
      <c r="Y25" s="158"/>
      <c r="AB25" s="164">
        <v>17326576.718773067</v>
      </c>
      <c r="AC25" s="159">
        <v>3.0011698700793466E-6</v>
      </c>
      <c r="AE25" s="159">
        <v>5.8815478544138875</v>
      </c>
    </row>
    <row r="26" spans="1:35" s="62" customFormat="1" ht="15" x14ac:dyDescent="0.2">
      <c r="A26" s="154" t="s">
        <v>159</v>
      </c>
      <c r="B26" s="155">
        <v>0.1106</v>
      </c>
      <c r="C26" s="156">
        <v>3.6003283800000001</v>
      </c>
      <c r="D26" s="156">
        <v>17.494409142803832</v>
      </c>
      <c r="E26" s="156"/>
      <c r="F26" s="155">
        <v>0.1106</v>
      </c>
      <c r="G26" s="156">
        <v>458.76010197880731</v>
      </c>
      <c r="H26" s="156"/>
      <c r="I26" s="156"/>
      <c r="J26" s="156"/>
      <c r="K26" s="157"/>
      <c r="L26" s="158">
        <v>22.687943461972008</v>
      </c>
      <c r="M26" s="158">
        <v>29.506015156770012</v>
      </c>
      <c r="N26" s="158"/>
      <c r="O26" s="158"/>
      <c r="P26" s="158"/>
      <c r="Q26" s="158">
        <v>52.193958618742016</v>
      </c>
      <c r="R26" s="159">
        <v>4.8591148629625369</v>
      </c>
      <c r="S26" s="159">
        <v>2.9834650711945612</v>
      </c>
      <c r="T26" s="160">
        <v>0.1</v>
      </c>
      <c r="U26" s="161">
        <v>46.974562756867819</v>
      </c>
      <c r="V26" s="162"/>
      <c r="W26" s="158" t="s">
        <v>160</v>
      </c>
      <c r="X26" s="163">
        <v>0</v>
      </c>
      <c r="Y26" s="158"/>
      <c r="Z26" s="157"/>
      <c r="AA26" s="157"/>
      <c r="AB26" s="164" t="e">
        <v>#N/A</v>
      </c>
      <c r="AC26" s="159" t="e">
        <v>#N/A</v>
      </c>
      <c r="AD26" s="157"/>
      <c r="AE26" s="159">
        <v>14.496999470571074</v>
      </c>
      <c r="AF26" s="157"/>
      <c r="AG26" s="157"/>
      <c r="AH26" s="157"/>
      <c r="AI26" s="157"/>
    </row>
    <row r="27" spans="1:35" s="188" customFormat="1" ht="15" x14ac:dyDescent="0.2">
      <c r="A27" s="178" t="s">
        <v>161</v>
      </c>
      <c r="B27" s="179">
        <v>8.8458367669738386E-2</v>
      </c>
      <c r="C27" s="180">
        <v>0.89290805000000006</v>
      </c>
      <c r="D27" s="180">
        <v>16.922195844677539</v>
      </c>
      <c r="E27" s="180"/>
      <c r="F27" s="179">
        <v>4.4979079497907949E-2</v>
      </c>
      <c r="G27" s="180">
        <v>956</v>
      </c>
      <c r="H27" s="180"/>
      <c r="I27" s="180"/>
      <c r="J27" s="180"/>
      <c r="K27" s="181"/>
      <c r="L27" s="181"/>
      <c r="M27" s="181">
        <v>15</v>
      </c>
      <c r="N27" s="181"/>
      <c r="O27" s="181">
        <v>28</v>
      </c>
      <c r="P27" s="181"/>
      <c r="Q27" s="181">
        <v>43</v>
      </c>
      <c r="R27" s="182">
        <v>18.951778791419272</v>
      </c>
      <c r="S27" s="182">
        <v>2.5410413869855191</v>
      </c>
      <c r="T27" s="183">
        <v>0.1</v>
      </c>
      <c r="U27" s="181">
        <v>38.700000000000003</v>
      </c>
      <c r="V27" s="184" t="s">
        <v>162</v>
      </c>
      <c r="W27" s="181" t="s">
        <v>160</v>
      </c>
      <c r="X27" s="185">
        <v>3.8234999999999998E-2</v>
      </c>
      <c r="Y27" s="181"/>
      <c r="Z27" s="186"/>
      <c r="AA27" s="186"/>
      <c r="AB27" s="187">
        <v>1804945.502290071</v>
      </c>
      <c r="AC27" s="182">
        <v>2.3823433973736408E-5</v>
      </c>
      <c r="AD27" s="186"/>
      <c r="AE27" s="182">
        <v>48.200075024522398</v>
      </c>
      <c r="AF27" s="186"/>
      <c r="AG27" s="186"/>
      <c r="AH27" s="186"/>
      <c r="AI27" s="186"/>
    </row>
    <row r="28" spans="1:35" s="188" customFormat="1" ht="15" x14ac:dyDescent="0.2">
      <c r="A28" s="178" t="s">
        <v>163</v>
      </c>
      <c r="B28" s="179">
        <v>5.1000000000000004E-3</v>
      </c>
      <c r="C28" s="180">
        <v>4.0197686643306803</v>
      </c>
      <c r="D28" s="180">
        <v>15.932542909061276</v>
      </c>
      <c r="E28" s="180"/>
      <c r="F28" s="179">
        <v>3.4384347630377356E-3</v>
      </c>
      <c r="G28" s="180">
        <v>8032.153012048193</v>
      </c>
      <c r="H28" s="180"/>
      <c r="I28" s="180"/>
      <c r="J28" s="180"/>
      <c r="K28" s="186"/>
      <c r="L28" s="189">
        <v>12.317101567654086</v>
      </c>
      <c r="M28" s="181">
        <v>15.300932571010675</v>
      </c>
      <c r="N28" s="181"/>
      <c r="O28" s="181"/>
      <c r="P28" s="181"/>
      <c r="Q28" s="181">
        <v>27.618034138664761</v>
      </c>
      <c r="R28" s="182">
        <v>3.9635472186343232</v>
      </c>
      <c r="S28" s="182">
        <v>1.733435415570582</v>
      </c>
      <c r="T28" s="183">
        <v>0.1</v>
      </c>
      <c r="U28" s="181">
        <v>24.856230724798287</v>
      </c>
      <c r="V28" s="184"/>
      <c r="W28" s="181" t="s">
        <v>123</v>
      </c>
      <c r="X28" s="185">
        <v>1.57060606</v>
      </c>
      <c r="Y28" s="181"/>
      <c r="Z28" s="186"/>
      <c r="AA28" s="186"/>
      <c r="AB28" s="187" t="e">
        <v>#N/A</v>
      </c>
      <c r="AC28" s="182" t="e">
        <v>#N/A</v>
      </c>
      <c r="AD28" s="186"/>
      <c r="AE28" s="182">
        <v>7.2612736294178948</v>
      </c>
      <c r="AF28" s="186"/>
      <c r="AG28" s="186"/>
      <c r="AH28" s="186"/>
      <c r="AI28" s="186"/>
    </row>
    <row r="29" spans="1:35" s="9" customFormat="1" ht="15" x14ac:dyDescent="0.2">
      <c r="A29" s="178" t="s">
        <v>122</v>
      </c>
      <c r="B29" s="179">
        <v>9.4718767543804736E-3</v>
      </c>
      <c r="C29" s="180">
        <v>3.1338915200000002</v>
      </c>
      <c r="D29" s="180">
        <v>14.133240000000001</v>
      </c>
      <c r="E29" s="180"/>
      <c r="F29" s="179">
        <v>9.4221600000000006E-3</v>
      </c>
      <c r="G29" s="180">
        <v>1500</v>
      </c>
      <c r="H29" s="180"/>
      <c r="I29" s="180"/>
      <c r="J29" s="180"/>
      <c r="K29" s="186"/>
      <c r="L29" s="190">
        <v>14.133240000000001</v>
      </c>
      <c r="M29" s="181"/>
      <c r="N29" s="187"/>
      <c r="O29" s="181"/>
      <c r="P29" s="181"/>
      <c r="Q29" s="181">
        <v>14.133240000000001</v>
      </c>
      <c r="R29" s="182">
        <v>4.5098051128457692</v>
      </c>
      <c r="S29" s="182">
        <v>1</v>
      </c>
      <c r="T29" s="183">
        <v>0.1</v>
      </c>
      <c r="U29" s="181">
        <v>12.719916000000001</v>
      </c>
      <c r="V29" s="184" t="s">
        <v>164</v>
      </c>
      <c r="W29" s="181"/>
      <c r="X29" s="185">
        <v>0</v>
      </c>
      <c r="Y29" s="181"/>
      <c r="Z29" s="186"/>
      <c r="AA29" s="186"/>
      <c r="AB29" s="187">
        <v>2885414.6552914502</v>
      </c>
      <c r="AC29" s="182">
        <v>4.8981660137067645E-6</v>
      </c>
      <c r="AD29" s="186"/>
      <c r="AE29" s="182">
        <v>4.5098051128457692</v>
      </c>
      <c r="AF29" s="186"/>
      <c r="AG29" s="186"/>
      <c r="AH29" s="186"/>
      <c r="AI29" s="186"/>
    </row>
    <row r="30" spans="1:35" s="157" customFormat="1" ht="15" x14ac:dyDescent="0.2">
      <c r="A30" s="154" t="s">
        <v>165</v>
      </c>
      <c r="B30" s="155">
        <v>0.15110000000000001</v>
      </c>
      <c r="C30" s="156">
        <v>5.6224312800000007</v>
      </c>
      <c r="D30" s="156">
        <v>9.3159049380358532</v>
      </c>
      <c r="E30" s="156"/>
      <c r="F30" s="155">
        <v>0.127</v>
      </c>
      <c r="G30" s="156">
        <v>600</v>
      </c>
      <c r="H30" s="156"/>
      <c r="I30" s="156"/>
      <c r="J30" s="156"/>
      <c r="K30" s="158"/>
      <c r="L30" s="158"/>
      <c r="M30" s="158"/>
      <c r="N30" s="158"/>
      <c r="O30" s="158">
        <v>76.2</v>
      </c>
      <c r="P30" s="158"/>
      <c r="Q30" s="158">
        <v>76.2</v>
      </c>
      <c r="R30" s="159">
        <v>1.6569175280406188</v>
      </c>
      <c r="S30" s="159">
        <v>8.1795596355737246</v>
      </c>
      <c r="T30" s="167">
        <v>0.1</v>
      </c>
      <c r="U30" s="158">
        <v>68.58</v>
      </c>
      <c r="V30" s="168" t="s">
        <v>162</v>
      </c>
      <c r="W30" s="158"/>
      <c r="X30" s="163">
        <v>0</v>
      </c>
      <c r="Y30" s="158"/>
      <c r="AB30" s="164">
        <v>3673819.3636333579</v>
      </c>
      <c r="AC30" s="159">
        <v>2.0741357279101286E-5</v>
      </c>
      <c r="AE30" s="159">
        <v>13.55285573183564</v>
      </c>
    </row>
    <row r="31" spans="1:35" s="157" customFormat="1" ht="15" x14ac:dyDescent="0.2">
      <c r="A31" s="191" t="s">
        <v>166</v>
      </c>
      <c r="B31" s="192">
        <v>9.3399999999999997E-2</v>
      </c>
      <c r="C31" s="193">
        <v>3.5812081200000003</v>
      </c>
      <c r="D31" s="193">
        <v>8.1928200059841725</v>
      </c>
      <c r="E31" s="180"/>
      <c r="F31" s="192">
        <v>9.0486639599660079E-2</v>
      </c>
      <c r="G31" s="193">
        <v>500</v>
      </c>
      <c r="H31" s="180"/>
      <c r="I31" s="193"/>
      <c r="J31" s="193"/>
      <c r="K31" s="194"/>
      <c r="L31" s="194"/>
      <c r="M31" s="195">
        <v>45.24331979983004</v>
      </c>
      <c r="N31" s="195"/>
      <c r="O31" s="195"/>
      <c r="P31" s="195"/>
      <c r="Q31" s="195">
        <v>45.24331979983004</v>
      </c>
      <c r="R31" s="196">
        <v>2.2877251841996191</v>
      </c>
      <c r="S31" s="196">
        <v>5.522313411839094</v>
      </c>
      <c r="T31" s="197">
        <v>0.3</v>
      </c>
      <c r="U31" s="195">
        <v>31.670323859881027</v>
      </c>
      <c r="V31" s="198" t="s">
        <v>162</v>
      </c>
      <c r="W31" s="195"/>
      <c r="X31" s="199">
        <v>0</v>
      </c>
      <c r="Y31" s="195"/>
      <c r="Z31" s="194"/>
      <c r="AA31" s="194"/>
      <c r="AB31" s="200" t="e">
        <v>#N/A</v>
      </c>
      <c r="AC31" s="201" t="e">
        <v>#N/A</v>
      </c>
      <c r="AD31" s="202"/>
      <c r="AE31" s="196">
        <v>12.633535467307619</v>
      </c>
      <c r="AF31" s="194"/>
      <c r="AG31" s="194"/>
      <c r="AH31" s="194"/>
      <c r="AI31" s="194"/>
    </row>
    <row r="32" spans="1:35" s="157" customFormat="1" ht="15" x14ac:dyDescent="0.2">
      <c r="A32" s="203" t="s">
        <v>167</v>
      </c>
      <c r="B32" s="204">
        <v>8.1100000000000005E-2</v>
      </c>
      <c r="C32" s="205">
        <v>2.4800027500000001</v>
      </c>
      <c r="D32" s="205">
        <v>7.126512</v>
      </c>
      <c r="E32" s="180"/>
      <c r="F32" s="204">
        <v>4.3862744593401573E-2</v>
      </c>
      <c r="G32" s="205">
        <v>565.4</v>
      </c>
      <c r="H32" s="180"/>
      <c r="I32" s="205"/>
      <c r="J32" s="205"/>
      <c r="K32" s="206"/>
      <c r="L32" s="206"/>
      <c r="M32" s="206"/>
      <c r="N32" s="206">
        <v>24.79999579310925</v>
      </c>
      <c r="O32" s="206"/>
      <c r="P32" s="206"/>
      <c r="Q32" s="206">
        <v>24.79999579310925</v>
      </c>
      <c r="R32" s="207">
        <v>2.8735903619461709</v>
      </c>
      <c r="S32" s="207">
        <v>3.4799626792334384</v>
      </c>
      <c r="T32" s="208">
        <v>0.2</v>
      </c>
      <c r="U32" s="206">
        <v>19.839996634487402</v>
      </c>
      <c r="V32" s="209" t="s">
        <v>168</v>
      </c>
      <c r="W32" s="206" t="s">
        <v>160</v>
      </c>
      <c r="X32" s="210">
        <v>0</v>
      </c>
      <c r="Y32" s="206"/>
      <c r="Z32" s="211"/>
      <c r="AA32" s="211"/>
      <c r="AB32" s="200">
        <v>4024999.9999999995</v>
      </c>
      <c r="AC32" s="201">
        <v>6.1614896380395659E-6</v>
      </c>
      <c r="AD32" s="202"/>
      <c r="AE32" s="207">
        <v>9.9999872149775832</v>
      </c>
      <c r="AF32" s="211"/>
      <c r="AG32" s="211"/>
      <c r="AH32" s="211"/>
      <c r="AI32" s="211"/>
    </row>
    <row r="33" spans="1:35" s="211" customFormat="1" ht="15" x14ac:dyDescent="0.2">
      <c r="A33" s="191" t="s">
        <v>169</v>
      </c>
      <c r="B33" s="192">
        <v>8.8300000000000003E-2</v>
      </c>
      <c r="C33" s="193">
        <v>4.8115021100000002</v>
      </c>
      <c r="D33" s="193">
        <v>6.4253224477318618</v>
      </c>
      <c r="E33" s="180"/>
      <c r="F33" s="192">
        <v>6.3996531515832136E-2</v>
      </c>
      <c r="G33" s="193">
        <v>416.5</v>
      </c>
      <c r="H33" s="180"/>
      <c r="I33" s="193"/>
      <c r="J33" s="193"/>
      <c r="K33" s="195"/>
      <c r="L33" s="195"/>
      <c r="M33" s="195">
        <v>4.8</v>
      </c>
      <c r="N33" s="195"/>
      <c r="O33" s="212">
        <v>21.854555376344084</v>
      </c>
      <c r="P33" s="195"/>
      <c r="Q33" s="195">
        <v>26.654555376344085</v>
      </c>
      <c r="R33" s="196">
        <v>1.3354088392433152</v>
      </c>
      <c r="S33" s="196">
        <v>4.1483607388066792</v>
      </c>
      <c r="T33" s="197">
        <v>0.3</v>
      </c>
      <c r="U33" s="195">
        <v>18.658188763440858</v>
      </c>
      <c r="V33" s="198" t="s">
        <v>149</v>
      </c>
      <c r="W33" s="195" t="s">
        <v>150</v>
      </c>
      <c r="X33" s="199">
        <v>0</v>
      </c>
      <c r="Y33" s="195"/>
      <c r="Z33" s="194"/>
      <c r="AA33" s="194"/>
      <c r="AB33" s="200">
        <v>3865228.8987177466</v>
      </c>
      <c r="AC33" s="201">
        <v>6.8959836725805511E-6</v>
      </c>
      <c r="AD33" s="200">
        <v>2850000</v>
      </c>
      <c r="AE33" s="196">
        <v>5.5397575989723684</v>
      </c>
      <c r="AF33" s="194"/>
      <c r="AG33" s="194"/>
      <c r="AH33" s="194"/>
      <c r="AI33" s="194"/>
    </row>
    <row r="34" spans="1:35" s="194" customFormat="1" ht="15" x14ac:dyDescent="0.2">
      <c r="A34" s="178" t="s">
        <v>170</v>
      </c>
      <c r="B34" s="179">
        <v>1.9511675079513756E-2</v>
      </c>
      <c r="C34" s="180">
        <v>3.1437740000000001</v>
      </c>
      <c r="D34" s="180">
        <v>5.1630943557833007</v>
      </c>
      <c r="E34" s="180"/>
      <c r="F34" s="179">
        <v>1.456060606060606E-2</v>
      </c>
      <c r="G34" s="180">
        <v>804.8780487804878</v>
      </c>
      <c r="H34" s="180"/>
      <c r="I34" s="180"/>
      <c r="J34" s="180"/>
      <c r="K34" s="181"/>
      <c r="L34" s="181"/>
      <c r="M34" s="181"/>
      <c r="N34" s="181">
        <v>11.719512195121951</v>
      </c>
      <c r="O34" s="181"/>
      <c r="P34" s="181"/>
      <c r="Q34" s="181">
        <v>11.719512195121951</v>
      </c>
      <c r="R34" s="182">
        <v>1.6423236389712812</v>
      </c>
      <c r="S34" s="182">
        <v>2.2698620996524412</v>
      </c>
      <c r="T34" s="183">
        <v>0.1</v>
      </c>
      <c r="U34" s="181">
        <v>10.547560975609755</v>
      </c>
      <c r="V34" s="184" t="s">
        <v>149</v>
      </c>
      <c r="W34" s="181" t="s">
        <v>171</v>
      </c>
      <c r="X34" s="185">
        <v>0</v>
      </c>
      <c r="Y34" s="181"/>
      <c r="Z34" s="186"/>
      <c r="AA34" s="186"/>
      <c r="AB34" s="187" t="e">
        <v>#N/A</v>
      </c>
      <c r="AC34" s="182" t="e">
        <v>#N/A</v>
      </c>
      <c r="AD34" s="186"/>
      <c r="AE34" s="182">
        <v>3.7278481834641899</v>
      </c>
      <c r="AF34" s="186"/>
      <c r="AG34" s="186"/>
      <c r="AH34" s="186"/>
      <c r="AI34" s="186"/>
    </row>
    <row r="35" spans="1:35" s="194" customFormat="1" ht="15" x14ac:dyDescent="0.2">
      <c r="A35" s="213" t="s">
        <v>172</v>
      </c>
      <c r="B35" s="214">
        <v>0.1905</v>
      </c>
      <c r="C35" s="215">
        <v>2.1999990199999999</v>
      </c>
      <c r="D35" s="215">
        <v>4.5689953192874855</v>
      </c>
      <c r="E35" s="156"/>
      <c r="F35" s="214">
        <v>9.8289585510417832E-2</v>
      </c>
      <c r="G35" s="215">
        <v>470.23200000000003</v>
      </c>
      <c r="H35" s="156"/>
      <c r="I35" s="215"/>
      <c r="J35" s="215"/>
      <c r="K35" s="216"/>
      <c r="L35" s="216"/>
      <c r="M35" s="216"/>
      <c r="N35" s="216"/>
      <c r="O35" s="216">
        <v>46.218908373734799</v>
      </c>
      <c r="P35" s="216"/>
      <c r="Q35" s="216">
        <v>46.218908373734799</v>
      </c>
      <c r="R35" s="217">
        <v>2.076816979349148</v>
      </c>
      <c r="S35" s="217">
        <v>10.115770567465241</v>
      </c>
      <c r="T35" s="218">
        <v>0.2</v>
      </c>
      <c r="U35" s="216">
        <v>36.975126698987843</v>
      </c>
      <c r="V35" s="219" t="s">
        <v>173</v>
      </c>
      <c r="W35" s="216"/>
      <c r="X35" s="220">
        <v>0</v>
      </c>
      <c r="Y35" s="216"/>
      <c r="Z35" s="188"/>
      <c r="AA35" s="188"/>
      <c r="AB35" s="221" t="e">
        <v>#N/A</v>
      </c>
      <c r="AC35" s="222" t="e">
        <v>#N/A</v>
      </c>
      <c r="AD35" s="223"/>
      <c r="AE35" s="217">
        <v>21.008604073712178</v>
      </c>
      <c r="AF35" s="188"/>
      <c r="AG35" s="188"/>
      <c r="AH35" s="188"/>
      <c r="AI35" s="188"/>
    </row>
    <row r="36" spans="1:35" s="186" customFormat="1" ht="15" x14ac:dyDescent="0.2">
      <c r="A36" s="224" t="s">
        <v>174</v>
      </c>
      <c r="B36" s="225">
        <v>0.1003</v>
      </c>
      <c r="C36" s="226">
        <v>24.141030170000001</v>
      </c>
      <c r="D36" s="226">
        <v>4.0119999999999996</v>
      </c>
      <c r="E36" s="156"/>
      <c r="F36" s="225">
        <v>0.1003</v>
      </c>
      <c r="G36" s="226">
        <v>19.999999999999996</v>
      </c>
      <c r="H36" s="156"/>
      <c r="I36" s="226"/>
      <c r="J36" s="226"/>
      <c r="K36" s="227"/>
      <c r="L36" s="227"/>
      <c r="M36" s="227">
        <v>2.0059999999999998</v>
      </c>
      <c r="N36" s="227"/>
      <c r="O36" s="227"/>
      <c r="P36" s="227"/>
      <c r="Q36" s="227">
        <v>2.0059999999999998</v>
      </c>
      <c r="R36" s="228">
        <v>0.16619009096743942</v>
      </c>
      <c r="S36" s="228">
        <v>0.5</v>
      </c>
      <c r="T36" s="229">
        <v>0.5</v>
      </c>
      <c r="U36" s="227">
        <v>1.0029999999999999</v>
      </c>
      <c r="V36" s="230" t="s">
        <v>164</v>
      </c>
      <c r="W36" s="227" t="s">
        <v>175</v>
      </c>
      <c r="X36" s="231">
        <v>0</v>
      </c>
      <c r="Y36" s="227"/>
      <c r="Z36" s="169"/>
      <c r="AA36" s="169"/>
      <c r="AB36" s="221" t="e">
        <v>#N/A</v>
      </c>
      <c r="AC36" s="222" t="e">
        <v>#N/A</v>
      </c>
      <c r="AD36" s="223"/>
      <c r="AE36" s="228">
        <v>8.3095045483719709E-2</v>
      </c>
      <c r="AF36" s="169"/>
      <c r="AG36" s="169"/>
      <c r="AH36" s="169"/>
      <c r="AI36" s="169"/>
    </row>
    <row r="37" spans="1:35" s="186" customFormat="1" x14ac:dyDescent="0.2">
      <c r="A37" s="128" t="s">
        <v>176</v>
      </c>
      <c r="B37" s="129">
        <v>7.6700000000000004E-2</v>
      </c>
      <c r="C37" s="130">
        <v>1.427008087132555</v>
      </c>
      <c r="D37" s="130">
        <v>3.7158875950772239</v>
      </c>
      <c r="E37" s="109"/>
      <c r="F37" s="129" t="e">
        <v>#DIV/0!</v>
      </c>
      <c r="G37" s="130"/>
      <c r="H37" s="109"/>
      <c r="I37" s="130"/>
      <c r="J37" s="130"/>
      <c r="K37" s="117"/>
      <c r="L37" s="117"/>
      <c r="M37" s="117"/>
      <c r="N37" s="117"/>
      <c r="O37" s="117"/>
      <c r="P37" s="117"/>
      <c r="Q37" s="117">
        <v>0</v>
      </c>
      <c r="R37" s="132">
        <v>2.6039709435312082</v>
      </c>
      <c r="S37" s="133">
        <v>0</v>
      </c>
      <c r="T37" s="134">
        <v>0.4</v>
      </c>
      <c r="U37" s="117">
        <v>0</v>
      </c>
      <c r="V37" s="119" t="s">
        <v>162</v>
      </c>
      <c r="W37" s="117" t="s">
        <v>160</v>
      </c>
      <c r="X37" s="232">
        <v>0</v>
      </c>
      <c r="Y37" s="117"/>
      <c r="Z37" s="131"/>
      <c r="AA37" s="131"/>
      <c r="AB37" s="101">
        <v>1923900.1141352956</v>
      </c>
      <c r="AC37" s="102">
        <v>0</v>
      </c>
      <c r="AD37" s="103"/>
      <c r="AE37" s="133">
        <v>0</v>
      </c>
      <c r="AF37" s="131"/>
      <c r="AG37" s="131"/>
      <c r="AH37" s="131"/>
      <c r="AI37" s="131"/>
    </row>
    <row r="38" spans="1:35" s="131" customFormat="1" x14ac:dyDescent="0.2">
      <c r="A38" s="120" t="s">
        <v>177</v>
      </c>
      <c r="B38" s="121">
        <v>0.1353</v>
      </c>
      <c r="C38" s="122">
        <v>4.2003701090628747</v>
      </c>
      <c r="D38" s="122">
        <v>3.6885849624590565</v>
      </c>
      <c r="E38" s="109"/>
      <c r="F38" s="121" t="e">
        <v>#DIV/0!</v>
      </c>
      <c r="G38" s="122"/>
      <c r="H38" s="109"/>
      <c r="I38" s="122"/>
      <c r="J38" s="122"/>
      <c r="K38" s="123"/>
      <c r="L38" s="123"/>
      <c r="M38" s="123"/>
      <c r="N38" s="123"/>
      <c r="O38" s="123"/>
      <c r="P38" s="123"/>
      <c r="Q38" s="123">
        <v>0</v>
      </c>
      <c r="R38" s="124">
        <v>0.87815713060628364</v>
      </c>
      <c r="S38" s="125">
        <v>0</v>
      </c>
      <c r="T38" s="126">
        <v>0.5</v>
      </c>
      <c r="U38" s="123">
        <v>0</v>
      </c>
      <c r="V38" s="127" t="s">
        <v>162</v>
      </c>
      <c r="W38" s="123" t="s">
        <v>160</v>
      </c>
      <c r="X38" s="233">
        <v>0</v>
      </c>
      <c r="Y38" s="123"/>
      <c r="Z38" s="62"/>
      <c r="AA38" s="62"/>
      <c r="AB38" s="101" t="e">
        <v>#N/A</v>
      </c>
      <c r="AC38" s="102" t="e">
        <v>#N/A</v>
      </c>
      <c r="AD38" s="101">
        <v>2500000</v>
      </c>
      <c r="AE38" s="125">
        <v>0</v>
      </c>
      <c r="AF38" s="62"/>
      <c r="AG38" s="62"/>
      <c r="AH38" s="62"/>
      <c r="AI38" s="62"/>
    </row>
    <row r="39" spans="1:35" s="62" customFormat="1" ht="15" x14ac:dyDescent="0.2">
      <c r="A39" s="213" t="s">
        <v>178</v>
      </c>
      <c r="B39" s="214">
        <v>0.1174</v>
      </c>
      <c r="C39" s="215">
        <v>0.72</v>
      </c>
      <c r="D39" s="215">
        <v>3.2284999999999999</v>
      </c>
      <c r="E39" s="156"/>
      <c r="F39" s="214">
        <v>9.5358974358974349E-2</v>
      </c>
      <c r="G39" s="215">
        <v>390</v>
      </c>
      <c r="H39" s="156"/>
      <c r="I39" s="215"/>
      <c r="J39" s="215"/>
      <c r="K39" s="216"/>
      <c r="L39" s="216"/>
      <c r="M39" s="216"/>
      <c r="N39" s="216">
        <v>37.19</v>
      </c>
      <c r="O39" s="216"/>
      <c r="P39" s="216"/>
      <c r="Q39" s="216">
        <v>37.19</v>
      </c>
      <c r="R39" s="217">
        <v>4.4840277777777775</v>
      </c>
      <c r="S39" s="217">
        <v>11.519281400030973</v>
      </c>
      <c r="T39" s="218">
        <v>0.2</v>
      </c>
      <c r="U39" s="216">
        <v>29.751999999999999</v>
      </c>
      <c r="V39" s="219"/>
      <c r="W39" s="216"/>
      <c r="X39" s="220">
        <v>0</v>
      </c>
      <c r="Y39" s="216"/>
      <c r="Z39" s="188"/>
      <c r="AA39" s="188"/>
      <c r="AB39" s="221">
        <v>721543.60000000009</v>
      </c>
      <c r="AC39" s="222">
        <v>5.1542276863102928E-5</v>
      </c>
      <c r="AD39" s="221">
        <v>3000000</v>
      </c>
      <c r="AE39" s="217">
        <v>51.652777777777779</v>
      </c>
      <c r="AF39" s="188"/>
      <c r="AG39" s="188"/>
      <c r="AH39" s="188"/>
      <c r="AI39" s="188"/>
    </row>
    <row r="40" spans="1:35" s="62" customFormat="1" x14ac:dyDescent="0.2">
      <c r="A40" s="128" t="s">
        <v>129</v>
      </c>
      <c r="B40" s="129">
        <v>7.1131324999702095E-2</v>
      </c>
      <c r="C40" s="130">
        <v>6.6986351700000002</v>
      </c>
      <c r="D40" s="130">
        <v>2.8452529999880833</v>
      </c>
      <c r="E40" s="109"/>
      <c r="F40" s="129" t="e">
        <v>#DIV/0!</v>
      </c>
      <c r="G40" s="130"/>
      <c r="H40" s="109"/>
      <c r="I40" s="130"/>
      <c r="J40" s="130"/>
      <c r="K40" s="117"/>
      <c r="L40" s="234"/>
      <c r="M40" s="117"/>
      <c r="N40" s="117"/>
      <c r="O40" s="117"/>
      <c r="P40" s="117"/>
      <c r="Q40" s="117">
        <v>0</v>
      </c>
      <c r="R40" s="132">
        <v>0.42475115120922213</v>
      </c>
      <c r="S40" s="133">
        <v>0</v>
      </c>
      <c r="T40" s="134" t="s">
        <v>127</v>
      </c>
      <c r="U40" s="117"/>
      <c r="V40" s="119"/>
      <c r="W40" s="117" t="s">
        <v>130</v>
      </c>
      <c r="X40" s="232">
        <v>0</v>
      </c>
      <c r="Y40" s="117"/>
      <c r="Z40" s="131"/>
      <c r="AA40" s="131"/>
      <c r="AB40" s="101" t="e">
        <v>#N/A</v>
      </c>
      <c r="AC40" s="102" t="e">
        <v>#N/A</v>
      </c>
      <c r="AD40" s="103"/>
      <c r="AE40" s="133">
        <v>0</v>
      </c>
      <c r="AF40" s="131"/>
      <c r="AG40" s="131"/>
      <c r="AH40" s="131"/>
      <c r="AI40" s="131"/>
    </row>
    <row r="41" spans="1:35" s="186" customFormat="1" x14ac:dyDescent="0.2">
      <c r="A41" s="235" t="s">
        <v>179</v>
      </c>
      <c r="B41" s="236">
        <v>0.2077</v>
      </c>
      <c r="C41" s="237">
        <v>1.87996553</v>
      </c>
      <c r="D41" s="237">
        <v>1.5560092399494507</v>
      </c>
      <c r="E41" s="109"/>
      <c r="F41" s="236" t="e">
        <v>#DIV/0!</v>
      </c>
      <c r="G41" s="237"/>
      <c r="H41" s="109"/>
      <c r="I41" s="237"/>
      <c r="J41" s="237"/>
      <c r="K41" s="238"/>
      <c r="L41" s="239"/>
      <c r="M41" s="239"/>
      <c r="N41" s="239"/>
      <c r="O41" s="239"/>
      <c r="P41" s="239"/>
      <c r="Q41" s="239">
        <v>0</v>
      </c>
      <c r="R41" s="240">
        <v>0.82767966492952172</v>
      </c>
      <c r="S41" s="241">
        <v>0</v>
      </c>
      <c r="T41" s="242">
        <v>0.5</v>
      </c>
      <c r="U41" s="239">
        <v>0</v>
      </c>
      <c r="V41" s="243" t="s">
        <v>173</v>
      </c>
      <c r="W41" s="239" t="s">
        <v>160</v>
      </c>
      <c r="X41" s="244">
        <v>0</v>
      </c>
      <c r="Y41" s="239"/>
      <c r="Z41" s="238"/>
      <c r="AA41" s="238"/>
      <c r="AB41" s="101" t="e">
        <v>#N/A</v>
      </c>
      <c r="AC41" s="102" t="e">
        <v>#N/A</v>
      </c>
      <c r="AD41" s="103"/>
      <c r="AE41" s="241">
        <v>0</v>
      </c>
      <c r="AF41" s="238"/>
      <c r="AG41" s="238"/>
      <c r="AH41" s="238"/>
      <c r="AI41" s="238"/>
    </row>
    <row r="42" spans="1:35" s="186" customFormat="1" x14ac:dyDescent="0.2">
      <c r="A42" s="120" t="s">
        <v>126</v>
      </c>
      <c r="B42" s="121">
        <v>5.0200000000000002E-2</v>
      </c>
      <c r="C42" s="122">
        <v>10.515187650032752</v>
      </c>
      <c r="D42" s="122">
        <v>0.73269607586761376</v>
      </c>
      <c r="E42" s="109"/>
      <c r="F42" s="121" t="e">
        <v>#DIV/0!</v>
      </c>
      <c r="G42" s="122"/>
      <c r="H42" s="109"/>
      <c r="I42" s="122"/>
      <c r="J42" s="122"/>
      <c r="K42" s="245"/>
      <c r="L42" s="123"/>
      <c r="M42" s="123"/>
      <c r="N42" s="123"/>
      <c r="O42" s="123"/>
      <c r="P42" s="123"/>
      <c r="Q42" s="123">
        <v>0</v>
      </c>
      <c r="R42" s="124">
        <v>6.9679790818125018E-2</v>
      </c>
      <c r="S42" s="125">
        <v>0</v>
      </c>
      <c r="T42" s="126">
        <v>0.5</v>
      </c>
      <c r="U42" s="123">
        <v>0</v>
      </c>
      <c r="V42" s="127" t="s">
        <v>164</v>
      </c>
      <c r="W42" s="123" t="s">
        <v>180</v>
      </c>
      <c r="X42" s="233">
        <v>0</v>
      </c>
      <c r="Y42" s="123"/>
      <c r="Z42" s="62"/>
      <c r="AA42" s="62"/>
      <c r="AB42" s="101">
        <v>10768928.02437271</v>
      </c>
      <c r="AC42" s="102">
        <v>0</v>
      </c>
      <c r="AD42" s="103"/>
      <c r="AE42" s="125">
        <v>0</v>
      </c>
      <c r="AF42" s="62"/>
      <c r="AG42" s="62"/>
      <c r="AH42" s="62"/>
      <c r="AI42" s="62"/>
    </row>
    <row r="43" spans="1:35" s="9" customFormat="1" ht="15" x14ac:dyDescent="0.2">
      <c r="A43" s="154" t="s">
        <v>181</v>
      </c>
      <c r="B43" s="155">
        <v>0</v>
      </c>
      <c r="C43" s="156">
        <v>7.7848105897981839</v>
      </c>
      <c r="D43" s="156">
        <v>0</v>
      </c>
      <c r="E43" s="156"/>
      <c r="F43" s="155">
        <v>0</v>
      </c>
      <c r="G43" s="156" t="e">
        <v>#DIV/0!</v>
      </c>
      <c r="H43" s="156"/>
      <c r="I43" s="156"/>
      <c r="J43" s="156"/>
      <c r="K43" s="157"/>
      <c r="L43" s="158"/>
      <c r="M43" s="158"/>
      <c r="N43" s="158"/>
      <c r="O43" s="158"/>
      <c r="P43" s="158"/>
      <c r="Q43" s="158">
        <v>0</v>
      </c>
      <c r="R43" s="159">
        <v>0</v>
      </c>
      <c r="S43" s="159" t="e">
        <v>#DIV/0!</v>
      </c>
      <c r="T43" s="167">
        <v>0</v>
      </c>
      <c r="U43" s="158">
        <v>0</v>
      </c>
      <c r="V43" s="168" t="s">
        <v>182</v>
      </c>
      <c r="W43" s="158" t="s">
        <v>183</v>
      </c>
      <c r="X43" s="163">
        <v>26.177945000000001</v>
      </c>
      <c r="Y43" s="158"/>
      <c r="Z43" s="157"/>
      <c r="AA43" s="157"/>
      <c r="AB43" s="164" t="e">
        <v>#N/A</v>
      </c>
      <c r="AC43" s="159" t="e">
        <v>#N/A</v>
      </c>
      <c r="AD43" s="157"/>
      <c r="AE43" s="159">
        <v>3.3626951738948665</v>
      </c>
      <c r="AF43" s="157"/>
      <c r="AG43" s="157"/>
      <c r="AH43" s="157"/>
      <c r="AI43" s="157"/>
    </row>
    <row r="44" spans="1:35" s="62" customFormat="1" x14ac:dyDescent="0.2">
      <c r="A44" s="120" t="s">
        <v>184</v>
      </c>
      <c r="B44" s="121">
        <v>0.1699</v>
      </c>
      <c r="C44" s="122">
        <v>3.2003705099999999</v>
      </c>
      <c r="D44" s="122">
        <v>0</v>
      </c>
      <c r="E44" s="109"/>
      <c r="F44" s="121">
        <v>0.155</v>
      </c>
      <c r="G44" s="122">
        <v>0</v>
      </c>
      <c r="H44" s="109"/>
      <c r="I44" s="122"/>
      <c r="J44" s="122"/>
      <c r="K44" s="123"/>
      <c r="L44" s="123"/>
      <c r="M44" s="123"/>
      <c r="N44" s="123"/>
      <c r="O44" s="123"/>
      <c r="P44" s="123"/>
      <c r="Q44" s="123">
        <v>0</v>
      </c>
      <c r="R44" s="124">
        <v>0</v>
      </c>
      <c r="S44" s="125" t="e">
        <v>#DIV/0!</v>
      </c>
      <c r="T44" s="126">
        <v>0.4</v>
      </c>
      <c r="U44" s="123">
        <v>0</v>
      </c>
      <c r="V44" s="127" t="s">
        <v>162</v>
      </c>
      <c r="W44" s="123" t="s">
        <v>185</v>
      </c>
      <c r="X44" s="233">
        <v>0</v>
      </c>
      <c r="Y44" s="123"/>
      <c r="AB44" s="245" t="e">
        <v>#N/A</v>
      </c>
      <c r="AC44" s="124" t="e">
        <v>#N/A</v>
      </c>
      <c r="AE44" s="125">
        <v>0</v>
      </c>
    </row>
    <row r="45" spans="1:35" s="9" customFormat="1" x14ac:dyDescent="0.2">
      <c r="A45" s="246" t="s">
        <v>131</v>
      </c>
      <c r="B45" s="171">
        <v>0</v>
      </c>
      <c r="C45" s="109">
        <v>4.8789181399999997</v>
      </c>
      <c r="D45" s="109">
        <v>0</v>
      </c>
      <c r="E45" s="109"/>
      <c r="F45" s="171" t="e">
        <v>#DIV/0!</v>
      </c>
      <c r="G45" s="109"/>
      <c r="H45" s="109"/>
      <c r="I45" s="109"/>
      <c r="J45" s="109"/>
      <c r="K45" s="186"/>
      <c r="L45" s="186"/>
      <c r="M45" s="247"/>
      <c r="N45" s="118"/>
      <c r="O45" s="118"/>
      <c r="P45" s="118"/>
      <c r="Q45" s="118">
        <v>0</v>
      </c>
      <c r="R45" s="172">
        <v>0</v>
      </c>
      <c r="S45" s="173" t="e">
        <v>#DIV/0!</v>
      </c>
      <c r="T45" s="174">
        <v>0</v>
      </c>
      <c r="U45" s="118">
        <v>0</v>
      </c>
      <c r="V45" s="175"/>
      <c r="W45" s="118" t="s">
        <v>186</v>
      </c>
      <c r="X45" s="176">
        <v>5.8647340000000003</v>
      </c>
      <c r="Y45" s="118"/>
      <c r="AB45" s="177">
        <v>5058320.066557562</v>
      </c>
      <c r="AC45" s="172">
        <v>0</v>
      </c>
      <c r="AE45" s="173">
        <v>1.2020562410993845</v>
      </c>
    </row>
    <row r="46" spans="1:35" s="62" customFormat="1" x14ac:dyDescent="0.2">
      <c r="A46" s="120" t="s">
        <v>187</v>
      </c>
      <c r="B46" s="121">
        <v>7.2999999999999995E-2</v>
      </c>
      <c r="C46" s="122">
        <v>4.6920615009181645</v>
      </c>
      <c r="D46" s="122">
        <v>0</v>
      </c>
      <c r="E46" s="109"/>
      <c r="F46" s="121" t="e">
        <v>#DIV/0!</v>
      </c>
      <c r="G46" s="122"/>
      <c r="H46" s="109"/>
      <c r="I46" s="122"/>
      <c r="J46" s="122"/>
      <c r="K46" s="123"/>
      <c r="L46" s="124"/>
      <c r="M46" s="123"/>
      <c r="N46" s="123"/>
      <c r="O46" s="123"/>
      <c r="P46" s="123"/>
      <c r="Q46" s="123">
        <v>0</v>
      </c>
      <c r="R46" s="124">
        <v>0</v>
      </c>
      <c r="S46" s="125" t="e">
        <v>#DIV/0!</v>
      </c>
      <c r="T46" s="126">
        <v>0</v>
      </c>
      <c r="U46" s="123">
        <v>0</v>
      </c>
      <c r="V46" s="127"/>
      <c r="W46" s="123" t="s">
        <v>188</v>
      </c>
      <c r="X46" s="233">
        <v>0</v>
      </c>
      <c r="Y46" s="123"/>
      <c r="AB46" s="101">
        <v>2138361.429357633</v>
      </c>
      <c r="AC46" s="102">
        <v>0</v>
      </c>
      <c r="AD46" s="103"/>
      <c r="AE46" s="125">
        <v>0</v>
      </c>
    </row>
    <row r="47" spans="1:35" s="62" customFormat="1" x14ac:dyDescent="0.2">
      <c r="A47" s="246" t="s">
        <v>189</v>
      </c>
      <c r="B47" s="171">
        <v>0</v>
      </c>
      <c r="C47" s="109">
        <v>1.5224441207263528</v>
      </c>
      <c r="D47" s="109">
        <v>0</v>
      </c>
      <c r="E47" s="109"/>
      <c r="F47" s="171" t="e">
        <v>#DIV/0!</v>
      </c>
      <c r="G47" s="109"/>
      <c r="H47" s="109"/>
      <c r="I47" s="109"/>
      <c r="J47" s="109"/>
      <c r="K47" s="248"/>
      <c r="L47" s="177"/>
      <c r="M47" s="118"/>
      <c r="N47" s="118"/>
      <c r="O47" s="118"/>
      <c r="P47" s="118"/>
      <c r="Q47" s="118">
        <v>0</v>
      </c>
      <c r="R47" s="172">
        <v>0</v>
      </c>
      <c r="S47" s="173" t="e">
        <v>#DIV/0!</v>
      </c>
      <c r="T47" s="174">
        <v>0.5</v>
      </c>
      <c r="U47" s="118">
        <v>0</v>
      </c>
      <c r="V47" s="175" t="s">
        <v>173</v>
      </c>
      <c r="W47" s="118" t="s">
        <v>190</v>
      </c>
      <c r="X47" s="176">
        <v>0.51936425155778898</v>
      </c>
      <c r="Y47" s="118"/>
      <c r="Z47" s="9"/>
      <c r="AA47" s="9"/>
      <c r="AB47" s="177" t="e">
        <v>#N/A</v>
      </c>
      <c r="AC47" s="172" t="e">
        <v>#N/A</v>
      </c>
      <c r="AD47" s="9"/>
      <c r="AE47" s="173">
        <v>0.34113846576516849</v>
      </c>
      <c r="AF47" s="9"/>
      <c r="AG47" s="9"/>
      <c r="AH47" s="9"/>
      <c r="AI47" s="9"/>
    </row>
    <row r="48" spans="1:35" s="9" customFormat="1" x14ac:dyDescent="0.2">
      <c r="A48" s="120" t="s">
        <v>191</v>
      </c>
      <c r="B48" s="121">
        <v>7.7899999999999997E-2</v>
      </c>
      <c r="C48" s="122">
        <v>1.5602865733408107</v>
      </c>
      <c r="D48" s="122">
        <v>0</v>
      </c>
      <c r="E48" s="109"/>
      <c r="F48" s="121" t="e">
        <v>#DIV/0!</v>
      </c>
      <c r="G48" s="122"/>
      <c r="H48" s="109"/>
      <c r="I48" s="122"/>
      <c r="J48" s="122"/>
      <c r="K48" s="245"/>
      <c r="L48" s="123"/>
      <c r="M48" s="123"/>
      <c r="N48" s="123"/>
      <c r="O48" s="123"/>
      <c r="P48" s="123"/>
      <c r="Q48" s="123">
        <v>0</v>
      </c>
      <c r="R48" s="124">
        <v>0</v>
      </c>
      <c r="S48" s="125" t="e">
        <v>#DIV/0!</v>
      </c>
      <c r="T48" s="126" t="s">
        <v>127</v>
      </c>
      <c r="U48" s="123"/>
      <c r="V48" s="127" t="s">
        <v>149</v>
      </c>
      <c r="W48" s="123"/>
      <c r="X48" s="233">
        <v>0</v>
      </c>
      <c r="Y48" s="123"/>
      <c r="Z48" s="62"/>
      <c r="AA48" s="62"/>
      <c r="AB48" s="101" t="e">
        <v>#N/A</v>
      </c>
      <c r="AC48" s="102" t="e">
        <v>#N/A</v>
      </c>
      <c r="AD48" s="103"/>
      <c r="AE48" s="125">
        <v>0</v>
      </c>
      <c r="AF48" s="62"/>
      <c r="AG48" s="62"/>
      <c r="AH48" s="62"/>
      <c r="AI48" s="62"/>
    </row>
    <row r="49" spans="1:35" s="131" customFormat="1" x14ac:dyDescent="0.2">
      <c r="A49" s="120" t="s">
        <v>82</v>
      </c>
      <c r="B49" s="121">
        <v>0.2064</v>
      </c>
      <c r="C49" s="122">
        <v>4.4962309999999999</v>
      </c>
      <c r="D49" s="122">
        <v>0</v>
      </c>
      <c r="E49" s="109"/>
      <c r="F49" s="121" t="e">
        <v>#DIV/0!</v>
      </c>
      <c r="G49" s="122"/>
      <c r="H49" s="109"/>
      <c r="I49" s="122"/>
      <c r="J49" s="122"/>
      <c r="K49" s="245"/>
      <c r="L49" s="123"/>
      <c r="M49" s="123"/>
      <c r="N49" s="123"/>
      <c r="O49" s="123"/>
      <c r="P49" s="123"/>
      <c r="Q49" s="123">
        <v>0</v>
      </c>
      <c r="R49" s="124">
        <v>0</v>
      </c>
      <c r="S49" s="125" t="e">
        <v>#DIV/0!</v>
      </c>
      <c r="T49" s="126" t="s">
        <v>127</v>
      </c>
      <c r="U49" s="123"/>
      <c r="V49" s="127" t="s">
        <v>149</v>
      </c>
      <c r="W49" s="123"/>
      <c r="X49" s="233">
        <v>0</v>
      </c>
      <c r="Y49" s="123"/>
      <c r="Z49" s="62"/>
      <c r="AA49" s="62"/>
      <c r="AB49" s="101" t="e">
        <v>#N/A</v>
      </c>
      <c r="AC49" s="102" t="e">
        <v>#N/A</v>
      </c>
      <c r="AD49" s="103"/>
      <c r="AE49" s="125">
        <v>0</v>
      </c>
      <c r="AF49" s="62"/>
      <c r="AG49" s="62"/>
      <c r="AH49" s="62"/>
      <c r="AI49" s="62"/>
    </row>
    <row r="50" spans="1:35" s="238" customFormat="1" x14ac:dyDescent="0.2">
      <c r="A50" s="246" t="s">
        <v>192</v>
      </c>
      <c r="B50" s="171">
        <v>0</v>
      </c>
      <c r="C50" s="109">
        <v>2.6006665199999999</v>
      </c>
      <c r="D50" s="109">
        <v>0</v>
      </c>
      <c r="E50" s="109"/>
      <c r="F50" s="171" t="e">
        <v>#DIV/0!</v>
      </c>
      <c r="G50" s="109"/>
      <c r="H50" s="249"/>
      <c r="I50" s="109"/>
      <c r="J50" s="109"/>
      <c r="K50" s="118"/>
      <c r="L50" s="118"/>
      <c r="M50" s="118"/>
      <c r="N50" s="118"/>
      <c r="O50" s="118"/>
      <c r="P50" s="118"/>
      <c r="Q50" s="118">
        <v>0</v>
      </c>
      <c r="R50" s="172">
        <v>0</v>
      </c>
      <c r="S50" s="173" t="e">
        <v>#DIV/0!</v>
      </c>
      <c r="T50" s="174">
        <v>0.5</v>
      </c>
      <c r="U50" s="118">
        <v>0</v>
      </c>
      <c r="V50" s="175" t="s">
        <v>173</v>
      </c>
      <c r="W50" s="118" t="s">
        <v>132</v>
      </c>
      <c r="X50" s="176">
        <v>2.9411510000000001</v>
      </c>
      <c r="Y50" s="118"/>
      <c r="Z50" s="9"/>
      <c r="AA50" s="9"/>
      <c r="AB50" s="177">
        <v>548517.06103333342</v>
      </c>
      <c r="AC50" s="172">
        <v>0</v>
      </c>
      <c r="AD50" s="9"/>
      <c r="AE50" s="173">
        <v>1.1309220068707617</v>
      </c>
      <c r="AF50" s="9"/>
      <c r="AG50" s="9"/>
      <c r="AH50" s="9"/>
      <c r="AI50" s="9"/>
    </row>
    <row r="51" spans="1:35" s="259" customFormat="1" ht="15" x14ac:dyDescent="0.2">
      <c r="A51" s="250"/>
      <c r="B51" s="251"/>
      <c r="C51" s="252"/>
      <c r="D51" s="252"/>
      <c r="E51" s="252"/>
      <c r="F51" s="253"/>
      <c r="G51" s="252"/>
      <c r="H51" s="252"/>
      <c r="I51" s="252"/>
      <c r="J51" s="252"/>
      <c r="K51" s="254">
        <v>53426192.497730352</v>
      </c>
      <c r="L51" s="254">
        <v>50163296.182441294</v>
      </c>
      <c r="M51" s="254">
        <v>31745013.022934191</v>
      </c>
      <c r="N51" s="254">
        <v>242000110.709508</v>
      </c>
      <c r="O51" s="254">
        <v>477.78580889463836</v>
      </c>
      <c r="P51" s="254"/>
      <c r="Q51" s="254">
        <v>376668423.5317561</v>
      </c>
      <c r="R51" s="255"/>
      <c r="S51" s="255"/>
      <c r="T51" s="256"/>
      <c r="U51" s="257"/>
      <c r="V51" s="258"/>
      <c r="W51" s="257"/>
      <c r="X51" s="252"/>
      <c r="Y51" s="257"/>
      <c r="AB51" s="260"/>
    </row>
    <row r="52" spans="1:35" s="9" customFormat="1" x14ac:dyDescent="0.2">
      <c r="B52" s="171"/>
      <c r="C52" s="261"/>
      <c r="D52" s="261"/>
      <c r="E52" s="261"/>
      <c r="F52" s="262"/>
      <c r="G52" s="261"/>
      <c r="H52" s="261"/>
      <c r="I52" s="261"/>
      <c r="J52" s="261"/>
      <c r="K52" s="263"/>
      <c r="L52" s="263"/>
      <c r="M52" s="263"/>
      <c r="N52" s="263"/>
      <c r="O52" s="263"/>
      <c r="P52" s="263"/>
      <c r="Q52" s="263"/>
      <c r="R52" s="263"/>
      <c r="S52" s="173"/>
      <c r="T52" s="174"/>
      <c r="U52" s="263"/>
      <c r="V52" s="264"/>
      <c r="W52" s="263"/>
      <c r="X52" s="261"/>
      <c r="Y52" s="263"/>
      <c r="AB52" s="177"/>
    </row>
    <row r="53" spans="1:35" s="269" customFormat="1" x14ac:dyDescent="0.2">
      <c r="A53" s="265" t="s">
        <v>90</v>
      </c>
      <c r="B53" s="266"/>
      <c r="C53" s="267"/>
      <c r="D53" s="267"/>
      <c r="E53" s="249"/>
      <c r="F53" s="268"/>
      <c r="G53" s="267"/>
      <c r="H53" s="249"/>
      <c r="I53" s="267"/>
      <c r="J53" s="267"/>
      <c r="T53" s="270"/>
      <c r="V53" s="271"/>
      <c r="X53" s="267"/>
    </row>
    <row r="54" spans="1:35" s="269" customFormat="1" ht="31.5" customHeight="1" x14ac:dyDescent="0.2">
      <c r="A54" s="272" t="s">
        <v>193</v>
      </c>
      <c r="B54" s="266"/>
      <c r="C54" s="273"/>
      <c r="D54" s="273"/>
      <c r="E54" s="274"/>
      <c r="F54" s="275" t="s">
        <v>194</v>
      </c>
      <c r="G54" s="276" t="s">
        <v>41</v>
      </c>
      <c r="H54" s="277"/>
      <c r="I54" s="276"/>
      <c r="J54" s="276"/>
      <c r="K54" s="278"/>
      <c r="L54" s="278"/>
      <c r="M54" s="278"/>
      <c r="N54" s="278"/>
      <c r="O54" s="278"/>
      <c r="P54" s="278"/>
      <c r="Q54" s="275"/>
      <c r="R54" s="275"/>
      <c r="S54" s="275" t="s">
        <v>105</v>
      </c>
      <c r="T54" s="279"/>
      <c r="V54" s="271"/>
      <c r="X54" s="273"/>
      <c r="Y54" s="280" t="s">
        <v>111</v>
      </c>
      <c r="Z54" s="281" t="s">
        <v>112</v>
      </c>
      <c r="AA54" s="275" t="s">
        <v>113</v>
      </c>
      <c r="AE54" s="275" t="s">
        <v>117</v>
      </c>
    </row>
    <row r="55" spans="1:35" s="269" customFormat="1" x14ac:dyDescent="0.2">
      <c r="A55" s="282"/>
      <c r="B55" s="266"/>
      <c r="C55" s="283">
        <v>17.806802094252848</v>
      </c>
      <c r="D55" s="283">
        <v>24.187027093429087</v>
      </c>
      <c r="E55" s="284"/>
      <c r="F55" s="285"/>
      <c r="G55" s="286"/>
      <c r="H55" s="261"/>
      <c r="I55" s="286"/>
      <c r="J55" s="286"/>
      <c r="K55" s="287">
        <v>0</v>
      </c>
      <c r="L55" s="287">
        <v>22.213725118550364</v>
      </c>
      <c r="M55" s="287">
        <v>0</v>
      </c>
      <c r="N55" s="287">
        <v>0</v>
      </c>
      <c r="O55" s="287">
        <v>19.476908150810807</v>
      </c>
      <c r="P55" s="287"/>
      <c r="Q55" s="288">
        <v>41.690633269361172</v>
      </c>
      <c r="R55" s="289">
        <v>1.3583026848619528</v>
      </c>
      <c r="S55" s="289">
        <v>1.7236774535505981</v>
      </c>
      <c r="T55" s="290"/>
      <c r="U55" s="288" t="e">
        <v>#VALUE!</v>
      </c>
      <c r="V55" s="271"/>
      <c r="X55" s="283">
        <v>14.677038824707061</v>
      </c>
      <c r="Y55" s="291">
        <v>56.367672094068233</v>
      </c>
      <c r="Z55" s="292">
        <v>1387.5</v>
      </c>
      <c r="AA55" s="293">
        <v>4.0625349256986111E-2</v>
      </c>
      <c r="AE55" s="294">
        <v>3.1655134816296364</v>
      </c>
      <c r="AF55" s="293" t="e">
        <v>#VALUE!</v>
      </c>
      <c r="AG55" s="291">
        <v>4.5</v>
      </c>
      <c r="AH55" s="291">
        <v>3.3854457714155094E-2</v>
      </c>
    </row>
    <row r="56" spans="1:35" s="188" customFormat="1" ht="15" x14ac:dyDescent="0.2">
      <c r="A56" s="188" t="s">
        <v>178</v>
      </c>
      <c r="B56" s="214">
        <v>4.5699999999999998E-2</v>
      </c>
      <c r="C56" s="217">
        <v>0.28000000000000003</v>
      </c>
      <c r="D56" s="217">
        <v>1.25675</v>
      </c>
      <c r="E56" s="159"/>
      <c r="F56" s="295">
        <v>4.6333333333333331E-2</v>
      </c>
      <c r="G56" s="296">
        <v>60</v>
      </c>
      <c r="H56" s="297"/>
      <c r="I56" s="296"/>
      <c r="J56" s="296"/>
      <c r="K56" s="298"/>
      <c r="L56" s="298">
        <v>2.78</v>
      </c>
      <c r="M56" s="298"/>
      <c r="N56" s="216"/>
      <c r="O56" s="216"/>
      <c r="P56" s="216"/>
      <c r="Q56" s="216">
        <v>2.78</v>
      </c>
      <c r="R56" s="217">
        <v>4.4883928571428564</v>
      </c>
      <c r="S56" s="217">
        <v>2.2120549035209867</v>
      </c>
      <c r="T56" s="218">
        <v>0.5</v>
      </c>
      <c r="U56" s="216">
        <v>1.39</v>
      </c>
      <c r="V56" s="219" t="s">
        <v>173</v>
      </c>
      <c r="W56" s="216" t="s">
        <v>185</v>
      </c>
      <c r="X56" s="217">
        <v>0</v>
      </c>
      <c r="Y56" s="299">
        <v>2.78</v>
      </c>
      <c r="AE56" s="217">
        <v>9.928571428571427</v>
      </c>
    </row>
    <row r="57" spans="1:35" s="157" customFormat="1" ht="15" x14ac:dyDescent="0.2">
      <c r="A57" s="157" t="s">
        <v>148</v>
      </c>
      <c r="B57" s="155">
        <v>5.7000000000000002E-3</v>
      </c>
      <c r="C57" s="159">
        <v>0.63549887999999999</v>
      </c>
      <c r="D57" s="159">
        <v>1.447679784</v>
      </c>
      <c r="E57" s="159"/>
      <c r="F57" s="300">
        <v>4.394412321378824E-3</v>
      </c>
      <c r="G57" s="297">
        <v>406</v>
      </c>
      <c r="H57" s="297"/>
      <c r="I57" s="297"/>
      <c r="J57" s="297"/>
      <c r="K57" s="164"/>
      <c r="L57" s="164">
        <v>1.7841314024798025</v>
      </c>
      <c r="M57" s="164"/>
      <c r="N57" s="158"/>
      <c r="O57" s="158"/>
      <c r="P57" s="158"/>
      <c r="Q57" s="158">
        <v>1.7841314024798025</v>
      </c>
      <c r="R57" s="159">
        <v>2.2780209840810421</v>
      </c>
      <c r="S57" s="159">
        <v>1.232407485549168</v>
      </c>
      <c r="T57" s="167">
        <v>0.1</v>
      </c>
      <c r="U57" s="158">
        <v>1.6057182622318222</v>
      </c>
      <c r="V57" s="168" t="s">
        <v>149</v>
      </c>
      <c r="W57" s="158" t="s">
        <v>150</v>
      </c>
      <c r="X57" s="159">
        <v>7.1751435985270593</v>
      </c>
      <c r="Y57" s="301">
        <v>8.959275001006862</v>
      </c>
      <c r="AE57" s="159">
        <v>14.098018553560413</v>
      </c>
    </row>
    <row r="58" spans="1:35" s="157" customFormat="1" x14ac:dyDescent="0.2">
      <c r="A58" s="157" t="s">
        <v>151</v>
      </c>
      <c r="B58" s="155">
        <v>1.1999999999999999E-3</v>
      </c>
      <c r="C58" s="159">
        <v>2.9387070682098511</v>
      </c>
      <c r="D58" s="159">
        <v>5.0081704330861418</v>
      </c>
      <c r="E58" s="159"/>
      <c r="F58" s="300">
        <v>1.1244340581182686E-3</v>
      </c>
      <c r="G58" s="297">
        <v>17321.520999999997</v>
      </c>
      <c r="H58" s="297"/>
      <c r="I58" s="249"/>
      <c r="J58" s="249"/>
      <c r="K58" s="164"/>
      <c r="L58" s="164"/>
      <c r="M58" s="164"/>
      <c r="N58" s="158"/>
      <c r="O58" s="158">
        <v>19.476908150810807</v>
      </c>
      <c r="P58" s="118"/>
      <c r="Q58" s="158">
        <v>19.476908150810807</v>
      </c>
      <c r="R58" s="159">
        <v>1.7042087955152772</v>
      </c>
      <c r="S58" s="159">
        <v>3.8890266238021614</v>
      </c>
      <c r="T58" s="167">
        <v>0.1</v>
      </c>
      <c r="U58" s="158">
        <v>17.529217335729726</v>
      </c>
      <c r="V58" s="302" t="s">
        <v>152</v>
      </c>
      <c r="W58" s="157" t="s">
        <v>195</v>
      </c>
      <c r="X58" s="159">
        <v>0</v>
      </c>
      <c r="Y58" s="301">
        <v>19.476908150810807</v>
      </c>
      <c r="AB58" s="9"/>
      <c r="AC58" s="9"/>
      <c r="AD58" s="9"/>
      <c r="AE58" s="159">
        <v>6.6277133782767264</v>
      </c>
    </row>
    <row r="59" spans="1:35" s="157" customFormat="1" x14ac:dyDescent="0.2">
      <c r="A59" s="157" t="s">
        <v>196</v>
      </c>
      <c r="B59" s="155">
        <v>2.9999999999999997E-4</v>
      </c>
      <c r="C59" s="159">
        <v>0.53896167000000006</v>
      </c>
      <c r="D59" s="159">
        <v>0.86437666830055637</v>
      </c>
      <c r="E59" s="159"/>
      <c r="F59" s="300">
        <v>3.0586666666666666E-4</v>
      </c>
      <c r="G59" s="297">
        <v>6465.8048780487807</v>
      </c>
      <c r="H59" s="297"/>
      <c r="I59" s="249"/>
      <c r="J59" s="249"/>
      <c r="K59" s="164"/>
      <c r="L59" s="164">
        <v>1.9776741853658537</v>
      </c>
      <c r="M59" s="164"/>
      <c r="N59" s="158"/>
      <c r="O59" s="158"/>
      <c r="P59" s="118"/>
      <c r="Q59" s="158">
        <v>1.9776741853658537</v>
      </c>
      <c r="R59" s="159">
        <v>1.6037813381062076</v>
      </c>
      <c r="S59" s="159">
        <v>2.2879772880197495</v>
      </c>
      <c r="T59" s="167">
        <v>0.1</v>
      </c>
      <c r="U59" s="158">
        <v>1.7799067668292683</v>
      </c>
      <c r="V59" s="302"/>
      <c r="X59" s="159">
        <v>0</v>
      </c>
      <c r="Y59" s="301">
        <v>1.9776741853658537</v>
      </c>
      <c r="AB59" s="9"/>
      <c r="AC59" s="9"/>
      <c r="AD59" s="9"/>
      <c r="AE59" s="159">
        <v>3.6694152765369261</v>
      </c>
    </row>
    <row r="60" spans="1:35" s="62" customFormat="1" x14ac:dyDescent="0.2">
      <c r="A60" s="62" t="s">
        <v>177</v>
      </c>
      <c r="B60" s="121">
        <v>3.8899999999999997E-2</v>
      </c>
      <c r="C60" s="124">
        <v>0.78202007052440392</v>
      </c>
      <c r="D60" s="124">
        <v>0.65330468553302312</v>
      </c>
      <c r="E60" s="172"/>
      <c r="F60" s="303">
        <v>3.7999999999999999E-2</v>
      </c>
      <c r="G60" s="304">
        <v>0</v>
      </c>
      <c r="H60" s="249"/>
      <c r="I60" s="304"/>
      <c r="J60" s="304"/>
      <c r="K60" s="245"/>
      <c r="L60" s="245"/>
      <c r="M60" s="245"/>
      <c r="N60" s="123"/>
      <c r="O60" s="123"/>
      <c r="P60" s="123"/>
      <c r="Q60" s="123">
        <v>0</v>
      </c>
      <c r="R60" s="124">
        <v>0.83540654537796277</v>
      </c>
      <c r="S60" s="125">
        <v>0</v>
      </c>
      <c r="T60" s="126">
        <v>0.4</v>
      </c>
      <c r="U60" s="123">
        <v>0</v>
      </c>
      <c r="V60" s="127" t="s">
        <v>162</v>
      </c>
      <c r="W60" s="123" t="s">
        <v>160</v>
      </c>
      <c r="X60" s="124">
        <v>0</v>
      </c>
      <c r="Y60" s="305">
        <v>0</v>
      </c>
      <c r="AE60" s="125">
        <v>0</v>
      </c>
    </row>
    <row r="61" spans="1:35" s="157" customFormat="1" ht="15" x14ac:dyDescent="0.2">
      <c r="A61" s="157" t="s">
        <v>197</v>
      </c>
      <c r="B61" s="155">
        <v>6.3E-3</v>
      </c>
      <c r="C61" s="159">
        <v>2.9943639399999999</v>
      </c>
      <c r="D61" s="159">
        <v>9.1632798770082555</v>
      </c>
      <c r="E61" s="159"/>
      <c r="F61" s="300">
        <v>5.012196492120433E-3</v>
      </c>
      <c r="G61" s="297">
        <v>2326.529032258064</v>
      </c>
      <c r="H61" s="297"/>
      <c r="I61" s="297"/>
      <c r="J61" s="297"/>
      <c r="K61" s="164"/>
      <c r="L61" s="164">
        <v>11.661020654300215</v>
      </c>
      <c r="M61" s="164"/>
      <c r="N61" s="158"/>
      <c r="O61" s="158"/>
      <c r="P61" s="158"/>
      <c r="Q61" s="158">
        <v>11.661020654300215</v>
      </c>
      <c r="R61" s="159">
        <v>3.0601757370242226</v>
      </c>
      <c r="S61" s="159">
        <v>1.2725815222079033</v>
      </c>
      <c r="T61" s="160">
        <v>0.05</v>
      </c>
      <c r="U61" s="161">
        <v>11.077969621585204</v>
      </c>
      <c r="V61" s="162" t="s">
        <v>198</v>
      </c>
      <c r="X61" s="159">
        <v>0</v>
      </c>
      <c r="Y61" s="301">
        <v>11.661020654300215</v>
      </c>
      <c r="AE61" s="159">
        <v>3.8943230976459779</v>
      </c>
    </row>
    <row r="62" spans="1:35" s="9" customFormat="1" x14ac:dyDescent="0.2">
      <c r="A62" s="9" t="s">
        <v>199</v>
      </c>
      <c r="B62" s="171">
        <v>0</v>
      </c>
      <c r="C62" s="172">
        <v>2.0648697233727438</v>
      </c>
      <c r="D62" s="172">
        <v>0</v>
      </c>
      <c r="E62" s="172"/>
      <c r="F62" s="73">
        <v>0</v>
      </c>
      <c r="G62" s="249">
        <v>350000</v>
      </c>
      <c r="H62" s="249"/>
      <c r="I62" s="249"/>
      <c r="J62" s="249"/>
      <c r="K62" s="177"/>
      <c r="M62" s="177"/>
      <c r="N62" s="118"/>
      <c r="O62" s="118"/>
      <c r="P62" s="118"/>
      <c r="Q62" s="118">
        <v>0</v>
      </c>
      <c r="R62" s="172">
        <v>0</v>
      </c>
      <c r="S62" s="173" t="e">
        <v>#DIV/0!</v>
      </c>
      <c r="T62" s="174"/>
      <c r="U62" s="118">
        <v>0</v>
      </c>
      <c r="V62" s="10"/>
      <c r="X62" s="172">
        <v>6.3501472969683723</v>
      </c>
      <c r="Y62" s="32">
        <v>6.3501472969683723</v>
      </c>
      <c r="AE62" s="173">
        <v>3.0753258789596112</v>
      </c>
    </row>
    <row r="63" spans="1:35" s="62" customFormat="1" x14ac:dyDescent="0.2">
      <c r="A63" s="62" t="s">
        <v>184</v>
      </c>
      <c r="B63" s="121">
        <v>3.9600000000000003E-2</v>
      </c>
      <c r="C63" s="124">
        <v>0.51168841138707699</v>
      </c>
      <c r="D63" s="124">
        <v>0</v>
      </c>
      <c r="E63" s="172"/>
      <c r="F63" s="303">
        <v>2.7E-2</v>
      </c>
      <c r="G63" s="304">
        <v>0</v>
      </c>
      <c r="H63" s="249"/>
      <c r="I63" s="304"/>
      <c r="J63" s="304"/>
      <c r="K63" s="245"/>
      <c r="L63" s="245"/>
      <c r="M63" s="245"/>
      <c r="N63" s="123"/>
      <c r="O63" s="123"/>
      <c r="P63" s="123"/>
      <c r="Q63" s="123">
        <v>0</v>
      </c>
      <c r="R63" s="124">
        <v>0</v>
      </c>
      <c r="S63" s="125" t="e">
        <v>#DIV/0!</v>
      </c>
      <c r="T63" s="126">
        <v>0.4</v>
      </c>
      <c r="U63" s="123">
        <v>0</v>
      </c>
      <c r="V63" s="127" t="s">
        <v>162</v>
      </c>
      <c r="W63" s="123" t="s">
        <v>185</v>
      </c>
      <c r="X63" s="124">
        <v>0</v>
      </c>
      <c r="Y63" s="305">
        <v>0</v>
      </c>
      <c r="AE63" s="125">
        <v>0</v>
      </c>
    </row>
    <row r="64" spans="1:35" s="194" customFormat="1" ht="15" x14ac:dyDescent="0.2">
      <c r="A64" s="194" t="s">
        <v>166</v>
      </c>
      <c r="B64" s="192">
        <v>2.3400000000000001E-2</v>
      </c>
      <c r="C64" s="196">
        <v>0.58350321328749832</v>
      </c>
      <c r="D64" s="196">
        <v>1.9893416319515818</v>
      </c>
      <c r="E64" s="182"/>
      <c r="F64" s="306">
        <v>2.2919422150882822E-2</v>
      </c>
      <c r="G64" s="307">
        <v>175</v>
      </c>
      <c r="H64" s="308"/>
      <c r="I64" s="307"/>
      <c r="J64" s="307"/>
      <c r="K64" s="212"/>
      <c r="L64" s="212">
        <v>4.0108988764044939</v>
      </c>
      <c r="M64" s="212"/>
      <c r="N64" s="195"/>
      <c r="O64" s="195"/>
      <c r="P64" s="195"/>
      <c r="Q64" s="195">
        <v>4.0108988764044939</v>
      </c>
      <c r="R64" s="196">
        <v>3.4093070726097472</v>
      </c>
      <c r="S64" s="196">
        <v>2.0161941076303349</v>
      </c>
      <c r="T64" s="197">
        <v>0.3</v>
      </c>
      <c r="U64" s="195">
        <v>2.8076292134831458</v>
      </c>
      <c r="V64" s="198" t="s">
        <v>162</v>
      </c>
      <c r="W64" s="195"/>
      <c r="X64" s="196">
        <v>0</v>
      </c>
      <c r="Y64" s="309">
        <v>4.0108988764044939</v>
      </c>
      <c r="AE64" s="196">
        <v>6.8738248308981991</v>
      </c>
    </row>
    <row r="65" spans="1:31" s="238" customFormat="1" x14ac:dyDescent="0.2">
      <c r="A65" s="238" t="s">
        <v>200</v>
      </c>
      <c r="B65" s="236">
        <v>2.1100000000000001E-2</v>
      </c>
      <c r="C65" s="240">
        <v>0.42000098999999996</v>
      </c>
      <c r="D65" s="240">
        <v>1.8531839999999997</v>
      </c>
      <c r="E65" s="172"/>
      <c r="F65" s="310">
        <v>1.4999999999999999E-2</v>
      </c>
      <c r="G65" s="311">
        <v>7497</v>
      </c>
      <c r="H65" s="249"/>
      <c r="I65" s="311"/>
      <c r="J65" s="311"/>
      <c r="K65" s="312"/>
      <c r="L65" s="312"/>
      <c r="M65" s="312"/>
      <c r="N65" s="239"/>
      <c r="O65" s="239"/>
      <c r="P65" s="239"/>
      <c r="Q65" s="239">
        <v>0</v>
      </c>
      <c r="R65" s="240">
        <v>4.4123324566449229</v>
      </c>
      <c r="S65" s="241">
        <v>0</v>
      </c>
      <c r="T65" s="242">
        <v>0.5</v>
      </c>
      <c r="U65" s="239">
        <v>0</v>
      </c>
      <c r="V65" s="243" t="s">
        <v>168</v>
      </c>
      <c r="W65" s="239" t="s">
        <v>160</v>
      </c>
      <c r="X65" s="240">
        <v>0</v>
      </c>
      <c r="Y65" s="313">
        <v>0</v>
      </c>
      <c r="AE65" s="241">
        <v>0</v>
      </c>
    </row>
    <row r="66" spans="1:31" s="62" customFormat="1" x14ac:dyDescent="0.2">
      <c r="A66" s="62" t="s">
        <v>191</v>
      </c>
      <c r="B66" s="121">
        <v>4.7600000000000003E-2</v>
      </c>
      <c r="C66" s="124">
        <v>0.93634145637206512</v>
      </c>
      <c r="D66" s="124">
        <v>0</v>
      </c>
      <c r="E66" s="172"/>
      <c r="F66" s="303">
        <v>4.7E-2</v>
      </c>
      <c r="G66" s="304">
        <v>0</v>
      </c>
      <c r="H66" s="249"/>
      <c r="I66" s="304"/>
      <c r="J66" s="304"/>
      <c r="L66" s="245"/>
      <c r="M66" s="245"/>
      <c r="N66" s="123"/>
      <c r="O66" s="123"/>
      <c r="P66" s="123"/>
      <c r="Q66" s="123">
        <v>0</v>
      </c>
      <c r="R66" s="124">
        <v>0</v>
      </c>
      <c r="S66" s="125" t="e">
        <v>#DIV/0!</v>
      </c>
      <c r="T66" s="126" t="s">
        <v>127</v>
      </c>
      <c r="U66" s="62" t="e">
        <v>#VALUE!</v>
      </c>
      <c r="V66" s="63" t="s">
        <v>149</v>
      </c>
      <c r="W66" s="62" t="s">
        <v>123</v>
      </c>
      <c r="X66" s="124">
        <v>0</v>
      </c>
      <c r="Y66" s="305">
        <v>0</v>
      </c>
      <c r="AE66" s="125">
        <v>0</v>
      </c>
    </row>
    <row r="67" spans="1:31" s="62" customFormat="1" x14ac:dyDescent="0.2">
      <c r="A67" s="62" t="s">
        <v>201</v>
      </c>
      <c r="B67" s="121">
        <v>5.1999999999999998E-3</v>
      </c>
      <c r="C67" s="124">
        <v>1.0095625155151897</v>
      </c>
      <c r="D67" s="124">
        <v>7.5896804671545623E-2</v>
      </c>
      <c r="E67" s="172"/>
      <c r="F67" s="303">
        <v>5.1999999999999998E-3</v>
      </c>
      <c r="G67" s="304">
        <v>2025</v>
      </c>
      <c r="H67" s="249"/>
      <c r="I67" s="304"/>
      <c r="J67" s="304"/>
      <c r="K67" s="245"/>
      <c r="L67" s="245"/>
      <c r="M67" s="245"/>
      <c r="N67" s="123"/>
      <c r="O67" s="123"/>
      <c r="P67" s="123"/>
      <c r="Q67" s="123">
        <v>0</v>
      </c>
      <c r="R67" s="124">
        <v>7.5177914695866793E-2</v>
      </c>
      <c r="S67" s="125">
        <v>0</v>
      </c>
      <c r="T67" s="126" t="s">
        <v>127</v>
      </c>
      <c r="U67" s="62" t="e">
        <v>#VALUE!</v>
      </c>
      <c r="V67" s="63"/>
      <c r="X67" s="124">
        <v>0</v>
      </c>
      <c r="Y67" s="305">
        <v>0</v>
      </c>
      <c r="AE67" s="125">
        <v>0</v>
      </c>
    </row>
    <row r="68" spans="1:31" s="131" customFormat="1" x14ac:dyDescent="0.2">
      <c r="A68" s="131" t="s">
        <v>176</v>
      </c>
      <c r="B68" s="129">
        <v>3.73E-2</v>
      </c>
      <c r="C68" s="132">
        <v>0.60174691756238008</v>
      </c>
      <c r="D68" s="132">
        <v>1.8750432088779803</v>
      </c>
      <c r="E68" s="172"/>
      <c r="F68" s="314">
        <v>0</v>
      </c>
      <c r="G68" s="315">
        <v>3463.1391549295777</v>
      </c>
      <c r="H68" s="249"/>
      <c r="I68" s="315"/>
      <c r="J68" s="315"/>
      <c r="K68" s="234"/>
      <c r="L68" s="234"/>
      <c r="M68" s="234"/>
      <c r="N68" s="117"/>
      <c r="O68" s="117"/>
      <c r="P68" s="117"/>
      <c r="Q68" s="117">
        <v>0</v>
      </c>
      <c r="R68" s="132">
        <v>3.1159996904904861</v>
      </c>
      <c r="S68" s="133">
        <v>0</v>
      </c>
      <c r="T68" s="134">
        <v>0.4</v>
      </c>
      <c r="U68" s="117">
        <v>0</v>
      </c>
      <c r="V68" s="119" t="s">
        <v>162</v>
      </c>
      <c r="W68" s="117" t="s">
        <v>160</v>
      </c>
      <c r="X68" s="132">
        <v>0</v>
      </c>
      <c r="Y68" s="316">
        <v>0</v>
      </c>
      <c r="AE68" s="133">
        <v>0</v>
      </c>
    </row>
    <row r="69" spans="1:31" s="62" customFormat="1" x14ac:dyDescent="0.2">
      <c r="A69" s="62" t="s">
        <v>187</v>
      </c>
      <c r="B69" s="121">
        <v>3.56E-2</v>
      </c>
      <c r="C69" s="124">
        <v>1.9876799139863173</v>
      </c>
      <c r="D69" s="124">
        <v>0</v>
      </c>
      <c r="E69" s="172"/>
      <c r="F69" s="303">
        <v>0</v>
      </c>
      <c r="G69" s="304">
        <v>1905.1330921348313</v>
      </c>
      <c r="H69" s="249"/>
      <c r="I69" s="304"/>
      <c r="J69" s="304"/>
      <c r="K69" s="245"/>
      <c r="L69" s="245"/>
      <c r="M69" s="245"/>
      <c r="N69" s="123"/>
      <c r="O69" s="123"/>
      <c r="P69" s="123"/>
      <c r="Q69" s="123">
        <v>0</v>
      </c>
      <c r="R69" s="124">
        <v>0</v>
      </c>
      <c r="S69" s="125" t="e">
        <v>#DIV/0!</v>
      </c>
      <c r="T69" s="126">
        <v>0</v>
      </c>
      <c r="U69" s="123">
        <v>0</v>
      </c>
      <c r="V69" s="127"/>
      <c r="W69" s="123" t="s">
        <v>188</v>
      </c>
      <c r="X69" s="124">
        <v>0</v>
      </c>
      <c r="Y69" s="305">
        <v>0</v>
      </c>
      <c r="AE69" s="125">
        <v>0</v>
      </c>
    </row>
    <row r="70" spans="1:31" s="9" customFormat="1" x14ac:dyDescent="0.2">
      <c r="A70" s="9" t="s">
        <v>202</v>
      </c>
      <c r="B70" s="171">
        <v>0</v>
      </c>
      <c r="C70" s="172">
        <v>0.28203638874539999</v>
      </c>
      <c r="D70" s="172">
        <v>0</v>
      </c>
      <c r="E70" s="172"/>
      <c r="F70" s="73">
        <v>0</v>
      </c>
      <c r="G70" s="249">
        <v>1145.6265508021388</v>
      </c>
      <c r="H70" s="249"/>
      <c r="I70" s="249"/>
      <c r="J70" s="249"/>
      <c r="K70" s="177"/>
      <c r="L70" s="177"/>
      <c r="M70" s="177"/>
      <c r="N70" s="118"/>
      <c r="O70" s="118"/>
      <c r="P70" s="118"/>
      <c r="Q70" s="118">
        <v>0</v>
      </c>
      <c r="R70" s="172">
        <v>0</v>
      </c>
      <c r="S70" s="173" t="e">
        <v>#DIV/0!</v>
      </c>
      <c r="T70" s="174">
        <v>0.5</v>
      </c>
      <c r="U70" s="118">
        <v>0</v>
      </c>
      <c r="V70" s="175" t="s">
        <v>173</v>
      </c>
      <c r="W70" s="118" t="s">
        <v>190</v>
      </c>
      <c r="X70" s="172">
        <v>9.6421999999999994E-2</v>
      </c>
      <c r="Y70" s="32">
        <v>9.6421999999999994E-2</v>
      </c>
      <c r="AE70" s="173">
        <v>0.3418778705433011</v>
      </c>
    </row>
    <row r="71" spans="1:31" s="9" customFormat="1" x14ac:dyDescent="0.2">
      <c r="A71" s="9" t="s">
        <v>192</v>
      </c>
      <c r="B71" s="171">
        <v>0</v>
      </c>
      <c r="C71" s="172">
        <v>1.029444</v>
      </c>
      <c r="D71" s="172">
        <v>0</v>
      </c>
      <c r="E71" s="172"/>
      <c r="F71" s="73">
        <v>0</v>
      </c>
      <c r="G71" s="249" t="e">
        <v>#DIV/0!</v>
      </c>
      <c r="H71" s="249"/>
      <c r="I71" s="249"/>
      <c r="J71" s="249"/>
      <c r="K71" s="177"/>
      <c r="L71" s="177"/>
      <c r="M71" s="177"/>
      <c r="N71" s="118"/>
      <c r="O71" s="118"/>
      <c r="P71" s="118"/>
      <c r="Q71" s="118">
        <v>0</v>
      </c>
      <c r="R71" s="172">
        <v>0</v>
      </c>
      <c r="S71" s="173" t="e">
        <v>#DIV/0!</v>
      </c>
      <c r="T71" s="174">
        <v>0.5</v>
      </c>
      <c r="U71" s="118">
        <v>0</v>
      </c>
      <c r="V71" s="175" t="s">
        <v>173</v>
      </c>
      <c r="W71" s="118" t="s">
        <v>132</v>
      </c>
      <c r="X71" s="172">
        <v>1.0552820000000001</v>
      </c>
      <c r="Y71" s="32">
        <v>1.0552820000000001</v>
      </c>
      <c r="AE71" s="173">
        <v>1.0250989854717694</v>
      </c>
    </row>
    <row r="72" spans="1:31" s="9" customFormat="1" x14ac:dyDescent="0.2">
      <c r="A72" s="9" t="s">
        <v>203</v>
      </c>
      <c r="B72" s="171">
        <v>0</v>
      </c>
      <c r="C72" s="172">
        <v>0.21037693528991802</v>
      </c>
      <c r="D72" s="172">
        <v>0</v>
      </c>
      <c r="E72" s="172"/>
      <c r="F72" s="73">
        <v>0</v>
      </c>
      <c r="G72" s="249" t="e">
        <v>#DIV/0!</v>
      </c>
      <c r="H72" s="249"/>
      <c r="I72" s="249"/>
      <c r="J72" s="249"/>
      <c r="K72" s="177"/>
      <c r="L72" s="177"/>
      <c r="M72" s="177"/>
      <c r="N72" s="118"/>
      <c r="O72" s="118"/>
      <c r="P72" s="118"/>
      <c r="Q72" s="118"/>
      <c r="R72" s="118"/>
      <c r="S72" s="317"/>
      <c r="T72" s="318"/>
      <c r="V72" s="10"/>
      <c r="X72" s="172">
        <v>4.3929211629999995E-5</v>
      </c>
      <c r="Y72" s="32">
        <v>4.3929211629999995E-5</v>
      </c>
      <c r="AE72" s="173">
        <v>2.0881191927937185E-4</v>
      </c>
    </row>
    <row r="73" spans="1:31" s="9" customFormat="1" x14ac:dyDescent="0.2">
      <c r="B73" s="171"/>
      <c r="C73" s="249"/>
      <c r="D73" s="249"/>
      <c r="E73" s="249"/>
      <c r="F73" s="319"/>
      <c r="G73" s="249"/>
      <c r="H73" s="249"/>
      <c r="I73" s="249"/>
      <c r="J73" s="249"/>
      <c r="T73" s="320"/>
      <c r="V73" s="10"/>
      <c r="X73" s="172"/>
      <c r="Y73" s="32"/>
      <c r="AE73" s="173"/>
    </row>
    <row r="75" spans="1:31" x14ac:dyDescent="0.2">
      <c r="W75" s="325"/>
    </row>
    <row r="76" spans="1:31" x14ac:dyDescent="0.2">
      <c r="K76" s="103">
        <v>90.4</v>
      </c>
    </row>
  </sheetData>
  <autoFilter ref="A19:AI19" xr:uid="{F5B8DF43-E6F9-464A-AD44-1A29B15EE547}">
    <sortState xmlns:xlrd2="http://schemas.microsoft.com/office/spreadsheetml/2017/richdata2" ref="A20:AI50">
      <sortCondition descending="1" ref="D19"/>
    </sortState>
  </autoFilter>
  <mergeCells count="1">
    <mergeCell ref="L1:O1"/>
  </mergeCells>
  <conditionalFormatting sqref="A19:A51">
    <cfRule type="duplicateValues" dxfId="7" priority="1"/>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CE914F-5314-9146-86F7-B01E88AD25D2}">
  <dimension ref="A1"/>
  <sheetViews>
    <sheetView workbookViewId="0">
      <selection activeCell="O1" sqref="O1"/>
    </sheetView>
  </sheetViews>
  <sheetFormatPr baseColWidth="10" defaultColWidth="8.83203125" defaultRowHeight="13" x14ac:dyDescent="0.15"/>
  <cols>
    <col min="1" max="16384" width="8.83203125" style="70"/>
  </cols>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D5A03-8B42-0245-8A82-883EC80E941E}">
  <dimension ref="A1:K17"/>
  <sheetViews>
    <sheetView showGridLines="0" workbookViewId="0"/>
  </sheetViews>
  <sheetFormatPr baseColWidth="10" defaultColWidth="8.6640625" defaultRowHeight="15" x14ac:dyDescent="0.2"/>
  <cols>
    <col min="1" max="1" width="8.6640625" style="407"/>
    <col min="2" max="2" width="16.83203125" style="407" bestFit="1" customWidth="1"/>
    <col min="3" max="3" width="15.5" style="407" customWidth="1"/>
    <col min="4" max="8" width="13.1640625" style="407" customWidth="1"/>
    <col min="9" max="9" width="13.1640625" style="408" customWidth="1"/>
    <col min="10" max="16384" width="8.6640625" style="407"/>
  </cols>
  <sheetData>
    <row r="1" spans="1:11" x14ac:dyDescent="0.2">
      <c r="A1" s="8" t="s">
        <v>337</v>
      </c>
    </row>
    <row r="3" spans="1:11" ht="45" x14ac:dyDescent="0.2">
      <c r="B3" s="409"/>
      <c r="C3" s="410" t="s">
        <v>338</v>
      </c>
      <c r="D3" s="411" t="s">
        <v>339</v>
      </c>
      <c r="E3" s="411" t="s">
        <v>340</v>
      </c>
      <c r="F3" s="411" t="s">
        <v>341</v>
      </c>
      <c r="G3" s="411" t="s">
        <v>342</v>
      </c>
      <c r="H3" s="1446" t="s">
        <v>343</v>
      </c>
      <c r="I3" s="1447" t="s">
        <v>344</v>
      </c>
    </row>
    <row r="4" spans="1:11" ht="16" x14ac:dyDescent="0.2">
      <c r="B4" s="412" t="s">
        <v>345</v>
      </c>
      <c r="C4" s="413"/>
      <c r="D4" s="413"/>
      <c r="E4" s="413"/>
      <c r="F4" s="413"/>
      <c r="G4" s="413"/>
      <c r="H4" s="413"/>
      <c r="I4" s="414"/>
    </row>
    <row r="5" spans="1:11" ht="16" x14ac:dyDescent="0.2">
      <c r="B5" s="409"/>
      <c r="C5" s="415" t="s">
        <v>170</v>
      </c>
      <c r="D5" s="416">
        <v>3.0489999999999999</v>
      </c>
      <c r="E5" s="416">
        <v>2.9079999999999999</v>
      </c>
      <c r="F5" s="415">
        <v>90</v>
      </c>
      <c r="G5" s="417">
        <f>E5/D5</f>
        <v>0.95375532961626763</v>
      </c>
      <c r="H5" s="417" t="s">
        <v>346</v>
      </c>
      <c r="I5" s="418" t="s">
        <v>347</v>
      </c>
      <c r="J5" s="407">
        <v>4</v>
      </c>
      <c r="K5" s="407">
        <f t="shared" ref="K5:K16" si="0">J5*D5</f>
        <v>12.196</v>
      </c>
    </row>
    <row r="6" spans="1:11" ht="16" x14ac:dyDescent="0.2">
      <c r="B6" s="409"/>
      <c r="C6" s="415" t="s">
        <v>348</v>
      </c>
      <c r="D6" s="416">
        <v>3.855</v>
      </c>
      <c r="E6" s="416">
        <v>5.843</v>
      </c>
      <c r="F6" s="415">
        <v>900</v>
      </c>
      <c r="G6" s="417">
        <f>E6/D6</f>
        <v>1.5156939040207522</v>
      </c>
      <c r="H6" s="417" t="s">
        <v>346</v>
      </c>
      <c r="I6" s="418" t="s">
        <v>349</v>
      </c>
      <c r="J6" s="407">
        <v>4</v>
      </c>
      <c r="K6" s="407">
        <f t="shared" si="0"/>
        <v>15.42</v>
      </c>
    </row>
    <row r="7" spans="1:11" ht="16" x14ac:dyDescent="0.2">
      <c r="B7" s="409"/>
      <c r="C7" s="415" t="s">
        <v>151</v>
      </c>
      <c r="D7" s="416">
        <v>4.9349999999999996</v>
      </c>
      <c r="E7" s="416">
        <v>20.988</v>
      </c>
      <c r="F7" s="415">
        <v>1450</v>
      </c>
      <c r="G7" s="417">
        <f t="shared" ref="G7:G11" si="1">E7/D7</f>
        <v>4.2528875379939208</v>
      </c>
      <c r="H7" s="417" t="s">
        <v>350</v>
      </c>
      <c r="I7" s="418" t="s">
        <v>351</v>
      </c>
      <c r="J7" s="407">
        <v>10</v>
      </c>
      <c r="K7" s="407">
        <f t="shared" si="0"/>
        <v>49.349999999999994</v>
      </c>
    </row>
    <row r="8" spans="1:11" ht="16" x14ac:dyDescent="0.2">
      <c r="B8" s="409"/>
      <c r="C8" s="415" t="s">
        <v>201</v>
      </c>
      <c r="D8" s="416">
        <v>10.106</v>
      </c>
      <c r="E8" s="416">
        <v>10.728999999999999</v>
      </c>
      <c r="F8" s="415">
        <v>220</v>
      </c>
      <c r="G8" s="417">
        <f t="shared" si="1"/>
        <v>1.0616465466059766</v>
      </c>
      <c r="H8" s="417" t="s">
        <v>352</v>
      </c>
      <c r="I8" s="418" t="s">
        <v>349</v>
      </c>
      <c r="J8" s="407">
        <v>3</v>
      </c>
      <c r="K8" s="407">
        <f t="shared" si="0"/>
        <v>30.317999999999998</v>
      </c>
    </row>
    <row r="9" spans="1:11" ht="16" x14ac:dyDescent="0.2">
      <c r="B9" s="409"/>
      <c r="C9" s="415" t="s">
        <v>129</v>
      </c>
      <c r="D9" s="416">
        <v>5.9619999999999997</v>
      </c>
      <c r="E9" s="416">
        <v>6.9349999999999996</v>
      </c>
      <c r="F9" s="415">
        <v>106</v>
      </c>
      <c r="G9" s="417">
        <f t="shared" si="1"/>
        <v>1.1632002683663201</v>
      </c>
      <c r="H9" s="417" t="s">
        <v>346</v>
      </c>
      <c r="I9" s="418" t="s">
        <v>347</v>
      </c>
      <c r="J9" s="407">
        <v>4</v>
      </c>
      <c r="K9" s="407">
        <f t="shared" si="0"/>
        <v>23.847999999999999</v>
      </c>
    </row>
    <row r="10" spans="1:11" ht="16" x14ac:dyDescent="0.2">
      <c r="B10" s="409"/>
      <c r="C10" s="415" t="s">
        <v>131</v>
      </c>
      <c r="D10" s="416">
        <v>4.71</v>
      </c>
      <c r="E10" s="416">
        <v>5.0389999999999997</v>
      </c>
      <c r="F10" s="415">
        <v>64</v>
      </c>
      <c r="G10" s="417">
        <f t="shared" si="1"/>
        <v>1.0698513800424627</v>
      </c>
      <c r="H10" s="417" t="s">
        <v>353</v>
      </c>
      <c r="I10" s="418" t="s">
        <v>349</v>
      </c>
      <c r="J10" s="407">
        <v>2</v>
      </c>
      <c r="K10" s="407">
        <f t="shared" si="0"/>
        <v>9.42</v>
      </c>
    </row>
    <row r="11" spans="1:11" ht="16" x14ac:dyDescent="0.2">
      <c r="B11" s="409"/>
      <c r="C11" s="415" t="s">
        <v>122</v>
      </c>
      <c r="D11" s="416">
        <v>3.0390000000000001</v>
      </c>
      <c r="E11" s="416">
        <v>2.8740000000000001</v>
      </c>
      <c r="F11" s="415">
        <v>160</v>
      </c>
      <c r="G11" s="417">
        <f t="shared" si="1"/>
        <v>0.94570582428430405</v>
      </c>
      <c r="H11" s="417" t="s">
        <v>354</v>
      </c>
      <c r="I11" s="418" t="s">
        <v>355</v>
      </c>
      <c r="J11" s="407">
        <v>7</v>
      </c>
      <c r="K11" s="407">
        <f t="shared" si="0"/>
        <v>21.273</v>
      </c>
    </row>
    <row r="12" spans="1:11" ht="16" x14ac:dyDescent="0.2">
      <c r="B12" s="412" t="s">
        <v>356</v>
      </c>
      <c r="C12" s="413"/>
      <c r="D12" s="419"/>
      <c r="E12" s="419"/>
      <c r="F12" s="413"/>
      <c r="G12" s="420"/>
      <c r="H12" s="420"/>
      <c r="I12" s="414"/>
      <c r="K12" s="407">
        <f t="shared" si="0"/>
        <v>0</v>
      </c>
    </row>
    <row r="13" spans="1:11" ht="16" x14ac:dyDescent="0.2">
      <c r="B13" s="409"/>
      <c r="C13" s="415" t="s">
        <v>146</v>
      </c>
      <c r="D13" s="416">
        <v>6.77</v>
      </c>
      <c r="E13" s="416">
        <v>15.57</v>
      </c>
      <c r="F13" s="415">
        <v>115</v>
      </c>
      <c r="G13" s="417">
        <f>E13/D13</f>
        <v>2.2998522895125557</v>
      </c>
      <c r="H13" s="417" t="s">
        <v>346</v>
      </c>
      <c r="I13" s="418" t="s">
        <v>351</v>
      </c>
      <c r="J13" s="407">
        <v>4</v>
      </c>
      <c r="K13" s="407">
        <f t="shared" si="0"/>
        <v>27.08</v>
      </c>
    </row>
    <row r="14" spans="1:11" ht="16" x14ac:dyDescent="0.2">
      <c r="B14" s="409"/>
      <c r="C14" s="415" t="s">
        <v>174</v>
      </c>
      <c r="D14" s="416">
        <v>23.13</v>
      </c>
      <c r="E14" s="416">
        <v>49.72</v>
      </c>
      <c r="F14" s="415">
        <v>500</v>
      </c>
      <c r="G14" s="417">
        <f t="shared" ref="G14:G17" si="2">E14/D14</f>
        <v>2.1495892779939472</v>
      </c>
      <c r="H14" s="417" t="s">
        <v>357</v>
      </c>
      <c r="I14" s="418" t="s">
        <v>351</v>
      </c>
      <c r="J14" s="407">
        <v>10</v>
      </c>
      <c r="K14" s="407">
        <f t="shared" si="0"/>
        <v>231.29999999999998</v>
      </c>
    </row>
    <row r="15" spans="1:11" ht="16" x14ac:dyDescent="0.2">
      <c r="B15" s="409"/>
      <c r="C15" s="415" t="s">
        <v>197</v>
      </c>
      <c r="D15" s="416">
        <v>29.73</v>
      </c>
      <c r="E15" s="416">
        <v>66.489999999999995</v>
      </c>
      <c r="F15" s="415">
        <v>773</v>
      </c>
      <c r="G15" s="417">
        <f t="shared" si="2"/>
        <v>2.2364614867137571</v>
      </c>
      <c r="H15" s="417" t="s">
        <v>357</v>
      </c>
      <c r="I15" s="418" t="s">
        <v>351</v>
      </c>
      <c r="J15" s="407">
        <v>10</v>
      </c>
      <c r="K15" s="407">
        <f t="shared" si="0"/>
        <v>297.3</v>
      </c>
    </row>
    <row r="16" spans="1:11" ht="16" x14ac:dyDescent="0.2">
      <c r="B16" s="409"/>
      <c r="C16" s="415" t="s">
        <v>358</v>
      </c>
      <c r="D16" s="416">
        <v>8.84</v>
      </c>
      <c r="E16" s="416">
        <v>17.298999999999999</v>
      </c>
      <c r="F16" s="415">
        <v>94</v>
      </c>
      <c r="G16" s="417">
        <f t="shared" si="2"/>
        <v>1.9569004524886877</v>
      </c>
      <c r="H16" s="417" t="s">
        <v>354</v>
      </c>
      <c r="I16" s="418" t="s">
        <v>351</v>
      </c>
      <c r="J16" s="407">
        <v>7</v>
      </c>
      <c r="K16" s="407">
        <f t="shared" si="0"/>
        <v>61.879999999999995</v>
      </c>
    </row>
    <row r="17" spans="2:11" ht="16" x14ac:dyDescent="0.2">
      <c r="B17" s="409"/>
      <c r="C17" s="415" t="s">
        <v>199</v>
      </c>
      <c r="D17" s="416">
        <v>7.24</v>
      </c>
      <c r="E17" s="416">
        <v>15.57</v>
      </c>
      <c r="F17" s="415">
        <v>1500</v>
      </c>
      <c r="G17" s="417">
        <f t="shared" si="2"/>
        <v>2.1505524861878453</v>
      </c>
      <c r="H17" s="417" t="s">
        <v>346</v>
      </c>
      <c r="I17" s="418" t="s">
        <v>347</v>
      </c>
      <c r="J17" s="407">
        <v>4</v>
      </c>
      <c r="K17" s="407">
        <f>J17*D17</f>
        <v>28.96</v>
      </c>
    </row>
  </sheetData>
  <pageMargins left="0.7" right="0.7" top="0.75" bottom="0.75" header="0.3" footer="0.3"/>
  <pageSetup paperSize="9"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64349-00AF-2341-9138-D61E51F3C8C9}">
  <sheetPr>
    <pageSetUpPr fitToPage="1"/>
  </sheetPr>
  <dimension ref="A1:G67"/>
  <sheetViews>
    <sheetView showGridLines="0" zoomScale="84" zoomScaleNormal="70" workbookViewId="0"/>
  </sheetViews>
  <sheetFormatPr baseColWidth="10" defaultColWidth="8.83203125" defaultRowHeight="15" x14ac:dyDescent="0.2"/>
  <cols>
    <col min="1" max="1" width="6.33203125" style="9" customWidth="1"/>
    <col min="2" max="2" width="46.1640625" style="9" customWidth="1"/>
    <col min="3" max="3" width="18.1640625" style="9" bestFit="1" customWidth="1"/>
    <col min="4" max="4" width="20" style="9" customWidth="1"/>
    <col min="5" max="5" width="18" style="9" bestFit="1" customWidth="1"/>
    <col min="6" max="6" width="46.1640625" style="9" bestFit="1" customWidth="1"/>
    <col min="7" max="7" width="21.6640625" style="9" customWidth="1"/>
    <col min="8" max="16384" width="8.83203125" style="9"/>
  </cols>
  <sheetData>
    <row r="1" spans="2:7" x14ac:dyDescent="0.2">
      <c r="D1" s="8" t="s">
        <v>556</v>
      </c>
      <c r="G1" s="8" t="s">
        <v>557</v>
      </c>
    </row>
    <row r="2" spans="2:7" x14ac:dyDescent="0.2">
      <c r="F2" s="8" t="s">
        <v>558</v>
      </c>
    </row>
    <row r="3" spans="2:7" x14ac:dyDescent="0.2">
      <c r="G3" s="8" t="s">
        <v>559</v>
      </c>
    </row>
    <row r="4" spans="2:7" x14ac:dyDescent="0.2">
      <c r="B4" s="331" t="s">
        <v>560</v>
      </c>
      <c r="C4" s="1518" t="s">
        <v>561</v>
      </c>
      <c r="D4" s="1519"/>
    </row>
    <row r="5" spans="2:7" x14ac:dyDescent="0.2">
      <c r="B5" s="329" t="s">
        <v>562</v>
      </c>
      <c r="C5" s="1520">
        <v>600</v>
      </c>
      <c r="D5" s="1521"/>
    </row>
    <row r="6" spans="2:7" ht="16" x14ac:dyDescent="0.2">
      <c r="B6" s="1516" t="s">
        <v>563</v>
      </c>
      <c r="C6" s="541" t="s">
        <v>564</v>
      </c>
      <c r="D6" s="541" t="s">
        <v>565</v>
      </c>
      <c r="F6" s="329" t="s">
        <v>566</v>
      </c>
      <c r="G6" s="542">
        <v>5435.5178079999996</v>
      </c>
    </row>
    <row r="7" spans="2:7" ht="16" x14ac:dyDescent="0.2">
      <c r="B7" s="1517"/>
      <c r="C7" s="543">
        <v>42408</v>
      </c>
      <c r="D7" s="544">
        <v>279.5</v>
      </c>
      <c r="F7" s="545" t="s">
        <v>567</v>
      </c>
      <c r="G7" s="546">
        <v>0</v>
      </c>
    </row>
    <row r="8" spans="2:7" ht="16" x14ac:dyDescent="0.2">
      <c r="B8" s="1516" t="s">
        <v>568</v>
      </c>
      <c r="C8" s="541" t="s">
        <v>564</v>
      </c>
      <c r="D8" s="541" t="s">
        <v>565</v>
      </c>
      <c r="F8" s="329" t="s">
        <v>454</v>
      </c>
      <c r="G8" s="542">
        <v>0</v>
      </c>
    </row>
    <row r="9" spans="2:7" ht="16" x14ac:dyDescent="0.2">
      <c r="B9" s="1522"/>
      <c r="C9" s="543">
        <v>43045</v>
      </c>
      <c r="D9" s="544">
        <v>561</v>
      </c>
      <c r="F9" s="329" t="s">
        <v>455</v>
      </c>
      <c r="G9" s="542">
        <v>1.5137547965691269</v>
      </c>
    </row>
    <row r="10" spans="2:7" ht="5.25" customHeight="1" x14ac:dyDescent="0.2">
      <c r="B10" s="1517"/>
      <c r="C10" s="329"/>
      <c r="D10" s="329"/>
      <c r="F10" s="329"/>
      <c r="G10" s="363"/>
    </row>
    <row r="11" spans="2:7" ht="48" x14ac:dyDescent="0.2">
      <c r="B11" s="1516" t="s">
        <v>569</v>
      </c>
      <c r="C11" s="541" t="s">
        <v>570</v>
      </c>
      <c r="D11" s="541" t="s">
        <v>565</v>
      </c>
      <c r="F11" s="545" t="s">
        <v>571</v>
      </c>
      <c r="G11" s="548" t="s">
        <v>572</v>
      </c>
    </row>
    <row r="12" spans="2:7" ht="16" x14ac:dyDescent="0.2">
      <c r="B12" s="1517"/>
      <c r="C12" s="541">
        <v>36</v>
      </c>
      <c r="D12" s="544">
        <v>475.08</v>
      </c>
    </row>
    <row r="13" spans="2:7" x14ac:dyDescent="0.2">
      <c r="B13" s="1523" t="s">
        <v>573</v>
      </c>
      <c r="C13" s="541" t="s">
        <v>570</v>
      </c>
      <c r="D13" s="541" t="s">
        <v>574</v>
      </c>
    </row>
    <row r="14" spans="2:7" ht="16" x14ac:dyDescent="0.2">
      <c r="B14" s="1523"/>
      <c r="C14" s="541">
        <v>3</v>
      </c>
      <c r="D14" s="544">
        <v>13.26</v>
      </c>
    </row>
    <row r="15" spans="2:7" x14ac:dyDescent="0.2">
      <c r="B15" s="1516" t="s">
        <v>575</v>
      </c>
      <c r="C15" s="541" t="s">
        <v>570</v>
      </c>
      <c r="D15" s="541" t="s">
        <v>574</v>
      </c>
    </row>
    <row r="16" spans="2:7" ht="16" x14ac:dyDescent="0.2">
      <c r="B16" s="1517"/>
      <c r="C16" s="541">
        <v>3</v>
      </c>
      <c r="D16" s="544">
        <v>4.76</v>
      </c>
    </row>
    <row r="17" spans="1:7" ht="16" x14ac:dyDescent="0.2">
      <c r="B17" s="547" t="s">
        <v>576</v>
      </c>
      <c r="C17" s="541">
        <v>0</v>
      </c>
      <c r="D17" s="541">
        <v>0</v>
      </c>
    </row>
    <row r="18" spans="1:7" x14ac:dyDescent="0.2">
      <c r="B18" s="1516" t="s">
        <v>577</v>
      </c>
      <c r="C18" s="541" t="s">
        <v>570</v>
      </c>
      <c r="D18" s="541" t="s">
        <v>574</v>
      </c>
    </row>
    <row r="19" spans="1:7" ht="16" x14ac:dyDescent="0.2">
      <c r="B19" s="1517"/>
      <c r="C19" s="541">
        <f>C12-C16</f>
        <v>33</v>
      </c>
      <c r="D19" s="544">
        <f>D12-D16</f>
        <v>470.32</v>
      </c>
      <c r="E19" s="32"/>
    </row>
    <row r="20" spans="1:7" x14ac:dyDescent="0.2">
      <c r="D20" s="550"/>
    </row>
    <row r="21" spans="1:7" x14ac:dyDescent="0.2">
      <c r="D21" s="550"/>
    </row>
    <row r="22" spans="1:7" ht="40.5" customHeight="1" x14ac:dyDescent="0.2">
      <c r="A22" s="549" t="s">
        <v>578</v>
      </c>
      <c r="B22" s="549" t="s">
        <v>579</v>
      </c>
      <c r="C22" s="549" t="s">
        <v>580</v>
      </c>
      <c r="D22" s="549" t="s">
        <v>581</v>
      </c>
      <c r="E22" s="551" t="s">
        <v>582</v>
      </c>
      <c r="F22" s="552" t="s">
        <v>583</v>
      </c>
      <c r="G22" s="553" t="s">
        <v>537</v>
      </c>
    </row>
    <row r="23" spans="1:7" ht="16" x14ac:dyDescent="0.2">
      <c r="A23" s="554">
        <v>1</v>
      </c>
      <c r="B23" s="555" t="s">
        <v>81</v>
      </c>
      <c r="C23" s="556">
        <v>6.1762619560000003</v>
      </c>
      <c r="D23" s="556"/>
      <c r="E23" s="556">
        <v>1.5440654890000001</v>
      </c>
      <c r="F23" s="557" t="s">
        <v>584</v>
      </c>
      <c r="G23" s="556">
        <f>(D23+E23)/C23</f>
        <v>0.25</v>
      </c>
    </row>
    <row r="24" spans="1:7" ht="16" x14ac:dyDescent="0.2">
      <c r="A24" s="554">
        <f>A23+1</f>
        <v>2</v>
      </c>
      <c r="B24" s="558" t="s">
        <v>585</v>
      </c>
      <c r="C24" s="559">
        <v>0.43660500000000002</v>
      </c>
      <c r="D24" s="559">
        <v>0.12511639999999999</v>
      </c>
      <c r="E24" s="559">
        <v>0</v>
      </c>
      <c r="F24" s="557" t="s">
        <v>586</v>
      </c>
      <c r="G24" s="559">
        <f t="shared" ref="G24:G59" si="0">(D24+E24)/C24</f>
        <v>0.28656657619587494</v>
      </c>
    </row>
    <row r="25" spans="1:7" ht="16" x14ac:dyDescent="0.2">
      <c r="A25" s="554">
        <f t="shared" ref="A25:A58" si="1">A24+1</f>
        <v>3</v>
      </c>
      <c r="B25" s="555" t="s">
        <v>78</v>
      </c>
      <c r="C25" s="556">
        <v>4.7292122680000004</v>
      </c>
      <c r="D25" s="560"/>
      <c r="E25" s="560">
        <v>4.7292122680000004</v>
      </c>
      <c r="F25" s="557" t="s">
        <v>587</v>
      </c>
      <c r="G25" s="560">
        <f t="shared" si="0"/>
        <v>1</v>
      </c>
    </row>
    <row r="26" spans="1:7" ht="16" x14ac:dyDescent="0.2">
      <c r="A26" s="554">
        <f t="shared" si="1"/>
        <v>4</v>
      </c>
      <c r="B26" s="558" t="s">
        <v>588</v>
      </c>
      <c r="C26" s="559">
        <v>9.3779126999999995</v>
      </c>
      <c r="D26" s="559"/>
      <c r="E26" s="559">
        <v>27.458496000000004</v>
      </c>
      <c r="F26" s="557" t="s">
        <v>589</v>
      </c>
      <c r="G26" s="559">
        <f t="shared" si="0"/>
        <v>2.9279965466089277</v>
      </c>
    </row>
    <row r="27" spans="1:7" ht="16" x14ac:dyDescent="0.2">
      <c r="A27" s="554">
        <f t="shared" si="1"/>
        <v>5</v>
      </c>
      <c r="B27" s="556" t="s">
        <v>74</v>
      </c>
      <c r="C27" s="561">
        <v>3.95757987</v>
      </c>
      <c r="D27" s="561"/>
      <c r="E27" s="561">
        <v>5.5803209999999996</v>
      </c>
      <c r="F27" s="562" t="s">
        <v>590</v>
      </c>
      <c r="G27" s="561">
        <f t="shared" si="0"/>
        <v>1.4100337032490515</v>
      </c>
    </row>
    <row r="28" spans="1:7" ht="16" x14ac:dyDescent="0.2">
      <c r="A28" s="554">
        <f t="shared" si="1"/>
        <v>6</v>
      </c>
      <c r="B28" s="558" t="s">
        <v>67</v>
      </c>
      <c r="C28" s="559">
        <v>14.72115234</v>
      </c>
      <c r="D28" s="559"/>
      <c r="E28" s="559">
        <v>21.79083860729256</v>
      </c>
      <c r="F28" s="562" t="s">
        <v>590</v>
      </c>
      <c r="G28" s="559">
        <f t="shared" si="0"/>
        <v>1.4802400045873421</v>
      </c>
    </row>
    <row r="29" spans="1:7" ht="16" x14ac:dyDescent="0.2">
      <c r="A29" s="554">
        <f t="shared" si="1"/>
        <v>7</v>
      </c>
      <c r="B29" s="563" t="s">
        <v>45</v>
      </c>
      <c r="C29" s="564">
        <v>84.143471036999998</v>
      </c>
      <c r="D29" s="564"/>
      <c r="E29" s="564">
        <v>197.63157799999999</v>
      </c>
      <c r="F29" s="562" t="s">
        <v>590</v>
      </c>
      <c r="G29" s="564">
        <f t="shared" si="0"/>
        <v>2.3487452509903761</v>
      </c>
    </row>
    <row r="30" spans="1:7" ht="16" x14ac:dyDescent="0.2">
      <c r="A30" s="554">
        <f t="shared" si="1"/>
        <v>8</v>
      </c>
      <c r="B30" s="558" t="s">
        <v>80</v>
      </c>
      <c r="C30" s="559">
        <v>2.0411999999999999</v>
      </c>
      <c r="D30" s="559"/>
      <c r="E30" s="559">
        <v>9.8238828600000012</v>
      </c>
      <c r="F30" s="562" t="s">
        <v>590</v>
      </c>
      <c r="G30" s="559">
        <f t="shared" si="0"/>
        <v>4.812797795414463</v>
      </c>
    </row>
    <row r="31" spans="1:7" ht="16" x14ac:dyDescent="0.2">
      <c r="A31" s="554">
        <f t="shared" si="1"/>
        <v>9</v>
      </c>
      <c r="B31" s="563" t="s">
        <v>58</v>
      </c>
      <c r="C31" s="564">
        <v>18.524906248000001</v>
      </c>
      <c r="D31" s="564"/>
      <c r="E31" s="564">
        <v>23.122533172000004</v>
      </c>
      <c r="F31" s="562" t="s">
        <v>590</v>
      </c>
      <c r="G31" s="564">
        <f t="shared" si="0"/>
        <v>1.2481862451798575</v>
      </c>
    </row>
    <row r="32" spans="1:7" ht="16" x14ac:dyDescent="0.2">
      <c r="A32" s="554">
        <f t="shared" si="1"/>
        <v>10</v>
      </c>
      <c r="B32" s="565" t="s">
        <v>57</v>
      </c>
      <c r="C32" s="559">
        <v>35.846352851999995</v>
      </c>
      <c r="D32" s="559"/>
      <c r="E32" s="559">
        <v>99.2</v>
      </c>
      <c r="F32" s="562" t="s">
        <v>590</v>
      </c>
      <c r="G32" s="559">
        <f t="shared" si="0"/>
        <v>2.7673666107559192</v>
      </c>
    </row>
    <row r="33" spans="1:7" ht="16" x14ac:dyDescent="0.2">
      <c r="A33" s="554">
        <f t="shared" si="1"/>
        <v>11</v>
      </c>
      <c r="B33" s="555" t="s">
        <v>591</v>
      </c>
      <c r="C33" s="556">
        <v>3.5098447769999992</v>
      </c>
      <c r="D33" s="556">
        <v>1.2921273569999998</v>
      </c>
      <c r="E33" s="556">
        <v>0</v>
      </c>
      <c r="F33" s="557" t="s">
        <v>548</v>
      </c>
      <c r="G33" s="556">
        <f>(D33+E33)/C33</f>
        <v>0.36814373258535704</v>
      </c>
    </row>
    <row r="34" spans="1:7" ht="16" x14ac:dyDescent="0.2">
      <c r="A34" s="554">
        <f t="shared" si="1"/>
        <v>12</v>
      </c>
      <c r="B34" s="558" t="s">
        <v>51</v>
      </c>
      <c r="C34" s="559">
        <v>23.431933469499999</v>
      </c>
      <c r="D34" s="559"/>
      <c r="E34" s="559">
        <v>46.995493382543998</v>
      </c>
      <c r="F34" s="562" t="s">
        <v>590</v>
      </c>
      <c r="G34" s="559">
        <f t="shared" ref="G34:G58" si="2">(D34+E34)/C34</f>
        <v>2.0056173957524814</v>
      </c>
    </row>
    <row r="35" spans="1:7" ht="16" x14ac:dyDescent="0.2">
      <c r="A35" s="554">
        <f t="shared" si="1"/>
        <v>13</v>
      </c>
      <c r="B35" s="555" t="s">
        <v>62</v>
      </c>
      <c r="C35" s="560">
        <v>8.2786873830000012</v>
      </c>
      <c r="D35" s="560"/>
      <c r="E35" s="560">
        <v>18.001342126080001</v>
      </c>
      <c r="F35" s="562" t="s">
        <v>590</v>
      </c>
      <c r="G35" s="560">
        <f t="shared" si="2"/>
        <v>2.1744198437840683</v>
      </c>
    </row>
    <row r="36" spans="1:7" ht="16" x14ac:dyDescent="0.2">
      <c r="A36" s="554">
        <f t="shared" si="1"/>
        <v>14</v>
      </c>
      <c r="B36" s="558" t="s">
        <v>66</v>
      </c>
      <c r="C36" s="559">
        <v>10.708905765999999</v>
      </c>
      <c r="D36" s="559"/>
      <c r="E36" s="559">
        <v>15.589996199999998</v>
      </c>
      <c r="F36" s="562" t="s">
        <v>590</v>
      </c>
      <c r="G36" s="559">
        <f t="shared" si="2"/>
        <v>1.4557973093289427</v>
      </c>
    </row>
    <row r="37" spans="1:7" ht="16" x14ac:dyDescent="0.2">
      <c r="A37" s="554">
        <f t="shared" si="1"/>
        <v>15</v>
      </c>
      <c r="B37" s="563" t="s">
        <v>76</v>
      </c>
      <c r="C37" s="561">
        <v>3.0739728800000004</v>
      </c>
      <c r="D37" s="561"/>
      <c r="E37" s="561">
        <v>4.4369610999999995</v>
      </c>
      <c r="F37" s="557" t="s">
        <v>590</v>
      </c>
      <c r="G37" s="561">
        <f t="shared" si="2"/>
        <v>1.443396306085823</v>
      </c>
    </row>
    <row r="38" spans="1:7" ht="16" x14ac:dyDescent="0.2">
      <c r="A38" s="554">
        <f t="shared" si="1"/>
        <v>16</v>
      </c>
      <c r="B38" s="558" t="s">
        <v>592</v>
      </c>
      <c r="C38" s="559">
        <v>0.80927979768000002</v>
      </c>
      <c r="D38" s="559">
        <v>0.17085771399999999</v>
      </c>
      <c r="E38" s="559"/>
      <c r="F38" s="557" t="s">
        <v>548</v>
      </c>
      <c r="G38" s="559">
        <f t="shared" si="2"/>
        <v>0.21112316715406185</v>
      </c>
    </row>
    <row r="39" spans="1:7" ht="16" x14ac:dyDescent="0.2">
      <c r="A39" s="554">
        <f t="shared" si="1"/>
        <v>17</v>
      </c>
      <c r="B39" s="563" t="s">
        <v>49</v>
      </c>
      <c r="C39" s="564">
        <v>12.3299865</v>
      </c>
      <c r="D39" s="564"/>
      <c r="E39" s="564">
        <v>57.067348000000003</v>
      </c>
      <c r="F39" s="557" t="s">
        <v>590</v>
      </c>
      <c r="G39" s="564">
        <f t="shared" si="2"/>
        <v>4.6283382386509508</v>
      </c>
    </row>
    <row r="40" spans="1:7" ht="16" x14ac:dyDescent="0.2">
      <c r="A40" s="554">
        <f t="shared" si="1"/>
        <v>18</v>
      </c>
      <c r="B40" s="558" t="s">
        <v>68</v>
      </c>
      <c r="C40" s="559">
        <v>9.5498784921297997</v>
      </c>
      <c r="D40" s="559"/>
      <c r="E40" s="559">
        <v>14.735941058874243</v>
      </c>
      <c r="F40" s="557" t="s">
        <v>590</v>
      </c>
      <c r="G40" s="559">
        <f t="shared" si="2"/>
        <v>1.5430501101158884</v>
      </c>
    </row>
    <row r="41" spans="1:7" ht="16" x14ac:dyDescent="0.2">
      <c r="A41" s="554">
        <f t="shared" si="1"/>
        <v>19</v>
      </c>
      <c r="B41" s="563" t="s">
        <v>69</v>
      </c>
      <c r="C41" s="564">
        <v>10.650586800000001</v>
      </c>
      <c r="D41" s="564"/>
      <c r="E41" s="564">
        <v>14.1607676</v>
      </c>
      <c r="F41" s="557" t="s">
        <v>590</v>
      </c>
      <c r="G41" s="564">
        <f t="shared" si="2"/>
        <v>1.3295762821256008</v>
      </c>
    </row>
    <row r="42" spans="1:7" ht="16" x14ac:dyDescent="0.2">
      <c r="A42" s="554">
        <f t="shared" si="1"/>
        <v>20</v>
      </c>
      <c r="B42" s="565" t="s">
        <v>73</v>
      </c>
      <c r="C42" s="559">
        <v>2.8528795600000003</v>
      </c>
      <c r="D42" s="559"/>
      <c r="E42" s="559">
        <v>5.0257116000000002</v>
      </c>
      <c r="F42" s="557" t="s">
        <v>590</v>
      </c>
      <c r="G42" s="559">
        <f t="shared" si="2"/>
        <v>1.7616276797889077</v>
      </c>
    </row>
    <row r="43" spans="1:7" ht="16" x14ac:dyDescent="0.2">
      <c r="A43" s="554">
        <f t="shared" si="1"/>
        <v>21</v>
      </c>
      <c r="B43" s="566" t="s">
        <v>593</v>
      </c>
      <c r="C43" s="561">
        <v>25.053916737000002</v>
      </c>
      <c r="D43" s="561"/>
      <c r="E43" s="561">
        <v>28.905956256000003</v>
      </c>
      <c r="F43" s="557" t="s">
        <v>590</v>
      </c>
      <c r="G43" s="564">
        <f t="shared" si="2"/>
        <v>1.1537499928428856</v>
      </c>
    </row>
    <row r="44" spans="1:7" s="259" customFormat="1" ht="16" x14ac:dyDescent="0.2">
      <c r="A44" s="554">
        <f t="shared" si="1"/>
        <v>22</v>
      </c>
      <c r="B44" s="565" t="s">
        <v>65</v>
      </c>
      <c r="C44" s="567">
        <v>7.4372772359999999</v>
      </c>
      <c r="D44" s="568"/>
      <c r="E44" s="567">
        <v>11.231086776</v>
      </c>
      <c r="F44" s="557" t="s">
        <v>590</v>
      </c>
      <c r="G44" s="559">
        <f t="shared" si="2"/>
        <v>1.5101073174516255</v>
      </c>
    </row>
    <row r="45" spans="1:7" ht="16" x14ac:dyDescent="0.2">
      <c r="A45" s="554">
        <f t="shared" si="1"/>
        <v>23</v>
      </c>
      <c r="B45" s="566" t="s">
        <v>594</v>
      </c>
      <c r="C45" s="561">
        <v>11.013866759999999</v>
      </c>
      <c r="D45" s="561"/>
      <c r="E45" s="561">
        <v>0</v>
      </c>
      <c r="F45" s="569" t="s">
        <v>595</v>
      </c>
      <c r="G45" s="564">
        <f t="shared" si="2"/>
        <v>0</v>
      </c>
    </row>
    <row r="46" spans="1:7" ht="16" x14ac:dyDescent="0.2">
      <c r="A46" s="554">
        <f t="shared" si="1"/>
        <v>24</v>
      </c>
      <c r="B46" s="565" t="s">
        <v>596</v>
      </c>
      <c r="C46" s="559">
        <v>0.80235000000000001</v>
      </c>
      <c r="D46" s="559"/>
      <c r="E46" s="559">
        <v>0</v>
      </c>
      <c r="F46" s="569" t="s">
        <v>595</v>
      </c>
      <c r="G46" s="559">
        <f t="shared" si="2"/>
        <v>0</v>
      </c>
    </row>
    <row r="47" spans="1:7" ht="16" x14ac:dyDescent="0.2">
      <c r="A47" s="554">
        <f t="shared" si="1"/>
        <v>25</v>
      </c>
      <c r="B47" s="566" t="s">
        <v>64</v>
      </c>
      <c r="C47" s="561">
        <v>10.108124549999999</v>
      </c>
      <c r="D47" s="561"/>
      <c r="E47" s="561">
        <v>14.35812615</v>
      </c>
      <c r="F47" s="557" t="s">
        <v>590</v>
      </c>
      <c r="G47" s="564">
        <f t="shared" si="2"/>
        <v>1.4204540198310083</v>
      </c>
    </row>
    <row r="48" spans="1:7" ht="16" x14ac:dyDescent="0.2">
      <c r="A48" s="554">
        <f t="shared" si="1"/>
        <v>26</v>
      </c>
      <c r="B48" s="565" t="s">
        <v>72</v>
      </c>
      <c r="C48" s="559">
        <v>11.571405704</v>
      </c>
      <c r="D48" s="559"/>
      <c r="E48" s="559">
        <v>5.785702852</v>
      </c>
      <c r="F48" s="557" t="s">
        <v>597</v>
      </c>
      <c r="G48" s="559">
        <f t="shared" si="2"/>
        <v>0.5</v>
      </c>
    </row>
    <row r="49" spans="1:7" ht="16" x14ac:dyDescent="0.2">
      <c r="A49" s="554">
        <f t="shared" si="1"/>
        <v>27</v>
      </c>
      <c r="B49" s="566" t="s">
        <v>52</v>
      </c>
      <c r="C49" s="561">
        <v>19.407232432000001</v>
      </c>
      <c r="D49" s="561"/>
      <c r="E49" s="561">
        <v>45.325790112</v>
      </c>
      <c r="F49" s="557" t="s">
        <v>590</v>
      </c>
      <c r="G49" s="564">
        <f t="shared" si="2"/>
        <v>2.3355102419067064</v>
      </c>
    </row>
    <row r="50" spans="1:7" ht="16" x14ac:dyDescent="0.2">
      <c r="A50" s="554">
        <f t="shared" si="1"/>
        <v>28</v>
      </c>
      <c r="B50" s="565" t="s">
        <v>54</v>
      </c>
      <c r="C50" s="559">
        <v>26.814450180000001</v>
      </c>
      <c r="D50" s="559"/>
      <c r="E50" s="559">
        <v>30.468312503999993</v>
      </c>
      <c r="F50" s="557" t="s">
        <v>590</v>
      </c>
      <c r="G50" s="559">
        <f t="shared" si="2"/>
        <v>1.1362646744375644</v>
      </c>
    </row>
    <row r="51" spans="1:7" ht="16" x14ac:dyDescent="0.2">
      <c r="A51" s="554">
        <f t="shared" si="1"/>
        <v>29</v>
      </c>
      <c r="B51" s="566" t="s">
        <v>79</v>
      </c>
      <c r="C51" s="561">
        <v>2.6885036800000002</v>
      </c>
      <c r="D51" s="561"/>
      <c r="E51" s="561">
        <v>2.8490902538927996</v>
      </c>
      <c r="F51" s="557" t="s">
        <v>587</v>
      </c>
      <c r="G51" s="564">
        <f t="shared" si="2"/>
        <v>1.0597308365569353</v>
      </c>
    </row>
    <row r="52" spans="1:7" ht="32" x14ac:dyDescent="0.2">
      <c r="A52" s="554">
        <f t="shared" si="1"/>
        <v>30</v>
      </c>
      <c r="B52" s="565" t="s">
        <v>75</v>
      </c>
      <c r="C52" s="559">
        <v>5.2963060590000008</v>
      </c>
      <c r="D52" s="559"/>
      <c r="E52" s="559">
        <v>0.93689505000000006</v>
      </c>
      <c r="F52" s="570" t="s">
        <v>598</v>
      </c>
      <c r="G52" s="559">
        <f t="shared" si="2"/>
        <v>0.17689594210816734</v>
      </c>
    </row>
    <row r="53" spans="1:7" ht="16" x14ac:dyDescent="0.2">
      <c r="A53" s="554">
        <f t="shared" si="1"/>
        <v>31</v>
      </c>
      <c r="B53" s="566" t="s">
        <v>70</v>
      </c>
      <c r="C53" s="561">
        <v>8.8175515759999996</v>
      </c>
      <c r="D53" s="561"/>
      <c r="E53" s="561">
        <v>8.8175515759999996</v>
      </c>
      <c r="F53" s="557" t="s">
        <v>587</v>
      </c>
      <c r="G53" s="564">
        <f t="shared" si="2"/>
        <v>1</v>
      </c>
    </row>
    <row r="54" spans="1:7" ht="16" x14ac:dyDescent="0.2">
      <c r="A54" s="554">
        <f t="shared" si="1"/>
        <v>32</v>
      </c>
      <c r="B54" s="565" t="s">
        <v>61</v>
      </c>
      <c r="C54" s="559">
        <v>11.07263552</v>
      </c>
      <c r="D54" s="559"/>
      <c r="E54" s="559">
        <v>13.210068648</v>
      </c>
      <c r="F54" s="557" t="s">
        <v>590</v>
      </c>
      <c r="G54" s="559">
        <f t="shared" si="2"/>
        <v>1.1930374321577957</v>
      </c>
    </row>
    <row r="55" spans="1:7" ht="16" x14ac:dyDescent="0.2">
      <c r="A55" s="554">
        <f t="shared" si="1"/>
        <v>33</v>
      </c>
      <c r="B55" s="566" t="s">
        <v>71</v>
      </c>
      <c r="C55" s="561">
        <v>8.6852025590000004</v>
      </c>
      <c r="D55" s="561"/>
      <c r="E55" s="561">
        <v>17.163052218546603</v>
      </c>
      <c r="F55" s="557" t="s">
        <v>590</v>
      </c>
      <c r="G55" s="564">
        <f t="shared" si="2"/>
        <v>1.9761257267122079</v>
      </c>
    </row>
    <row r="56" spans="1:7" ht="16" x14ac:dyDescent="0.2">
      <c r="A56" s="554">
        <f t="shared" si="1"/>
        <v>34</v>
      </c>
      <c r="B56" s="565" t="s">
        <v>599</v>
      </c>
      <c r="C56" s="559">
        <v>8.9980314400000019</v>
      </c>
      <c r="D56" s="559"/>
      <c r="E56" s="559">
        <v>14.040315046</v>
      </c>
      <c r="F56" s="557" t="s">
        <v>590</v>
      </c>
      <c r="G56" s="559">
        <f t="shared" si="2"/>
        <v>1.5603763044864396</v>
      </c>
    </row>
    <row r="57" spans="1:7" ht="16" x14ac:dyDescent="0.2">
      <c r="A57" s="554">
        <f t="shared" si="1"/>
        <v>35</v>
      </c>
      <c r="B57" s="566" t="s">
        <v>600</v>
      </c>
      <c r="C57" s="561">
        <v>50.723185844</v>
      </c>
      <c r="D57" s="561"/>
      <c r="E57" s="561">
        <v>130.13627276799997</v>
      </c>
      <c r="F57" s="557" t="s">
        <v>590</v>
      </c>
      <c r="G57" s="564">
        <f t="shared" si="2"/>
        <v>2.5656170960600986</v>
      </c>
    </row>
    <row r="58" spans="1:7" ht="16" x14ac:dyDescent="0.2">
      <c r="A58" s="554">
        <f t="shared" si="1"/>
        <v>36</v>
      </c>
      <c r="B58" s="565" t="s">
        <v>601</v>
      </c>
      <c r="C58" s="559">
        <v>1.4392260000000001</v>
      </c>
      <c r="D58" s="559"/>
      <c r="E58" s="559">
        <v>0</v>
      </c>
      <c r="F58" s="569" t="s">
        <v>595</v>
      </c>
      <c r="G58" s="559">
        <f t="shared" si="2"/>
        <v>0</v>
      </c>
    </row>
    <row r="59" spans="1:7" x14ac:dyDescent="0.2">
      <c r="A59" s="571"/>
      <c r="B59" s="572" t="s">
        <v>111</v>
      </c>
      <c r="C59" s="573">
        <f>SUM(C23:C58)</f>
        <v>475.07987597330987</v>
      </c>
      <c r="D59" s="573">
        <f>SUM(D23:D58)</f>
        <v>1.5881014709999999</v>
      </c>
      <c r="E59" s="573">
        <f>SUM(E23:E58)</f>
        <v>890.1227086742299</v>
      </c>
      <c r="F59" s="557"/>
      <c r="G59" s="573">
        <f t="shared" si="0"/>
        <v>1.8769702848775822</v>
      </c>
    </row>
    <row r="62" spans="1:7" ht="19" x14ac:dyDescent="0.25">
      <c r="B62" s="329" t="s">
        <v>602</v>
      </c>
      <c r="C62" s="329"/>
    </row>
    <row r="63" spans="1:7" x14ac:dyDescent="0.2">
      <c r="B63" s="329" t="s">
        <v>603</v>
      </c>
      <c r="C63" s="329"/>
    </row>
    <row r="64" spans="1:7" ht="32" x14ac:dyDescent="0.2">
      <c r="B64" s="552" t="s">
        <v>604</v>
      </c>
      <c r="C64" s="329"/>
    </row>
    <row r="65" spans="2:3" ht="32" x14ac:dyDescent="0.2">
      <c r="B65" s="552" t="s">
        <v>605</v>
      </c>
      <c r="C65" s="329"/>
    </row>
    <row r="67" spans="2:3" x14ac:dyDescent="0.2">
      <c r="B67" s="9" t="s">
        <v>606</v>
      </c>
    </row>
  </sheetData>
  <mergeCells count="8">
    <mergeCell ref="B15:B16"/>
    <mergeCell ref="B18:B19"/>
    <mergeCell ref="C4:D4"/>
    <mergeCell ref="C5:D5"/>
    <mergeCell ref="B6:B7"/>
    <mergeCell ref="B8:B10"/>
    <mergeCell ref="B11:B12"/>
    <mergeCell ref="B13:B14"/>
  </mergeCells>
  <pageMargins left="0.7" right="0.7" top="0.75" bottom="0.75" header="0.3" footer="0.3"/>
  <pageSetup paperSize="9" scale="70" fitToHeight="0" orientation="landscape"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34F2B-C5A5-2B46-8107-324C4485EDD0}">
  <dimension ref="A1:AE50"/>
  <sheetViews>
    <sheetView topLeftCell="E11" zoomScale="86" zoomScaleNormal="100" workbookViewId="0">
      <selection activeCell="A41" sqref="A41"/>
    </sheetView>
  </sheetViews>
  <sheetFormatPr baseColWidth="10" defaultColWidth="8.83203125" defaultRowHeight="15" x14ac:dyDescent="0.2"/>
  <cols>
    <col min="1" max="2" width="8.83203125" style="9"/>
    <col min="3" max="3" width="11.5" style="10" customWidth="1"/>
    <col min="4" max="4" width="9.83203125" style="9" bestFit="1" customWidth="1"/>
    <col min="5" max="5" width="9.5" style="9" bestFit="1" customWidth="1"/>
    <col min="6" max="6" width="9.83203125" style="9" bestFit="1" customWidth="1"/>
    <col min="7" max="7" width="9.33203125" style="9" bestFit="1" customWidth="1"/>
    <col min="8" max="8" width="8.83203125" style="10"/>
    <col min="9" max="9" width="10.33203125" style="9" bestFit="1" customWidth="1"/>
    <col min="10" max="10" width="12.5" style="9" bestFit="1" customWidth="1"/>
    <col min="11" max="12" width="11.5" style="9" bestFit="1" customWidth="1"/>
    <col min="13" max="13" width="11.5" style="9" customWidth="1"/>
    <col min="14" max="14" width="11.5" style="10" customWidth="1"/>
    <col min="15" max="15" width="11.1640625" style="9" bestFit="1" customWidth="1"/>
    <col min="16" max="16" width="11.6640625" style="9" bestFit="1" customWidth="1"/>
    <col min="17" max="18" width="12.33203125" style="9" bestFit="1" customWidth="1"/>
    <col min="19" max="20" width="12.33203125" style="9" customWidth="1"/>
    <col min="21" max="21" width="15.83203125" style="9" bestFit="1" customWidth="1"/>
    <col min="22" max="22" width="16.5" style="9" bestFit="1" customWidth="1"/>
    <col min="23" max="24" width="17.1640625" style="9" bestFit="1" customWidth="1"/>
    <col min="25" max="26" width="17.1640625" style="9" customWidth="1"/>
    <col min="27" max="27" width="15.83203125" style="9" customWidth="1"/>
    <col min="28" max="28" width="16.5" style="9" customWidth="1"/>
    <col min="29" max="29" width="17.1640625" style="9" customWidth="1"/>
    <col min="30" max="16384" width="8.83203125" style="9"/>
  </cols>
  <sheetData>
    <row r="1" spans="1:31" x14ac:dyDescent="0.2">
      <c r="O1" s="9" t="s">
        <v>537</v>
      </c>
    </row>
    <row r="2" spans="1:31" x14ac:dyDescent="0.2">
      <c r="I2" s="8" t="s">
        <v>607</v>
      </c>
      <c r="J2" s="9" t="s">
        <v>455</v>
      </c>
      <c r="K2" s="8" t="s">
        <v>607</v>
      </c>
      <c r="L2" s="8" t="s">
        <v>607</v>
      </c>
      <c r="M2" s="8"/>
      <c r="N2" s="13"/>
      <c r="O2" s="8" t="s">
        <v>608</v>
      </c>
      <c r="P2" s="9" t="s">
        <v>609</v>
      </c>
      <c r="Q2" s="8" t="s">
        <v>609</v>
      </c>
      <c r="R2" s="8" t="s">
        <v>609</v>
      </c>
      <c r="S2" s="8"/>
      <c r="T2" s="8" t="s">
        <v>610</v>
      </c>
      <c r="U2" s="574" t="s">
        <v>611</v>
      </c>
      <c r="V2" s="9" t="s">
        <v>611</v>
      </c>
      <c r="W2" s="8" t="s">
        <v>611</v>
      </c>
      <c r="X2" s="8" t="s">
        <v>611</v>
      </c>
      <c r="Y2" s="8"/>
      <c r="Z2" s="8" t="s">
        <v>454</v>
      </c>
      <c r="AA2" s="8" t="s">
        <v>612</v>
      </c>
      <c r="AB2" s="9" t="s">
        <v>613</v>
      </c>
      <c r="AC2" s="8" t="s">
        <v>454</v>
      </c>
      <c r="AD2" s="8" t="s">
        <v>454</v>
      </c>
    </row>
    <row r="3" spans="1:31" x14ac:dyDescent="0.2">
      <c r="D3" s="575">
        <v>39150</v>
      </c>
      <c r="E3" s="576">
        <v>41320</v>
      </c>
      <c r="F3" s="576">
        <v>42452</v>
      </c>
      <c r="G3" s="575">
        <v>43749</v>
      </c>
      <c r="O3" s="577"/>
      <c r="U3" s="577"/>
      <c r="AA3" s="577"/>
    </row>
    <row r="4" spans="1:31" s="8" customFormat="1" ht="16" x14ac:dyDescent="0.2">
      <c r="C4" s="13"/>
      <c r="D4" s="8" t="s">
        <v>250</v>
      </c>
      <c r="E4" s="8" t="s">
        <v>121</v>
      </c>
      <c r="F4" s="8" t="s">
        <v>22</v>
      </c>
      <c r="G4" s="8" t="s">
        <v>466</v>
      </c>
      <c r="H4" s="13" t="s">
        <v>614</v>
      </c>
      <c r="I4" s="577" t="s">
        <v>250</v>
      </c>
      <c r="J4" s="13" t="s">
        <v>121</v>
      </c>
      <c r="K4" s="351" t="s">
        <v>22</v>
      </c>
      <c r="L4" s="577" t="s">
        <v>466</v>
      </c>
      <c r="N4" s="578" t="str">
        <f>H4</f>
        <v>Year</v>
      </c>
      <c r="O4" s="577" t="s">
        <v>250</v>
      </c>
      <c r="P4" s="13" t="s">
        <v>121</v>
      </c>
      <c r="Q4" s="351" t="s">
        <v>22</v>
      </c>
      <c r="R4" s="351" t="s">
        <v>466</v>
      </c>
      <c r="S4" s="577"/>
      <c r="T4" s="579" t="str">
        <f>N4</f>
        <v>Year</v>
      </c>
      <c r="U4" s="577" t="s">
        <v>250</v>
      </c>
      <c r="V4" s="13" t="s">
        <v>121</v>
      </c>
      <c r="W4" s="351" t="s">
        <v>22</v>
      </c>
      <c r="X4" s="351" t="s">
        <v>466</v>
      </c>
      <c r="Y4" s="577"/>
      <c r="Z4" s="579" t="str">
        <f>T4</f>
        <v>Year</v>
      </c>
      <c r="AA4" s="577" t="s">
        <v>250</v>
      </c>
      <c r="AB4" s="13" t="s">
        <v>121</v>
      </c>
      <c r="AC4" s="351" t="s">
        <v>22</v>
      </c>
      <c r="AD4" s="577" t="s">
        <v>466</v>
      </c>
    </row>
    <row r="5" spans="1:31" ht="16" x14ac:dyDescent="0.2">
      <c r="A5" s="8"/>
      <c r="B5" s="580">
        <v>45016</v>
      </c>
      <c r="C5" s="581">
        <v>0</v>
      </c>
      <c r="D5" s="9">
        <v>2007</v>
      </c>
      <c r="E5" s="9" t="s">
        <v>615</v>
      </c>
      <c r="F5" s="582" t="s">
        <v>616</v>
      </c>
      <c r="G5" s="9" t="s">
        <v>617</v>
      </c>
      <c r="H5" s="581">
        <v>0</v>
      </c>
      <c r="I5" s="583">
        <f>VLOOKUP($D5, '[217]TVPI_MOIC.Fund I'!$C$5:$AB$54, MATCH(I$2, '[217]TVPI_MOIC.Fund I'!$C$5:$AB$5,0),0)</f>
        <v>0.72925640844573125</v>
      </c>
      <c r="J5" s="584">
        <f>VLOOKUP($E5,[218]TVPI_MOIC!$C$5:$Y$44,MATCH(J$2,[218]TVPI_MOIC!$C$5:$Y$5,0),)</f>
        <v>0.89140735485843281</v>
      </c>
      <c r="K5" s="583">
        <v>0.90470464922632365</v>
      </c>
      <c r="L5" s="584">
        <f>VLOOKUP($G5, [219]TVPI_MIOC!$C$5:$Z$18, MATCH(L$2, [219]TVPI_MIOC!$C$5:$Z$5,0),0)</f>
        <v>1.1083886526411595</v>
      </c>
      <c r="M5" s="585"/>
      <c r="N5" s="578">
        <f>H5</f>
        <v>0</v>
      </c>
      <c r="O5" s="583">
        <f>VLOOKUP($D5, '[217]TVPI_MOIC.Fund I'!$C$5:$AB$54, MATCH(O$2, '[217]TVPI_MOIC.Fund I'!$C$5:$AB$5,0),0)</f>
        <v>1.0281873373807457</v>
      </c>
      <c r="P5" s="584">
        <f>VLOOKUP($E5,[218]TVPI_MOIC!$C$5:$Z$44,MATCH(P$2,[218]TVPI_MOIC!$C$5:$Z$5,0),)</f>
        <v>1.0391025959873579</v>
      </c>
      <c r="Q5" s="583">
        <f>VLOOKUP($F5, [220]TVPI_MIOC!$C$5:$X$31, MATCH(Q$2, [220]TVPI_MIOC!$C$5:$X$5,0),0)</f>
        <v>0.99495596126171104</v>
      </c>
      <c r="R5" s="584">
        <f>VLOOKUP($G5, [219]TVPI_MIOC!$C$5:$Z$18, MATCH(R$2, [219]TVPI_MIOC!$C$5:$Z$5,0),0)</f>
        <v>1.2108865094517958</v>
      </c>
      <c r="S5" s="585"/>
      <c r="T5" s="586">
        <f t="shared" ref="T5:T19" si="0">N5</f>
        <v>0</v>
      </c>
      <c r="U5" s="587">
        <f>VLOOKUP($D5, '[217]TVPI_MOIC.Fund I'!$C$5:$AB$54, MATCH(U$2, '[217]TVPI_MOIC.Fund I'!$C$5:$AB$5,0),0)</f>
        <v>0</v>
      </c>
      <c r="V5" s="588">
        <f>VLOOKUP($E5,[218]TVPI_MOIC!$C$5:$Z$44,MATCH(V$2,[218]TVPI_MOIC!$C$5:$Z$5,0),)</f>
        <v>0</v>
      </c>
      <c r="W5" s="587" t="str">
        <f>VLOOKUP($F5, [220]TVPI_MIOC!$C$5:$X$31, MATCH(W$2, [220]TVPI_MIOC!$C$5:$X$5,0),0)</f>
        <v>NM</v>
      </c>
      <c r="X5" s="587" t="str">
        <f>VLOOKUP($G5, [219]TVPI_MIOC!$C$5:$Z$18, MATCH(X$2, [219]TVPI_MIOC!$C$5:$Z$5,0),0)</f>
        <v>NM</v>
      </c>
      <c r="Y5" s="587"/>
      <c r="Z5" s="586">
        <f t="shared" ref="Z5:Z19" si="1">T5</f>
        <v>0</v>
      </c>
      <c r="AA5" s="583">
        <f>VLOOKUP($D5, '[217]TVPI_MOIC.Fund I'!$C$5:$AB$54, MATCH(AA$2, '[217]TVPI_MOIC.Fund I'!$C$5:$AB$5,0),0)</f>
        <v>0</v>
      </c>
      <c r="AB5" s="584">
        <f>VLOOKUP($E5,[218]TVPI_MOIC!$C$5:$Z$44,MATCH(AB$2,[218]TVPI_MOIC!$C$5:$Z$5,0),)</f>
        <v>0</v>
      </c>
      <c r="AC5" s="583">
        <f>VLOOKUP($F5, [220]TVPI_MIOC!$C$5:$X$31, MATCH(AC$2, [220]TVPI_MIOC!$C$5:$X$5,0),0)</f>
        <v>0</v>
      </c>
      <c r="AD5" s="585">
        <f>VLOOKUP($G5, [219]TVPI_MIOC!$C$5:$Z$18, MATCH(AD$2, [219]TVPI_MIOC!$C$5:$Z$5,0),0)</f>
        <v>0</v>
      </c>
      <c r="AE5" s="589"/>
    </row>
    <row r="6" spans="1:31" ht="16" x14ac:dyDescent="0.2">
      <c r="A6" s="9" t="s">
        <v>121</v>
      </c>
      <c r="B6" s="585">
        <f>(B5-E3)/365</f>
        <v>10.126027397260273</v>
      </c>
      <c r="C6" s="581">
        <f>C5+1</f>
        <v>1</v>
      </c>
      <c r="D6" s="9">
        <v>2008</v>
      </c>
      <c r="E6" s="9" t="s">
        <v>618</v>
      </c>
      <c r="F6" s="582" t="s">
        <v>619</v>
      </c>
      <c r="G6" s="582" t="s">
        <v>620</v>
      </c>
      <c r="H6" s="581">
        <f>H5+1</f>
        <v>1</v>
      </c>
      <c r="I6" s="583">
        <f>VLOOKUP($D6, '[217]TVPI_MOIC.Fund I'!$C$5:$AB$54, MATCH(I$2, '[217]TVPI_MOIC.Fund I'!$C$5:$AB$5,0),0)</f>
        <v>0.70364617396991491</v>
      </c>
      <c r="J6" s="584">
        <f>VLOOKUP($E6,[218]TVPI_MOIC!$C$5:$X$44,MATCH(J$2,[218]TVPI_MOIC!$C$5:$X$5,0),)</f>
        <v>1.1572690419142813</v>
      </c>
      <c r="K6" s="583">
        <f>VLOOKUP($F6, [220]TVPI_MIOC!$C$5:$X$31, MATCH(K$2, [220]TVPI_MIOC!$C$5:$X$5,0),0)</f>
        <v>0.96706938350729788</v>
      </c>
      <c r="L6" s="584">
        <f>VLOOKUP($G6, [219]TVPI_MIOC!$C$5:$Z$18, MATCH(L$2, [219]TVPI_MIOC!$C$5:$Z$5,0),0)</f>
        <v>0.9347079695982865</v>
      </c>
      <c r="M6" s="585"/>
      <c r="N6" s="578">
        <f t="shared" ref="N6:N19" si="2">H6</f>
        <v>1</v>
      </c>
      <c r="O6" s="583">
        <f>VLOOKUP($D6, '[217]TVPI_MOIC.Fund I'!$C$5:$AB$54, MATCH(O$2, '[217]TVPI_MOIC.Fund I'!$C$5:$AB$5,0),0)</f>
        <v>1.035453723243895</v>
      </c>
      <c r="P6" s="584">
        <f>VLOOKUP($E6,[218]TVPI_MOIC!$C$5:$Z$44,MATCH(P$2,[218]TVPI_MOIC!$C$5:$Z$5,0),)</f>
        <v>1.3595241844410022</v>
      </c>
      <c r="Q6" s="583">
        <f>VLOOKUP($F6, [220]TVPI_MIOC!$C$5:$X$31, MATCH(Q$2, [220]TVPI_MIOC!$C$5:$X$5,0),0)</f>
        <v>1.1172980981931195</v>
      </c>
      <c r="R6" s="584">
        <f>VLOOKUP($G6, [219]TVPI_MIOC!$C$5:$Z$18, MATCH(R$2, [219]TVPI_MIOC!$C$5:$Z$5,0),0)</f>
        <v>1.0598593050565117</v>
      </c>
      <c r="S6" s="585"/>
      <c r="T6" s="586">
        <f t="shared" si="0"/>
        <v>1</v>
      </c>
      <c r="U6" s="588">
        <f>VLOOKUP($D6, '[217]TVPI_MOIC.Fund I'!$C$5:$AB$54, MATCH(U$2, '[217]TVPI_MOIC.Fund I'!$C$5:$AB$5,0),0)</f>
        <v>0</v>
      </c>
      <c r="V6" s="588">
        <f>VLOOKUP($E6,[218]TVPI_MOIC!$C$5:$Z$44,MATCH(V$2,[218]TVPI_MOIC!$C$5:$Z$5,0),)</f>
        <v>0.16211855117588828</v>
      </c>
      <c r="W6" s="588" t="str">
        <f>VLOOKUP($F6, [220]TVPI_MIOC!$C$5:$X$31, MATCH(W$2, [220]TVPI_MIOC!$C$5:$X$5,0),0)</f>
        <v>NM</v>
      </c>
      <c r="X6" s="588" t="str">
        <f>VLOOKUP($G6, [219]TVPI_MIOC!$C$5:$Z$18, MATCH(X$2, [219]TVPI_MIOC!$C$5:$Z$5,0),0)</f>
        <v>NM</v>
      </c>
      <c r="Y6" s="587"/>
      <c r="Z6" s="586">
        <f t="shared" si="1"/>
        <v>1</v>
      </c>
      <c r="AA6" s="583">
        <f>VLOOKUP($D6, '[217]TVPI_MOIC.Fund I'!$C$5:$AB$54, MATCH(AA$2, '[217]TVPI_MOIC.Fund I'!$C$5:$AB$5,0),0)</f>
        <v>0</v>
      </c>
      <c r="AB6" s="584">
        <f>VLOOKUP($E6,[218]TVPI_MOIC!$C$5:$Z$44,MATCH(AB$2,[218]TVPI_MOIC!$C$5:$Z$5,0),)</f>
        <v>0</v>
      </c>
      <c r="AC6" s="583">
        <f>VLOOKUP($F6, [220]TVPI_MIOC!$C$5:$X$31, MATCH(AC$2, [220]TVPI_MIOC!$C$5:$X$5,0),0)</f>
        <v>0</v>
      </c>
      <c r="AD6" s="585">
        <f>VLOOKUP($G6, [219]TVPI_MIOC!$C$5:$Z$18, MATCH(AD$2, [219]TVPI_MIOC!$C$5:$Z$5,0),0)</f>
        <v>0</v>
      </c>
      <c r="AE6" s="589"/>
    </row>
    <row r="7" spans="1:31" ht="16" x14ac:dyDescent="0.2">
      <c r="A7" s="9" t="s">
        <v>22</v>
      </c>
      <c r="B7" s="585">
        <f>(B5-F3)/365</f>
        <v>7.0246575342465754</v>
      </c>
      <c r="C7" s="581">
        <f t="shared" ref="C7:C19" si="3">C6+1</f>
        <v>2</v>
      </c>
      <c r="D7" s="9">
        <v>2009</v>
      </c>
      <c r="E7" s="9" t="s">
        <v>621</v>
      </c>
      <c r="F7" s="582" t="s">
        <v>622</v>
      </c>
      <c r="G7" s="582" t="s">
        <v>623</v>
      </c>
      <c r="H7" s="581">
        <f t="shared" ref="H7:H19" si="4">H6+1</f>
        <v>2</v>
      </c>
      <c r="I7" s="583">
        <f>VLOOKUP($D7, '[217]TVPI_MOIC.Fund I'!$C$5:$AB$54, MATCH(I$2, '[217]TVPI_MOIC.Fund I'!$C$5:$AB$5,0),0)</f>
        <v>0.8491157315311878</v>
      </c>
      <c r="J7" s="584">
        <f>VLOOKUP($E7,[218]TVPI_MOIC!$C$5:$X$44,MATCH(J$2,[218]TVPI_MOIC!$C$5:$X$5,0),)</f>
        <v>1.3336158573729249</v>
      </c>
      <c r="K7" s="583">
        <f>VLOOKUP($F7, [220]TVPI_MIOC!$C$5:$X$31, MATCH(K$2, [220]TVPI_MIOC!$C$5:$X$5,0),0)</f>
        <v>1.1911355507679484</v>
      </c>
      <c r="L7" s="584">
        <f>VLOOKUP($G7, [219]TVPI_MIOC!$C$5:$Z$18, MATCH(L$2, [219]TVPI_MIOC!$C$5:$Z$5,0),0)</f>
        <v>1.7261738948115299</v>
      </c>
      <c r="M7" s="585"/>
      <c r="N7" s="578">
        <f t="shared" si="2"/>
        <v>2</v>
      </c>
      <c r="O7" s="583">
        <f>VLOOKUP($D7, '[217]TVPI_MOIC.Fund I'!$C$5:$AB$54, MATCH(O$2, '[217]TVPI_MOIC.Fund I'!$C$5:$AB$5,0),0)</f>
        <v>1.2125251969946857</v>
      </c>
      <c r="P7" s="584">
        <f>VLOOKUP($E7,[218]TVPI_MOIC!$C$5:$Z$44,MATCH(P$2,[218]TVPI_MOIC!$C$5:$Z$5,0),)</f>
        <v>1.5127670059581186</v>
      </c>
      <c r="Q7" s="583">
        <f>VLOOKUP($F7, [220]TVPI_MIOC!$C$5:$X$31, MATCH(Q$2, [220]TVPI_MIOC!$C$5:$X$5,0),0)</f>
        <v>1.3478839831757925</v>
      </c>
      <c r="R7" s="584">
        <f>VLOOKUP($G7, [219]TVPI_MIOC!$C$5:$Z$18, MATCH(R$2, [219]TVPI_MIOC!$C$5:$Z$5,0),0)</f>
        <v>1.9102974262434844</v>
      </c>
      <c r="S7" s="585"/>
      <c r="T7" s="586">
        <f t="shared" si="0"/>
        <v>2</v>
      </c>
      <c r="U7" s="588">
        <f>VLOOKUP($D7, '[217]TVPI_MOIC.Fund I'!$C$5:$AB$54, MATCH(U$2, '[217]TVPI_MOIC.Fund I'!$C$5:$AB$5,0),0)</f>
        <v>0</v>
      </c>
      <c r="V7" s="588">
        <f>VLOOKUP($E7,[218]TVPI_MOIC!$C$5:$Z$44,MATCH(V$2,[218]TVPI_MOIC!$C$5:$Z$5,0),)</f>
        <v>0.18184953663447131</v>
      </c>
      <c r="W7" s="588">
        <f>VLOOKUP($F7, [220]TVPI_MIOC!$C$5:$X$31, MATCH(W$2, [220]TVPI_MIOC!$C$5:$X$5,0),0)</f>
        <v>0.10573222539196278</v>
      </c>
      <c r="X7" s="588">
        <f>VLOOKUP($G7, [219]TVPI_MIOC!$C$5:$Z$18, MATCH(X$2, [219]TVPI_MIOC!$C$5:$Z$5,0),0)</f>
        <v>0.54977536201477051</v>
      </c>
      <c r="Y7" s="587"/>
      <c r="Z7" s="586">
        <f t="shared" si="1"/>
        <v>2</v>
      </c>
      <c r="AA7" s="583">
        <f>VLOOKUP($D7, '[217]TVPI_MOIC.Fund I'!$C$5:$AB$54, MATCH(AA$2, '[217]TVPI_MOIC.Fund I'!$C$5:$AB$5,0),0)</f>
        <v>0</v>
      </c>
      <c r="AB7" s="584">
        <f>VLOOKUP($E7,[218]TVPI_MOIC!$C$5:$Z$44,MATCH(AB$2,[218]TVPI_MOIC!$C$5:$Z$5,0),)</f>
        <v>0</v>
      </c>
      <c r="AC7" s="583">
        <f>VLOOKUP($F7, [220]TVPI_MIOC!$C$5:$X$31, MATCH(AC$2, [220]TVPI_MIOC!$C$5:$X$5,0),0)</f>
        <v>0</v>
      </c>
      <c r="AD7" s="585">
        <f>VLOOKUP($G7, [219]TVPI_MIOC!$C$5:$Z$18, MATCH(AD$2, [219]TVPI_MIOC!$C$5:$Z$5,0),0)</f>
        <v>0</v>
      </c>
      <c r="AE7" s="589"/>
    </row>
    <row r="8" spans="1:31" ht="16" x14ac:dyDescent="0.2">
      <c r="A8" s="9" t="s">
        <v>466</v>
      </c>
      <c r="B8" s="585">
        <f>(B5-G3)/365</f>
        <v>3.4712328767123286</v>
      </c>
      <c r="C8" s="581">
        <f t="shared" si="3"/>
        <v>3</v>
      </c>
      <c r="D8" s="9">
        <v>2010</v>
      </c>
      <c r="E8" s="9" t="s">
        <v>616</v>
      </c>
      <c r="F8" s="582" t="s">
        <v>617</v>
      </c>
      <c r="G8" s="9" t="s">
        <v>624</v>
      </c>
      <c r="H8" s="581">
        <f t="shared" si="4"/>
        <v>3</v>
      </c>
      <c r="I8" s="583">
        <f>VLOOKUP($D8, '[217]TVPI_MOIC.Fund I'!$C$5:$AB$54, MATCH(I$2, '[217]TVPI_MOIC.Fund I'!$C$5:$AB$5,0),0)</f>
        <v>1.0627138832693652</v>
      </c>
      <c r="J8" s="584">
        <f>VLOOKUP($E8,[218]TVPI_MOIC!$C$5:$X$44,MATCH(J$2,[218]TVPI_MOIC!$C$5:$X$5,0),)</f>
        <v>1.2645156338095216</v>
      </c>
      <c r="K8" s="583">
        <f>VLOOKUP($F8, [220]TVPI_MIOC!$C$5:$X$31, MATCH(K$2, [220]TVPI_MIOC!$C$5:$X$5,0),0)</f>
        <v>1.4631833864873423</v>
      </c>
      <c r="L8" s="585">
        <f>VLOOKUP($G8, [221]TVPI_MIOC!$C$5:$Z$19, MATCH(L$2, [221]TVPI_MIOC!$C$5:$Z$5,0),0)</f>
        <v>1.478710955861037</v>
      </c>
      <c r="M8" s="585"/>
      <c r="N8" s="578">
        <f t="shared" si="2"/>
        <v>3</v>
      </c>
      <c r="O8" s="583">
        <f>VLOOKUP($D8, '[217]TVPI_MOIC.Fund I'!$C$5:$AB$54, MATCH(O$2, '[217]TVPI_MOIC.Fund I'!$C$5:$AB$5,0),0)</f>
        <v>1.7197458330672457</v>
      </c>
      <c r="P8" s="584">
        <f>VLOOKUP($E8,[218]TVPI_MOIC!$C$5:$Z$44,MATCH(P$2,[218]TVPI_MOIC!$C$5:$Z$5,0),)</f>
        <v>1.4317109257176917</v>
      </c>
      <c r="Q8" s="583">
        <f>VLOOKUP($F8, [220]TVPI_MIOC!$C$5:$X$31, MATCH(Q$2, [220]TVPI_MIOC!$C$5:$X$5,0),0)</f>
        <v>1.6446628524357225</v>
      </c>
      <c r="R8" s="585">
        <f>VLOOKUP($G8, [221]TVPI_MIOC!$C$5:$Z$19, MATCH(R$2, [221]TVPI_MIOC!$C$5:$Z$5,0),0)</f>
        <v>1.5975019337634748</v>
      </c>
      <c r="S8" s="585"/>
      <c r="T8" s="586">
        <f t="shared" si="0"/>
        <v>3</v>
      </c>
      <c r="U8" s="588">
        <f>VLOOKUP($D8, '[217]TVPI_MOIC.Fund I'!$C$5:$AB$54, MATCH(U$2, '[217]TVPI_MOIC.Fund I'!$C$5:$AB$5,0),0)</f>
        <v>3.4515267986140845E-2</v>
      </c>
      <c r="V8" s="588">
        <f>VLOOKUP($E8,[218]TVPI_MOIC!$C$5:$Z$44,MATCH(V$2,[218]TVPI_MOIC!$C$5:$Z$5,0),)</f>
        <v>9.8183062827750411E-2</v>
      </c>
      <c r="W8" s="588">
        <f>VLOOKUP($F8, [220]TVPI_MIOC!$C$5:$X$31, MATCH(W$2, [220]TVPI_MIOC!$C$5:$X$5,0),0)</f>
        <v>0.20642660480656033</v>
      </c>
      <c r="X8" s="588">
        <f>VLOOKUP($G8, [221]TVPI_MIOC!$C$5:$Z$19, MATCH(X$2, [221]TVPI_MIOC!$C$5:$Z$5,0),0)</f>
        <v>0.1955458211898804</v>
      </c>
      <c r="Y8" s="587"/>
      <c r="Z8" s="586">
        <f t="shared" si="1"/>
        <v>3</v>
      </c>
      <c r="AA8" s="583">
        <f>VLOOKUP($D8, '[217]TVPI_MOIC.Fund I'!$C$5:$AB$54, MATCH(AA$2, '[217]TVPI_MOIC.Fund I'!$C$5:$AB$5,0),0)</f>
        <v>0</v>
      </c>
      <c r="AB8" s="584">
        <f>VLOOKUP($E8,[218]TVPI_MOIC!$C$5:$Z$44,MATCH(AB$2,[218]TVPI_MOIC!$C$5:$Z$5,0),)</f>
        <v>0</v>
      </c>
      <c r="AC8" s="583">
        <f>VLOOKUP($F8, [220]TVPI_MIOC!$C$5:$X$31, MATCH(AC$2, [220]TVPI_MIOC!$C$5:$X$5,0),0)</f>
        <v>0</v>
      </c>
      <c r="AD8" s="585">
        <f>VLOOKUP($G8, [221]TVPI_MIOC!$C$5:$Z$19, MATCH(AD$2, [221]TVPI_MIOC!$C$5:$Z$5,0),0)</f>
        <v>2.2544776719260817E-2</v>
      </c>
      <c r="AE8" s="589"/>
    </row>
    <row r="9" spans="1:31" ht="16" x14ac:dyDescent="0.2">
      <c r="B9" s="585"/>
      <c r="C9" s="581">
        <f t="shared" si="3"/>
        <v>4</v>
      </c>
      <c r="D9" s="9">
        <v>2011</v>
      </c>
      <c r="E9" s="9" t="s">
        <v>619</v>
      </c>
      <c r="F9" s="582" t="s">
        <v>620</v>
      </c>
      <c r="H9" s="581">
        <f t="shared" si="4"/>
        <v>4</v>
      </c>
      <c r="I9" s="583">
        <f>VLOOKUP($D9, '[217]TVPI_MOIC.Fund I'!$C$5:$AB$54, MATCH(I$2, '[217]TVPI_MOIC.Fund I'!$C$5:$AB$5,0),0)</f>
        <v>1.1642071056811092</v>
      </c>
      <c r="J9" s="584">
        <f>VLOOKUP($E9,[218]TVPI_MOIC!$C$5:$X$44,MATCH(J$2,[218]TVPI_MOIC!$C$5:$X$5,0),)</f>
        <v>1.463729826172725</v>
      </c>
      <c r="K9" s="583">
        <f>VLOOKUP($F9, [220]TVPI_MIOC!$C$5:$X$31, MATCH(K$2, [220]TVPI_MIOC!$C$5:$X$5,0),0)</f>
        <v>1.4702993416648389</v>
      </c>
      <c r="L9" s="585"/>
      <c r="M9" s="585"/>
      <c r="N9" s="578">
        <f t="shared" si="2"/>
        <v>4</v>
      </c>
      <c r="O9" s="583">
        <f>VLOOKUP($D9, '[217]TVPI_MOIC.Fund I'!$C$5:$AB$54, MATCH(O$2, '[217]TVPI_MOIC.Fund I'!$C$5:$AB$5,0),0)</f>
        <v>1.4754777172687139</v>
      </c>
      <c r="P9" s="584">
        <f>VLOOKUP($E9,[218]TVPI_MOIC!$C$5:$Z$44,MATCH(P$2,[218]TVPI_MOIC!$C$5:$Z$5,0),)</f>
        <v>1.6692246854515789</v>
      </c>
      <c r="Q9" s="583">
        <f>VLOOKUP($F9, [220]TVPI_MIOC!$C$5:$X$31, MATCH(Q$2, [220]TVPI_MIOC!$C$5:$X$5,0),0)</f>
        <v>1.7021140940586499</v>
      </c>
      <c r="R9" s="585"/>
      <c r="S9" s="585"/>
      <c r="T9" s="586">
        <f t="shared" si="0"/>
        <v>4</v>
      </c>
      <c r="U9" s="588">
        <f>VLOOKUP($D9, '[217]TVPI_MOIC.Fund I'!$C$5:$AB$54, MATCH(U$2, '[217]TVPI_MOIC.Fund I'!$C$5:$AB$5,0),0)</f>
        <v>7.6232069877729042E-2</v>
      </c>
      <c r="V9" s="588">
        <f>VLOOKUP($E9,[218]TVPI_MOIC!$C$5:$Z$44,MATCH(V$2,[218]TVPI_MOIC!$C$5:$Z$5,0),)</f>
        <v>0.1197792826613335</v>
      </c>
      <c r="W9" s="588">
        <f>VLOOKUP($F9, [220]TVPI_MIOC!$C$5:$X$31, MATCH(W$2, [220]TVPI_MIOC!$C$5:$X$5,0),0)</f>
        <v>0.13312715295242944</v>
      </c>
      <c r="X9" s="588"/>
      <c r="Y9" s="585"/>
      <c r="Z9" s="586">
        <f t="shared" si="1"/>
        <v>4</v>
      </c>
      <c r="AA9" s="583">
        <f>VLOOKUP($D9, '[217]TVPI_MOIC.Fund I'!$C$5:$AB$54, MATCH(AA$2, '[217]TVPI_MOIC.Fund I'!$C$5:$AB$5,0),0)</f>
        <v>0</v>
      </c>
      <c r="AB9" s="584">
        <f>VLOOKUP($E9,[218]TVPI_MOIC!$C$5:$Z$44,MATCH(AB$2,[218]TVPI_MOIC!$C$5:$Z$5,0),)</f>
        <v>0</v>
      </c>
      <c r="AC9" s="583">
        <f>VLOOKUP($F9, [220]TVPI_MIOC!$C$5:$X$31, MATCH(AC$2, [220]TVPI_MIOC!$C$5:$X$5,0),0)</f>
        <v>0</v>
      </c>
      <c r="AD9" s="585"/>
      <c r="AE9" s="589"/>
    </row>
    <row r="10" spans="1:31" ht="16" x14ac:dyDescent="0.2">
      <c r="C10" s="581">
        <f t="shared" si="3"/>
        <v>5</v>
      </c>
      <c r="D10" s="9" t="s">
        <v>625</v>
      </c>
      <c r="E10" s="9" t="s">
        <v>622</v>
      </c>
      <c r="F10" s="582" t="s">
        <v>623</v>
      </c>
      <c r="H10" s="581">
        <f t="shared" si="4"/>
        <v>5</v>
      </c>
      <c r="I10" s="583">
        <f>VLOOKUP($D10, '[217]TVPI_MOIC.Fund I'!$C$5:$AB$54, MATCH(I$2, '[217]TVPI_MOIC.Fund I'!$C$5:$AB$5,0),0)</f>
        <v>1.3321461157819339</v>
      </c>
      <c r="J10" s="584">
        <f>VLOOKUP($E10,[218]TVPI_MOIC!$C$5:$X$44,MATCH(J$2,[218]TVPI_MOIC!$C$5:$X$5,0),)</f>
        <v>1.482759006082387</v>
      </c>
      <c r="K10" s="583">
        <f>VLOOKUP($F10, [220]TVPI_MIOC!$C$5:$X$31, MATCH(K$2, [220]TVPI_MIOC!$C$5:$X$5,0),0)</f>
        <v>2.4965251762135381</v>
      </c>
      <c r="L10" s="585"/>
      <c r="M10" s="585"/>
      <c r="N10" s="578">
        <f t="shared" si="2"/>
        <v>5</v>
      </c>
      <c r="O10" s="583">
        <f>VLOOKUP($D10, '[217]TVPI_MOIC.Fund I'!$C$5:$AB$54, MATCH(O$2, '[217]TVPI_MOIC.Fund I'!$C$5:$AB$5,0),0)</f>
        <v>1.6302570882356273</v>
      </c>
      <c r="P10" s="584">
        <f>VLOOKUP($E10,[218]TVPI_MOIC!$C$5:$Z$44,MATCH(P$2,[218]TVPI_MOIC!$C$5:$Z$5,0),)</f>
        <v>1.7212741270982301</v>
      </c>
      <c r="Q10" s="583">
        <f>VLOOKUP($F10, [220]TVPI_MIOC!$C$5:$X$31, MATCH(Q$2, [220]TVPI_MIOC!$C$5:$X$5,0),0)</f>
        <v>2.9528792252439953</v>
      </c>
      <c r="R10" s="585"/>
      <c r="S10" s="585"/>
      <c r="T10" s="586">
        <f t="shared" si="0"/>
        <v>5</v>
      </c>
      <c r="U10" s="588">
        <f>VLOOKUP($D10, '[217]TVPI_MOIC.Fund I'!$C$5:$AB$54, MATCH(U$2, '[217]TVPI_MOIC.Fund I'!$C$5:$AB$5,0),0)</f>
        <v>0.12073352134391055</v>
      </c>
      <c r="V10" s="588">
        <f>VLOOKUP($E10,[218]TVPI_MOIC!$C$5:$Z$44,MATCH(V$2,[218]TVPI_MOIC!$C$5:$Z$5,0),)</f>
        <v>0.10260783574352528</v>
      </c>
      <c r="W10" s="588">
        <f>VLOOKUP($F10, [220]TVPI_MIOC!$C$5:$X$31, MATCH(W$2, [220]TVPI_MIOC!$C$5:$X$5,0),0)</f>
        <v>0.25272098489003636</v>
      </c>
      <c r="X10" s="590"/>
      <c r="Y10" s="585"/>
      <c r="Z10" s="586">
        <f t="shared" si="1"/>
        <v>5</v>
      </c>
      <c r="AA10" s="583">
        <f>VLOOKUP($D10, '[217]TVPI_MOIC.Fund I'!$C$5:$AB$54, MATCH(AA$2, '[217]TVPI_MOIC.Fund I'!$C$5:$AB$5,0),0)</f>
        <v>3.6456394285580326E-2</v>
      </c>
      <c r="AB10" s="584">
        <f>VLOOKUP($E10,[218]TVPI_MOIC!$C$5:$Z$44,MATCH(AB$2,[218]TVPI_MOIC!$C$5:$Z$5,0),)</f>
        <v>0</v>
      </c>
      <c r="AC10" s="583">
        <f>VLOOKUP($F10, [220]TVPI_MIOC!$C$5:$X$31, MATCH(AC$2, [220]TVPI_MIOC!$C$5:$X$5,0),0)</f>
        <v>0</v>
      </c>
      <c r="AD10" s="585"/>
      <c r="AE10" s="589"/>
    </row>
    <row r="11" spans="1:31" ht="16" x14ac:dyDescent="0.2">
      <c r="C11" s="581">
        <f t="shared" si="3"/>
        <v>6</v>
      </c>
      <c r="D11" s="9" t="s">
        <v>615</v>
      </c>
      <c r="E11" s="9" t="s">
        <v>617</v>
      </c>
      <c r="F11" s="582" t="s">
        <v>626</v>
      </c>
      <c r="H11" s="581">
        <f t="shared" si="4"/>
        <v>6</v>
      </c>
      <c r="I11" s="583">
        <f>VLOOKUP($D11, '[217]TVPI_MOIC.Fund I'!$C$5:$AB$54, MATCH(I$2, '[217]TVPI_MOIC.Fund I'!$C$5:$AB$5,0),0)</f>
        <v>1.2755001993248847</v>
      </c>
      <c r="J11" s="584">
        <f>VLOOKUP($E11,[218]TVPI_MOIC!$C$5:$X$44,MATCH(J$2,[218]TVPI_MOIC!$C$5:$X$5,0),)</f>
        <v>1.743475904017969</v>
      </c>
      <c r="K11" s="583">
        <f>VLOOKUP($F11, [220]TVPI_MIOC!$C$5:$X$31, MATCH(K$2, [220]TVPI_MIOC!$C$5:$X$5,0),0)</f>
        <v>2.2258223566088478</v>
      </c>
      <c r="L11" s="585"/>
      <c r="M11" s="585"/>
      <c r="N11" s="578">
        <f t="shared" si="2"/>
        <v>6</v>
      </c>
      <c r="O11" s="583">
        <f>VLOOKUP($D11, '[217]TVPI_MOIC.Fund I'!$C$5:$AB$54, MATCH(O$2, '[217]TVPI_MOIC.Fund I'!$C$5:$AB$5,0),0)</f>
        <v>1.6085358140599413</v>
      </c>
      <c r="P11" s="584">
        <f>VLOOKUP($E11,[218]TVPI_MOIC!$C$5:$Z$44,MATCH(P$2,[218]TVPI_MOIC!$C$5:$Z$5,0),)</f>
        <v>2.0343425126290042</v>
      </c>
      <c r="Q11" s="583">
        <f>VLOOKUP($F11, [220]TVPI_MIOC!$C$5:$X$31, MATCH(Q$2, [220]TVPI_MIOC!$C$5:$X$5,0),0)</f>
        <v>2.6272533852880402</v>
      </c>
      <c r="R11" s="585"/>
      <c r="S11" s="585"/>
      <c r="T11" s="586">
        <f t="shared" si="0"/>
        <v>6</v>
      </c>
      <c r="U11" s="588">
        <f>VLOOKUP($D11, '[217]TVPI_MOIC.Fund I'!$C$5:$AB$54, MATCH(U$2, '[217]TVPI_MOIC.Fund I'!$C$5:$AB$5,0),0)</f>
        <v>7.9118589636397674E-2</v>
      </c>
      <c r="V11" s="588">
        <f>VLOOKUP($E11,[218]TVPI_MOIC!$C$5:$Z$44,MATCH(V$2,[218]TVPI_MOIC!$C$5:$Z$5,0),)</f>
        <v>0.13339999999999999</v>
      </c>
      <c r="W11" s="588">
        <f>VLOOKUP($F11, [220]TVPI_MIOC!$C$5:$X$31, MATCH(W$2, [220]TVPI_MIOC!$C$5:$X$5,0),0)</f>
        <v>0.16352010230495509</v>
      </c>
      <c r="X11" s="590"/>
      <c r="Y11" s="585"/>
      <c r="Z11" s="586">
        <f t="shared" si="1"/>
        <v>6</v>
      </c>
      <c r="AA11" s="583">
        <f>VLOOKUP($D11, '[217]TVPI_MOIC.Fund I'!$C$5:$AB$54, MATCH(AA$2, '[217]TVPI_MOIC.Fund I'!$C$5:$AB$5,0),0)</f>
        <v>3.0641963986289641E-2</v>
      </c>
      <c r="AB11" s="584">
        <f>VLOOKUP($E11,[218]TVPI_MOIC!$C$5:$Z$44,MATCH(AB$2,[218]TVPI_MOIC!$C$5:$Z$5,0),)</f>
        <v>0.49119380750378111</v>
      </c>
      <c r="AC11" s="583">
        <f>VLOOKUP($F11, [220]TVPI_MIOC!$C$5:$X$31, MATCH(AC$2, [220]TVPI_MIOC!$C$5:$X$5,0),0)</f>
        <v>0.12019999813488465</v>
      </c>
      <c r="AD11" s="585"/>
      <c r="AE11" s="589"/>
    </row>
    <row r="12" spans="1:31" ht="16" x14ac:dyDescent="0.2">
      <c r="C12" s="581">
        <f t="shared" si="3"/>
        <v>7</v>
      </c>
      <c r="D12" s="9" t="s">
        <v>618</v>
      </c>
      <c r="E12" s="9" t="s">
        <v>620</v>
      </c>
      <c r="F12" s="9" t="s">
        <v>624</v>
      </c>
      <c r="H12" s="581">
        <f t="shared" si="4"/>
        <v>7</v>
      </c>
      <c r="I12" s="583">
        <f>VLOOKUP($D12, '[217]TVPI_MOIC.Fund I'!$C$5:$AB$54, MATCH(I$2, '[217]TVPI_MOIC.Fund I'!$C$5:$AB$5,0),0)</f>
        <v>2.0687143503543539</v>
      </c>
      <c r="J12" s="584">
        <f>VLOOKUP($E12,[218]TVPI_MOIC!$C$5:$X$44,MATCH(J$2,[218]TVPI_MOIC!$C$5:$X$5,0),)</f>
        <v>1.995969591967228</v>
      </c>
      <c r="K12" s="583">
        <f>VLOOKUP($F12, [222]TVPI_MIOC!$C$5:$Z$32, MATCH(K$2, [222]TVPI_MIOC!$C$5:$Z$5,0),0)</f>
        <v>2.1560814184036148</v>
      </c>
      <c r="N12" s="578">
        <f t="shared" si="2"/>
        <v>7</v>
      </c>
      <c r="O12" s="583">
        <f>VLOOKUP($D12, '[217]TVPI_MOIC.Fund I'!$C$5:$AB$54, MATCH(O$2, '[217]TVPI_MOIC.Fund I'!$C$5:$AB$5,0),0)</f>
        <v>2.5175664847319812</v>
      </c>
      <c r="P12" s="584">
        <f>VLOOKUP($E12,[218]TVPI_MOIC!$C$5:$Z$44,MATCH(P$2,[218]TVPI_MOIC!$C$5:$Z$5,0),)</f>
        <v>2.344808093970443</v>
      </c>
      <c r="Q12" s="583">
        <f>VLOOKUP($F12, [222]TVPI_MIOC!$C$5:$Z$32, MATCH(Q$2, [222]TVPI_MIOC!$C$5:$Z$5,0),0)</f>
        <v>2.5383475133456987</v>
      </c>
      <c r="T12" s="586">
        <f t="shared" si="0"/>
        <v>7</v>
      </c>
      <c r="U12" s="588">
        <f>VLOOKUP($D12, '[217]TVPI_MOIC.Fund I'!$C$5:$AB$54, MATCH(U$2, '[217]TVPI_MOIC.Fund I'!$C$5:$AB$5,0),0)</f>
        <v>0.17706856087462541</v>
      </c>
      <c r="V12" s="588">
        <f>VLOOKUP($E12,[218]TVPI_MOIC!$C$5:$Z$44,MATCH(V$2,[218]TVPI_MOIC!$C$5:$Z$5,0),)</f>
        <v>0.139817076921463</v>
      </c>
      <c r="W12" s="588">
        <f>VLOOKUP($F12, [222]TVPI_MIOC!$C$5:$Z$32, MATCH(W$2, [222]TVPI_MIOC!$C$5:$Z$5,0),0)</f>
        <v>0.14969550563864514</v>
      </c>
      <c r="X12" s="349"/>
      <c r="Y12" s="589"/>
      <c r="Z12" s="586">
        <f t="shared" si="1"/>
        <v>7</v>
      </c>
      <c r="AA12" s="583">
        <f>VLOOKUP($D12, '[217]TVPI_MOIC.Fund I'!$C$5:$AB$54, MATCH(AA$2, '[217]TVPI_MOIC.Fund I'!$C$5:$AB$5,0),0)</f>
        <v>0.27481222813259204</v>
      </c>
      <c r="AB12" s="584">
        <f>VLOOKUP($E12,[218]TVPI_MOIC!$C$5:$Z$44,MATCH(AB$2,[218]TVPI_MOIC!$C$5:$Z$5,0),)</f>
        <v>0.48390989650637195</v>
      </c>
      <c r="AC12" s="583">
        <f>VLOOKUP($F12, [222]TVPI_MIOC!$C$5:$Z$32, MATCH(AC$2, [222]TVPI_MIOC!$C$5:$Z$5,0),0)</f>
        <v>0.22068375992163208</v>
      </c>
      <c r="AD12" s="589"/>
      <c r="AE12" s="589"/>
    </row>
    <row r="13" spans="1:31" ht="16" x14ac:dyDescent="0.2">
      <c r="C13" s="581">
        <f t="shared" si="3"/>
        <v>8</v>
      </c>
      <c r="D13" s="9" t="s">
        <v>621</v>
      </c>
      <c r="E13" s="9" t="s">
        <v>623</v>
      </c>
      <c r="H13" s="581">
        <f t="shared" si="4"/>
        <v>8</v>
      </c>
      <c r="I13" s="583">
        <f>VLOOKUP($D13, '[217]TVPI_MOIC.Fund I'!$C$5:$AB$54, MATCH(I$2, '[217]TVPI_MOIC.Fund I'!$C$5:$AB$5,0),0)</f>
        <v>2.1499821627111335</v>
      </c>
      <c r="J13" s="584">
        <f>VLOOKUP($E13,[218]TVPI_MOIC!$C$5:$X$44,MATCH(J$2,[218]TVPI_MOIC!$C$5:$X$5,0),)</f>
        <v>2.2862758952620754</v>
      </c>
      <c r="K13" s="583"/>
      <c r="N13" s="578">
        <f t="shared" si="2"/>
        <v>8</v>
      </c>
      <c r="O13" s="583">
        <f>VLOOKUP($D13, '[217]TVPI_MOIC.Fund I'!$C$5:$AB$54, MATCH(O$2, '[217]TVPI_MOIC.Fund I'!$C$5:$AB$5,0),0)</f>
        <v>2.6306290523731399</v>
      </c>
      <c r="P13" s="584">
        <f>VLOOKUP($E13,[218]TVPI_MOIC!$C$5:$Z$44,MATCH(P$2,[218]TVPI_MOIC!$C$5:$Z$5,0),)</f>
        <v>2.6764414796616611</v>
      </c>
      <c r="Q13" s="583"/>
      <c r="T13" s="586">
        <f t="shared" si="0"/>
        <v>8</v>
      </c>
      <c r="U13" s="588">
        <f>VLOOKUP($D13, '[217]TVPI_MOIC.Fund I'!$C$5:$AB$54, MATCH(U$2, '[217]TVPI_MOIC.Fund I'!$C$5:$AB$5,0),0)</f>
        <v>0.15550023327135062</v>
      </c>
      <c r="V13" s="588">
        <f>VLOOKUP($E13,[218]TVPI_MOIC!$C$5:$Z$44,MATCH(V$2,[218]TVPI_MOIC!$C$5:$Z$5,0),)</f>
        <v>0.14720618128776558</v>
      </c>
      <c r="W13" s="591"/>
      <c r="X13" s="349"/>
      <c r="Y13" s="589"/>
      <c r="Z13" s="586">
        <f t="shared" si="1"/>
        <v>8</v>
      </c>
      <c r="AA13" s="583">
        <f>VLOOKUP($D13, '[217]TVPI_MOIC.Fund I'!$C$5:$AB$54, MATCH(AA$2, '[217]TVPI_MOIC.Fund I'!$C$5:$AB$5,0),0)</f>
        <v>0.37507934085977312</v>
      </c>
      <c r="AB13" s="584">
        <f>VLOOKUP($E13,[218]TVPI_MOIC!$C$5:$Z$44,MATCH(AB$2,[218]TVPI_MOIC!$C$5:$Z$5,0),)</f>
        <v>0.99842274357616789</v>
      </c>
      <c r="AC13" s="349"/>
      <c r="AD13" s="589"/>
      <c r="AE13" s="589"/>
    </row>
    <row r="14" spans="1:31" ht="16" x14ac:dyDescent="0.2">
      <c r="C14" s="581">
        <f t="shared" si="3"/>
        <v>9</v>
      </c>
      <c r="D14" s="9" t="s">
        <v>616</v>
      </c>
      <c r="E14" s="9" t="s">
        <v>626</v>
      </c>
      <c r="H14" s="581">
        <f t="shared" si="4"/>
        <v>9</v>
      </c>
      <c r="I14" s="583">
        <f>VLOOKUP($D14, '[217]TVPI_MOIC.Fund I'!$C$5:$AB$54, MATCH(I$2, '[217]TVPI_MOIC.Fund I'!$C$5:$AB$5,0),0)</f>
        <v>1.7618162084908067</v>
      </c>
      <c r="J14" s="584">
        <f>VLOOKUP($E14,[218]TVPI_MOIC!$C$5:$X$44,MATCH(J$2,[218]TVPI_MOIC!$C$5:$X$5,0),)</f>
        <v>2.6002796378065276</v>
      </c>
      <c r="K14" s="583"/>
      <c r="N14" s="578">
        <f t="shared" si="2"/>
        <v>9</v>
      </c>
      <c r="O14" s="583">
        <f>VLOOKUP($D14, '[217]TVPI_MOIC.Fund I'!$C$5:$AB$54, MATCH(O$2, '[217]TVPI_MOIC.Fund I'!$C$5:$AB$5,0),0)</f>
        <v>2.1761992904822094</v>
      </c>
      <c r="P14" s="584">
        <f>VLOOKUP($E14,[218]TVPI_MOIC!$C$5:$Z$44,MATCH(P$2,[218]TVPI_MOIC!$C$5:$Z$5,0),)</f>
        <v>2.9637372254110512</v>
      </c>
      <c r="Q14" s="583"/>
      <c r="T14" s="586">
        <f t="shared" si="0"/>
        <v>9</v>
      </c>
      <c r="U14" s="588">
        <f>VLOOKUP($D14, '[217]TVPI_MOIC.Fund I'!$C$5:$AB$54, MATCH(U$2, '[217]TVPI_MOIC.Fund I'!$C$5:$AB$5,0),0)</f>
        <v>9.8784225672891718E-2</v>
      </c>
      <c r="V14" s="588">
        <f>VLOOKUP($E14,[218]TVPI_MOIC!$C$5:$Z$44,MATCH(V$2,[218]TVPI_MOIC!$C$5:$Z$5,0),)</f>
        <v>0.15431224703788762</v>
      </c>
      <c r="W14" s="591"/>
      <c r="X14" s="349"/>
      <c r="Y14" s="589"/>
      <c r="Z14" s="586">
        <f t="shared" si="1"/>
        <v>9</v>
      </c>
      <c r="AA14" s="583">
        <f>VLOOKUP($D14, '[217]TVPI_MOIC.Fund I'!$C$5:$AB$54, MATCH(AA$2, '[217]TVPI_MOIC.Fund I'!$C$5:$AB$5,0),0)</f>
        <v>0.49859666666666669</v>
      </c>
      <c r="AB14" s="584">
        <f>VLOOKUP($E14,[218]TVPI_MOIC!$C$5:$Z$44,MATCH(AB$2,[218]TVPI_MOIC!$C$5:$Z$5,0),)</f>
        <v>1.1698971700789516</v>
      </c>
      <c r="AC14" s="349"/>
      <c r="AD14" s="589"/>
      <c r="AE14" s="589"/>
    </row>
    <row r="15" spans="1:31" ht="16" x14ac:dyDescent="0.2">
      <c r="C15" s="581">
        <f t="shared" si="3"/>
        <v>10</v>
      </c>
      <c r="D15" s="9" t="s">
        <v>619</v>
      </c>
      <c r="E15" s="9" t="s">
        <v>624</v>
      </c>
      <c r="H15" s="581">
        <f t="shared" si="4"/>
        <v>10</v>
      </c>
      <c r="I15" s="583">
        <f>VLOOKUP($D15, '[217]TVPI_MOIC.Fund I'!$C$5:$AB$54, MATCH(I$2, '[217]TVPI_MOIC.Fund I'!$C$5:$AB$5,0),0)</f>
        <v>1.6393903371458132</v>
      </c>
      <c r="J15" s="583">
        <f>VLOOKUP($E15,[223]TVPI_MOIC!$C$5:$Z$45,MATCH(J$2,[223]TVPI_MOIC!$C$5:$Z$5,0),)</f>
        <v>2.557295684575327</v>
      </c>
      <c r="K15" s="583"/>
      <c r="N15" s="578">
        <f t="shared" si="2"/>
        <v>10</v>
      </c>
      <c r="O15" s="583">
        <f>VLOOKUP($D15, '[217]TVPI_MOIC.Fund I'!$C$5:$AB$54, MATCH(O$2, '[217]TVPI_MOIC.Fund I'!$C$5:$AB$5,0),0)</f>
        <v>2.0404221175362944</v>
      </c>
      <c r="P15" s="583">
        <f>VLOOKUP($E15,[223]TVPI_MOIC!$C$5:$Z$45,MATCH(P$2,[223]TVPI_MOIC!$C$5:$Z$5,0),)</f>
        <v>2.9194105091077276</v>
      </c>
      <c r="Q15" s="583"/>
      <c r="T15" s="586">
        <f t="shared" si="0"/>
        <v>10</v>
      </c>
      <c r="U15" s="588">
        <f>VLOOKUP($D15, '[217]TVPI_MOIC.Fund I'!$C$5:$AB$54, MATCH(U$2, '[217]TVPI_MOIC.Fund I'!$C$5:$AB$5,0),0)</f>
        <v>7.6805783624518398E-2</v>
      </c>
      <c r="V15" s="588">
        <f>VLOOKUP($E15,[223]TVPI_MOIC!$C$5:$Z$45,MATCH(V$2,[223]TVPI_MOIC!$C$5:$Z$5,0),)</f>
        <v>0.1492395699024201</v>
      </c>
      <c r="W15" s="591"/>
      <c r="X15" s="349"/>
      <c r="Y15" s="589"/>
      <c r="Z15" s="586">
        <f t="shared" si="1"/>
        <v>10</v>
      </c>
      <c r="AA15" s="583">
        <f>VLOOKUP($D15, '[217]TVPI_MOIC.Fund I'!$C$5:$AB$54, MATCH(AA$2, '[217]TVPI_MOIC.Fund I'!$C$5:$AB$5,0),0)</f>
        <v>0.7837966666666667</v>
      </c>
      <c r="AB15" s="584">
        <f>VLOOKUP($E15,[223]TVPI_MOIC!$C$5:$Z$45,MATCH(AB$2,[223]TVPI_MOIC!$C$5:$Z$5,0),)</f>
        <v>1.1994462875552336</v>
      </c>
      <c r="AC15" s="349"/>
      <c r="AD15" s="589"/>
      <c r="AE15" s="589"/>
    </row>
    <row r="16" spans="1:31" ht="16" x14ac:dyDescent="0.2">
      <c r="C16" s="581">
        <f t="shared" si="3"/>
        <v>11</v>
      </c>
      <c r="D16" s="9" t="s">
        <v>622</v>
      </c>
      <c r="H16" s="581">
        <f t="shared" si="4"/>
        <v>11</v>
      </c>
      <c r="I16" s="583">
        <f>VLOOKUP($D16, '[217]TVPI_MOIC.Fund I'!$C$5:$AB$54, MATCH(I$2, '[217]TVPI_MOIC.Fund I'!$C$5:$AB$5,0),0)</f>
        <v>1.8086864799861713</v>
      </c>
      <c r="J16" s="583"/>
      <c r="K16" s="583"/>
      <c r="N16" s="578">
        <f t="shared" si="2"/>
        <v>11</v>
      </c>
      <c r="O16" s="583">
        <f>VLOOKUP($D16, '[217]TVPI_MOIC.Fund I'!$C$5:$AB$54, MATCH(O$2, '[217]TVPI_MOIC.Fund I'!$C$5:$AB$5,0),0)</f>
        <v>2.2534301582481944</v>
      </c>
      <c r="P16" s="583"/>
      <c r="Q16" s="583"/>
      <c r="T16" s="586">
        <f t="shared" si="0"/>
        <v>11</v>
      </c>
      <c r="U16" s="588">
        <f>VLOOKUP($D16, '[217]TVPI_MOIC.Fund I'!$C$5:$AB$54, MATCH(U$2, '[217]TVPI_MOIC.Fund I'!$C$5:$AB$5,0),0)</f>
        <v>8.598455977766481E-2</v>
      </c>
      <c r="V16" s="349"/>
      <c r="W16" s="591"/>
      <c r="X16" s="349"/>
      <c r="Y16" s="589"/>
      <c r="Z16" s="586">
        <f t="shared" si="1"/>
        <v>11</v>
      </c>
      <c r="AA16" s="583">
        <f>VLOOKUP($D16, '[217]TVPI_MOIC.Fund I'!$C$5:$AB$54, MATCH(AA$2, '[217]TVPI_MOIC.Fund I'!$C$5:$AB$5,0),0)</f>
        <v>1.2321346893333334</v>
      </c>
      <c r="AB16" s="349"/>
      <c r="AC16" s="349"/>
      <c r="AD16" s="589"/>
      <c r="AE16" s="589"/>
    </row>
    <row r="17" spans="2:29" ht="16" x14ac:dyDescent="0.2">
      <c r="C17" s="581">
        <f t="shared" si="3"/>
        <v>12</v>
      </c>
      <c r="D17" s="9" t="s">
        <v>617</v>
      </c>
      <c r="H17" s="581">
        <f t="shared" si="4"/>
        <v>12</v>
      </c>
      <c r="I17" s="583">
        <f>VLOOKUP($D17, '[217]TVPI_MOIC.Fund I'!$C$5:$AB$54, MATCH(I$2, '[217]TVPI_MOIC.Fund I'!$C$5:$AB$5,0),0)</f>
        <v>1.7314475341066669</v>
      </c>
      <c r="J17" s="583"/>
      <c r="K17" s="583"/>
      <c r="N17" s="578">
        <f t="shared" si="2"/>
        <v>12</v>
      </c>
      <c r="O17" s="583">
        <f>VLOOKUP($D17, '[217]TVPI_MOIC.Fund I'!$C$5:$AB$54, MATCH(O$2, '[217]TVPI_MOIC.Fund I'!$C$5:$AB$5,0),0)</f>
        <v>2.1613413847325096</v>
      </c>
      <c r="P17" s="583"/>
      <c r="Q17" s="583"/>
      <c r="T17" s="586">
        <f t="shared" si="0"/>
        <v>12</v>
      </c>
      <c r="U17" s="588">
        <f>VLOOKUP($D17, '[217]TVPI_MOIC.Fund I'!$C$5:$AB$54, MATCH(U$2, '[217]TVPI_MOIC.Fund I'!$C$5:$AB$5,0),0)</f>
        <v>7.793357953633348E-2</v>
      </c>
      <c r="V17" s="349"/>
      <c r="W17" s="591"/>
      <c r="X17" s="349"/>
      <c r="Z17" s="586">
        <f t="shared" si="1"/>
        <v>12</v>
      </c>
      <c r="AA17" s="583">
        <f>VLOOKUP($D17, '[217]TVPI_MOIC.Fund I'!$C$5:$AB$54, MATCH(AA$2, '[217]TVPI_MOIC.Fund I'!$C$5:$AB$5,0),0)</f>
        <v>1.5449696893333333</v>
      </c>
      <c r="AB17" s="349"/>
      <c r="AC17" s="349"/>
    </row>
    <row r="18" spans="2:29" ht="16" x14ac:dyDescent="0.2">
      <c r="C18" s="581">
        <f t="shared" si="3"/>
        <v>13</v>
      </c>
      <c r="D18" s="9" t="s">
        <v>620</v>
      </c>
      <c r="H18" s="581">
        <f t="shared" si="4"/>
        <v>13</v>
      </c>
      <c r="I18" s="583">
        <f>VLOOKUP($D18, '[217]TVPI_MOIC.Fund I'!$C$5:$AB$54, MATCH(I$2, '[217]TVPI_MOIC.Fund I'!$C$5:$AB$5,0),0)</f>
        <v>1.7275177472399998</v>
      </c>
      <c r="J18" s="583"/>
      <c r="K18" s="583"/>
      <c r="N18" s="578">
        <f t="shared" si="2"/>
        <v>13</v>
      </c>
      <c r="O18" s="583">
        <f>VLOOKUP($D18, '[217]TVPI_MOIC.Fund I'!$C$5:$AB$54, MATCH(O$2, '[217]TVPI_MOIC.Fund I'!$C$5:$AB$5,0),0)</f>
        <v>2.161398467256042</v>
      </c>
      <c r="P18" s="583"/>
      <c r="Q18" s="583"/>
      <c r="T18" s="586">
        <f t="shared" si="0"/>
        <v>13</v>
      </c>
      <c r="U18" s="588">
        <f>VLOOKUP($D18, '[217]TVPI_MOIC.Fund I'!$C$5:$AB$54, MATCH(U$2, '[217]TVPI_MOIC.Fund I'!$C$5:$AB$5,0),0)</f>
        <v>7.7574351429939292E-2</v>
      </c>
      <c r="V18" s="349"/>
      <c r="W18" s="591"/>
      <c r="X18" s="349"/>
      <c r="Z18" s="586">
        <f t="shared" si="1"/>
        <v>13</v>
      </c>
      <c r="AA18" s="583">
        <f>VLOOKUP($D18, '[217]TVPI_MOIC.Fund I'!$C$5:$AB$54, MATCH(AA$2, '[217]TVPI_MOIC.Fund I'!$C$5:$AB$5,0),0)</f>
        <v>1.5749026893333333</v>
      </c>
      <c r="AB18" s="349"/>
      <c r="AC18" s="349"/>
    </row>
    <row r="19" spans="2:29" ht="16" x14ac:dyDescent="0.2">
      <c r="C19" s="581">
        <f t="shared" si="3"/>
        <v>14</v>
      </c>
      <c r="D19" s="9" t="s">
        <v>623</v>
      </c>
      <c r="H19" s="581">
        <f t="shared" si="4"/>
        <v>14</v>
      </c>
      <c r="I19" s="583">
        <f>VLOOKUP($D19, '[217]TVPI_MOIC.Fund I'!$C$5:$AB$54, MATCH(I$2, '[217]TVPI_MOIC.Fund I'!$C$5:$AB$5,0),0)</f>
        <v>1.7269065689733334</v>
      </c>
      <c r="N19" s="578">
        <f t="shared" si="2"/>
        <v>14</v>
      </c>
      <c r="O19" s="583">
        <f>VLOOKUP($D19, '[217]TVPI_MOIC.Fund I'!$C$5:$AB$54, MATCH(O$2, '[217]TVPI_MOIC.Fund I'!$C$5:$AB$5,0),0)</f>
        <v>2.161398467256042</v>
      </c>
      <c r="T19" s="586">
        <f t="shared" si="0"/>
        <v>14</v>
      </c>
      <c r="U19" s="588">
        <f>VLOOKUP($D19, '[217]TVPI_MOIC.Fund I'!$C$5:$AB$54, MATCH(U$2, '[217]TVPI_MOIC.Fund I'!$C$5:$AB$5,0),0)</f>
        <v>7.7489873766899128E-2</v>
      </c>
      <c r="V19" s="349"/>
      <c r="W19" s="349"/>
      <c r="X19" s="349"/>
      <c r="Z19" s="586">
        <f t="shared" si="1"/>
        <v>14</v>
      </c>
      <c r="AA19" s="583">
        <f>VLOOKUP($D19, '[217]TVPI_MOIC.Fund I'!$C$5:$AB$54, MATCH(AA$2, '[217]TVPI_MOIC.Fund I'!$C$5:$AB$5,0),0)</f>
        <v>1.5749026893333333</v>
      </c>
      <c r="AB19" s="349"/>
    </row>
    <row r="20" spans="2:29" x14ac:dyDescent="0.2">
      <c r="C20" s="581" t="s">
        <v>627</v>
      </c>
      <c r="D20" s="131" t="s">
        <v>628</v>
      </c>
    </row>
    <row r="21" spans="2:29" x14ac:dyDescent="0.2">
      <c r="C21" s="581"/>
      <c r="D21" s="592"/>
    </row>
    <row r="22" spans="2:29" x14ac:dyDescent="0.2">
      <c r="C22" s="581"/>
      <c r="D22" s="592"/>
    </row>
    <row r="23" spans="2:29" x14ac:dyDescent="0.2">
      <c r="C23" s="581"/>
      <c r="D23" s="592"/>
    </row>
    <row r="26" spans="2:29" x14ac:dyDescent="0.2">
      <c r="C26" s="13"/>
    </row>
    <row r="28" spans="2:29" x14ac:dyDescent="0.2">
      <c r="B28" s="9" t="s">
        <v>454</v>
      </c>
      <c r="C28" s="349">
        <v>5.0000000000000001E-3</v>
      </c>
      <c r="D28" s="349">
        <v>7.4999999999999997E-3</v>
      </c>
      <c r="E28" s="583">
        <v>1</v>
      </c>
      <c r="F28" s="583">
        <v>1.25</v>
      </c>
    </row>
    <row r="29" spans="2:29" x14ac:dyDescent="0.2">
      <c r="B29" s="9" t="s">
        <v>537</v>
      </c>
      <c r="C29" s="349">
        <v>0.02</v>
      </c>
      <c r="D29" s="349">
        <v>2.5000000000000001E-2</v>
      </c>
      <c r="E29" s="583">
        <v>3</v>
      </c>
      <c r="F29" s="583"/>
    </row>
    <row r="30" spans="2:29" x14ac:dyDescent="0.2">
      <c r="B30" s="593" t="s">
        <v>455</v>
      </c>
      <c r="C30" s="349">
        <v>0.01</v>
      </c>
      <c r="D30" s="583">
        <v>1.5</v>
      </c>
      <c r="E30" s="583">
        <v>1.7</v>
      </c>
      <c r="F30" s="9">
        <v>2</v>
      </c>
    </row>
    <row r="31" spans="2:29" x14ac:dyDescent="0.2">
      <c r="B31" s="593" t="s">
        <v>629</v>
      </c>
      <c r="C31" s="349"/>
      <c r="D31" s="583"/>
      <c r="E31" s="583"/>
    </row>
    <row r="32" spans="2:29" x14ac:dyDescent="0.2">
      <c r="B32" s="593" t="s">
        <v>551</v>
      </c>
      <c r="C32" s="349"/>
      <c r="D32" s="583"/>
      <c r="E32" s="583"/>
    </row>
    <row r="33" spans="2:31" x14ac:dyDescent="0.2">
      <c r="B33" s="593" t="s">
        <v>550</v>
      </c>
      <c r="C33" s="349"/>
      <c r="D33" s="583"/>
      <c r="E33" s="583"/>
    </row>
    <row r="34" spans="2:31" x14ac:dyDescent="0.2">
      <c r="B34" s="593" t="s">
        <v>630</v>
      </c>
      <c r="C34" s="349"/>
      <c r="D34" s="583"/>
      <c r="E34" s="583"/>
    </row>
    <row r="35" spans="2:31" x14ac:dyDescent="0.2">
      <c r="C35" s="593"/>
      <c r="D35" s="349"/>
      <c r="E35" s="583"/>
      <c r="F35" s="583"/>
    </row>
    <row r="36" spans="2:31" x14ac:dyDescent="0.2">
      <c r="C36" s="593"/>
      <c r="D36" s="349"/>
      <c r="E36" s="583"/>
      <c r="F36" s="583"/>
    </row>
    <row r="37" spans="2:31" x14ac:dyDescent="0.2">
      <c r="C37" s="594"/>
      <c r="D37" s="349"/>
      <c r="E37" s="583"/>
      <c r="F37" s="583"/>
    </row>
    <row r="38" spans="2:31" x14ac:dyDescent="0.2">
      <c r="C38" s="594"/>
      <c r="D38" s="349"/>
      <c r="E38" s="583"/>
      <c r="F38" s="583"/>
    </row>
    <row r="39" spans="2:31" x14ac:dyDescent="0.2">
      <c r="C39" s="594"/>
      <c r="D39" s="349"/>
      <c r="E39" s="583"/>
      <c r="F39" s="583"/>
    </row>
    <row r="40" spans="2:31" x14ac:dyDescent="0.2">
      <c r="H40" s="331" t="s">
        <v>455</v>
      </c>
      <c r="I40" s="595">
        <v>0.01</v>
      </c>
      <c r="J40" s="596">
        <v>1.4999999999999999E-2</v>
      </c>
      <c r="K40" s="596">
        <v>1.7000000000000001E-2</v>
      </c>
      <c r="L40" s="596">
        <v>0.02</v>
      </c>
      <c r="O40" s="331" t="s">
        <v>537</v>
      </c>
      <c r="P40" s="595">
        <v>1.4999999999999999E-2</v>
      </c>
      <c r="Q40" s="596">
        <v>0.02</v>
      </c>
      <c r="R40" s="596">
        <v>2.5000000000000001E-2</v>
      </c>
      <c r="S40" s="596">
        <v>0.03</v>
      </c>
      <c r="AA40" s="331" t="s">
        <v>454</v>
      </c>
      <c r="AB40" s="595">
        <v>5.0000000000000001E-3</v>
      </c>
      <c r="AC40" s="597">
        <v>7.4999999999999997E-3</v>
      </c>
      <c r="AD40" s="596">
        <v>0.01</v>
      </c>
      <c r="AE40" s="597">
        <v>1.2500000000000001E-2</v>
      </c>
    </row>
    <row r="41" spans="2:31" x14ac:dyDescent="0.2">
      <c r="H41" s="329" t="s">
        <v>250</v>
      </c>
      <c r="I41" s="359" t="s">
        <v>631</v>
      </c>
      <c r="J41" s="359" t="s">
        <v>632</v>
      </c>
      <c r="K41" s="359" t="s">
        <v>632</v>
      </c>
      <c r="L41" s="359" t="s">
        <v>633</v>
      </c>
      <c r="O41" s="329" t="s">
        <v>250</v>
      </c>
      <c r="P41" s="359" t="s">
        <v>634</v>
      </c>
      <c r="Q41" s="359" t="s">
        <v>632</v>
      </c>
      <c r="R41" s="359" t="s">
        <v>632</v>
      </c>
      <c r="S41" s="596" t="s">
        <v>468</v>
      </c>
      <c r="AA41" s="329" t="s">
        <v>250</v>
      </c>
      <c r="AB41" s="359" t="s">
        <v>635</v>
      </c>
      <c r="AC41" s="359" t="s">
        <v>636</v>
      </c>
      <c r="AD41" s="359" t="s">
        <v>637</v>
      </c>
      <c r="AE41" s="359" t="s">
        <v>638</v>
      </c>
    </row>
    <row r="42" spans="2:31" x14ac:dyDescent="0.2">
      <c r="C42" s="13"/>
      <c r="H42" s="329" t="s">
        <v>121</v>
      </c>
      <c r="I42" s="359" t="s">
        <v>639</v>
      </c>
      <c r="J42" s="359" t="s">
        <v>634</v>
      </c>
      <c r="K42" s="359" t="s">
        <v>640</v>
      </c>
      <c r="L42" s="359" t="s">
        <v>632</v>
      </c>
      <c r="O42" s="329" t="s">
        <v>121</v>
      </c>
      <c r="P42" s="359" t="s">
        <v>641</v>
      </c>
      <c r="Q42" s="359" t="s">
        <v>640</v>
      </c>
      <c r="R42" s="359" t="s">
        <v>633</v>
      </c>
      <c r="S42" s="359" t="s">
        <v>635</v>
      </c>
      <c r="AA42" s="329" t="s">
        <v>121</v>
      </c>
      <c r="AB42" s="359" t="s">
        <v>640</v>
      </c>
      <c r="AC42" s="359" t="s">
        <v>633</v>
      </c>
      <c r="AD42" s="359" t="s">
        <v>633</v>
      </c>
      <c r="AE42" s="359" t="s">
        <v>468</v>
      </c>
    </row>
    <row r="43" spans="2:31" x14ac:dyDescent="0.2">
      <c r="H43" s="329" t="s">
        <v>22</v>
      </c>
      <c r="I43" s="359" t="s">
        <v>639</v>
      </c>
      <c r="J43" s="359" t="s">
        <v>631</v>
      </c>
      <c r="K43" s="359" t="s">
        <v>642</v>
      </c>
      <c r="L43" s="359" t="s">
        <v>642</v>
      </c>
      <c r="O43" s="329" t="s">
        <v>22</v>
      </c>
      <c r="P43" s="359" t="s">
        <v>631</v>
      </c>
      <c r="Q43" s="359" t="s">
        <v>642</v>
      </c>
      <c r="R43" s="359" t="s">
        <v>640</v>
      </c>
      <c r="S43" s="596" t="s">
        <v>468</v>
      </c>
      <c r="AA43" s="329" t="s">
        <v>22</v>
      </c>
      <c r="AB43" s="359" t="s">
        <v>468</v>
      </c>
      <c r="AC43" s="359" t="s">
        <v>468</v>
      </c>
      <c r="AD43" s="359" t="s">
        <v>468</v>
      </c>
      <c r="AE43" s="359" t="s">
        <v>468</v>
      </c>
    </row>
    <row r="44" spans="2:31" x14ac:dyDescent="0.2">
      <c r="C44" s="593"/>
      <c r="D44" s="349"/>
      <c r="E44" s="583"/>
      <c r="F44" s="583"/>
      <c r="H44" s="329" t="s">
        <v>466</v>
      </c>
      <c r="I44" s="359" t="s">
        <v>643</v>
      </c>
      <c r="J44" s="359" t="s">
        <v>641</v>
      </c>
      <c r="K44" s="359" t="s">
        <v>641</v>
      </c>
      <c r="L44" s="359" t="s">
        <v>468</v>
      </c>
      <c r="O44" s="329" t="s">
        <v>466</v>
      </c>
      <c r="P44" s="359" t="s">
        <v>641</v>
      </c>
      <c r="Q44" s="596" t="s">
        <v>468</v>
      </c>
      <c r="R44" s="596" t="s">
        <v>468</v>
      </c>
      <c r="S44" s="596" t="s">
        <v>468</v>
      </c>
      <c r="AA44" s="329" t="s">
        <v>466</v>
      </c>
      <c r="AB44" s="359" t="s">
        <v>468</v>
      </c>
      <c r="AC44" s="359" t="s">
        <v>468</v>
      </c>
      <c r="AD44" s="359" t="s">
        <v>468</v>
      </c>
      <c r="AE44" s="359" t="s">
        <v>468</v>
      </c>
    </row>
    <row r="45" spans="2:31" x14ac:dyDescent="0.2">
      <c r="C45" s="593"/>
      <c r="D45" s="349"/>
      <c r="E45" s="583"/>
      <c r="F45" s="583"/>
    </row>
    <row r="46" spans="2:31" x14ac:dyDescent="0.2">
      <c r="C46" s="593"/>
      <c r="D46" s="349"/>
      <c r="E46" s="583"/>
      <c r="F46" s="583"/>
    </row>
    <row r="47" spans="2:31" x14ac:dyDescent="0.2">
      <c r="C47" s="593"/>
      <c r="D47" s="349"/>
      <c r="E47" s="583"/>
      <c r="F47" s="583"/>
    </row>
    <row r="48" spans="2:31" x14ac:dyDescent="0.2">
      <c r="C48" s="593"/>
      <c r="D48" s="349"/>
      <c r="E48" s="583"/>
      <c r="F48" s="583"/>
    </row>
    <row r="49" spans="3:6" x14ac:dyDescent="0.2">
      <c r="C49" s="594"/>
      <c r="D49" s="349"/>
      <c r="E49" s="583"/>
      <c r="F49" s="583"/>
    </row>
    <row r="50" spans="3:6" x14ac:dyDescent="0.2">
      <c r="C50" s="594"/>
      <c r="D50" s="336"/>
    </row>
  </sheetData>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EA58E-6011-1A44-A6C3-5C9CA17D5839}">
  <dimension ref="B3:H18"/>
  <sheetViews>
    <sheetView workbookViewId="0"/>
  </sheetViews>
  <sheetFormatPr baseColWidth="10" defaultColWidth="8.83203125" defaultRowHeight="15" x14ac:dyDescent="0.2"/>
  <cols>
    <col min="1" max="1" width="8.83203125" style="9"/>
    <col min="2" max="2" width="24.5" style="8" bestFit="1" customWidth="1"/>
    <col min="3" max="3" width="11.1640625" style="9" bestFit="1" customWidth="1"/>
    <col min="4" max="4" width="16.33203125" style="9" bestFit="1" customWidth="1"/>
    <col min="5" max="5" width="14.33203125" style="9" bestFit="1" customWidth="1"/>
    <col min="6" max="16384" width="8.83203125" style="9"/>
  </cols>
  <sheetData>
    <row r="3" spans="2:8" s="1342" customFormat="1" ht="32" x14ac:dyDescent="0.2">
      <c r="B3" s="825" t="s">
        <v>542</v>
      </c>
      <c r="C3" s="825" t="s">
        <v>1009</v>
      </c>
      <c r="D3" s="1343" t="s">
        <v>1008</v>
      </c>
      <c r="E3" s="825" t="s">
        <v>1007</v>
      </c>
      <c r="F3" s="825" t="s">
        <v>545</v>
      </c>
      <c r="G3" s="825" t="s">
        <v>537</v>
      </c>
    </row>
    <row r="4" spans="2:8" ht="16" x14ac:dyDescent="0.2">
      <c r="B4" s="1341" t="s">
        <v>1006</v>
      </c>
      <c r="C4" s="1340" t="s">
        <v>999</v>
      </c>
      <c r="D4" s="1339">
        <v>-7322.9436497284987</v>
      </c>
      <c r="E4" s="1339">
        <v>18002.800753159456</v>
      </c>
      <c r="F4" s="1338">
        <v>0.15112039446830747</v>
      </c>
      <c r="G4" s="1337">
        <f t="shared" ref="G4:G11" si="0">-E4/D4</f>
        <v>2.458410389902006</v>
      </c>
    </row>
    <row r="5" spans="2:8" ht="16" x14ac:dyDescent="0.2">
      <c r="B5" s="1336" t="s">
        <v>1005</v>
      </c>
      <c r="C5" s="1335" t="s">
        <v>999</v>
      </c>
      <c r="D5" s="1334">
        <v>-3033.8851347887289</v>
      </c>
      <c r="E5" s="1334">
        <v>8304.2900066613347</v>
      </c>
      <c r="F5" s="1333">
        <v>0.20287263989448551</v>
      </c>
      <c r="G5" s="1332">
        <f t="shared" si="0"/>
        <v>2.7371800967143805</v>
      </c>
    </row>
    <row r="6" spans="2:8" ht="16" x14ac:dyDescent="0.2">
      <c r="B6" s="1336" t="s">
        <v>837</v>
      </c>
      <c r="C6" s="1335" t="s">
        <v>999</v>
      </c>
      <c r="D6" s="1334">
        <v>-633.1770152997999</v>
      </c>
      <c r="E6" s="1334">
        <v>1753.5286402668298</v>
      </c>
      <c r="F6" s="1333">
        <v>0.24241454005241395</v>
      </c>
      <c r="G6" s="1332">
        <f t="shared" si="0"/>
        <v>2.7694129728265011</v>
      </c>
    </row>
    <row r="7" spans="2:8" ht="16" x14ac:dyDescent="0.2">
      <c r="B7" s="1331" t="s">
        <v>1004</v>
      </c>
      <c r="C7" s="1330" t="s">
        <v>999</v>
      </c>
      <c r="D7" s="1329">
        <v>-1592.1666569261747</v>
      </c>
      <c r="E7" s="1329">
        <v>2918.2406055340762</v>
      </c>
      <c r="F7" s="1328">
        <v>0.11449628472328185</v>
      </c>
      <c r="G7" s="1327">
        <f t="shared" si="0"/>
        <v>1.8328738344313842</v>
      </c>
    </row>
    <row r="8" spans="2:8" ht="16" x14ac:dyDescent="0.2">
      <c r="B8" s="1331" t="s">
        <v>561</v>
      </c>
      <c r="C8" s="1330" t="s">
        <v>999</v>
      </c>
      <c r="D8" s="1329">
        <v>-1172.1740803068817</v>
      </c>
      <c r="E8" s="1329">
        <v>2869.56708484</v>
      </c>
      <c r="F8" s="1328">
        <v>0.18505279421806337</v>
      </c>
      <c r="G8" s="1327">
        <f t="shared" si="0"/>
        <v>2.4480724604392647</v>
      </c>
    </row>
    <row r="9" spans="2:8" ht="16" x14ac:dyDescent="0.2">
      <c r="B9" s="1326" t="s">
        <v>193</v>
      </c>
      <c r="C9" s="1325" t="s">
        <v>999</v>
      </c>
      <c r="D9" s="1324">
        <v>-739.76444297503758</v>
      </c>
      <c r="E9" s="1324">
        <v>1305.9579671115998</v>
      </c>
      <c r="F9" s="1323">
        <v>0.12615370154380798</v>
      </c>
      <c r="G9" s="1322">
        <f t="shared" si="0"/>
        <v>1.7653700167847453</v>
      </c>
      <c r="H9" s="587"/>
    </row>
    <row r="10" spans="2:8" ht="16" x14ac:dyDescent="0.2">
      <c r="B10" s="648" t="s">
        <v>827</v>
      </c>
      <c r="C10" s="1321" t="s">
        <v>999</v>
      </c>
      <c r="D10" s="1320">
        <v>-847.84955508999997</v>
      </c>
      <c r="E10" s="1320">
        <v>243.03914584999998</v>
      </c>
      <c r="F10" s="1319">
        <v>2.9802322387695314E-9</v>
      </c>
      <c r="G10" s="1318">
        <f t="shared" si="0"/>
        <v>0.28665362196740335</v>
      </c>
    </row>
    <row r="11" spans="2:8" ht="16" x14ac:dyDescent="0.2">
      <c r="B11" s="648" t="s">
        <v>1003</v>
      </c>
      <c r="C11" s="1321" t="s">
        <v>999</v>
      </c>
      <c r="D11" s="1320">
        <v>-722.22469281439953</v>
      </c>
      <c r="E11" s="1320">
        <v>241.52293665000002</v>
      </c>
      <c r="F11" s="1319">
        <v>2.9802322387695314E-9</v>
      </c>
      <c r="G11" s="1318">
        <f t="shared" si="0"/>
        <v>0.33441522984879118</v>
      </c>
    </row>
    <row r="12" spans="2:8" x14ac:dyDescent="0.2">
      <c r="B12" s="331"/>
      <c r="C12" s="329"/>
      <c r="D12" s="329"/>
      <c r="E12" s="329"/>
      <c r="F12" s="329"/>
      <c r="G12" s="329"/>
    </row>
    <row r="13" spans="2:8" x14ac:dyDescent="0.2">
      <c r="B13" s="331" t="s">
        <v>1002</v>
      </c>
      <c r="C13" s="329" t="s">
        <v>999</v>
      </c>
      <c r="D13" s="1317">
        <v>-3392.9650936717185</v>
      </c>
      <c r="E13" s="1317">
        <v>6172.0928380684318</v>
      </c>
      <c r="F13" s="653">
        <v>0.15327935814857482</v>
      </c>
      <c r="G13" s="1315">
        <f>-E13/D13</f>
        <v>1.8190852742871171</v>
      </c>
    </row>
    <row r="14" spans="2:8" x14ac:dyDescent="0.2">
      <c r="B14" s="331" t="s">
        <v>1001</v>
      </c>
      <c r="C14" s="329" t="s">
        <v>999</v>
      </c>
      <c r="D14" s="1317">
        <v>-12671.220134257803</v>
      </c>
      <c r="E14" s="1317">
        <v>29466.854302004864</v>
      </c>
      <c r="F14" s="653">
        <v>0.15502093434333808</v>
      </c>
      <c r="G14" s="1315">
        <f>-E14/D14</f>
        <v>2.3254946240211334</v>
      </c>
    </row>
    <row r="15" spans="2:8" x14ac:dyDescent="0.2">
      <c r="B15" s="331" t="s">
        <v>1000</v>
      </c>
      <c r="C15" s="329" t="s">
        <v>999</v>
      </c>
      <c r="D15" s="1317">
        <v>-16064.185227929522</v>
      </c>
      <c r="E15" s="1317">
        <v>35638.947140073295</v>
      </c>
      <c r="F15" s="1316">
        <v>0.15486926436424256</v>
      </c>
      <c r="G15" s="1315">
        <f>-E15/D15</f>
        <v>2.218534375345143</v>
      </c>
    </row>
    <row r="16" spans="2:8" x14ac:dyDescent="0.2">
      <c r="D16" s="1191">
        <f>D14-SUM(D4,D5,D7,D11)</f>
        <v>0</v>
      </c>
      <c r="E16" s="1191">
        <f>E14-SUM(E4,E5,E7,E11)</f>
        <v>0</v>
      </c>
    </row>
    <row r="17" spans="4:5" x14ac:dyDescent="0.2">
      <c r="D17" s="366">
        <f>SUM(D6,D8:D10)-D13</f>
        <v>0</v>
      </c>
      <c r="E17" s="366">
        <f>SUM(E6,E8:E10)-E13</f>
        <v>0</v>
      </c>
    </row>
    <row r="18" spans="4:5" x14ac:dyDescent="0.2">
      <c r="D18" s="366">
        <f>SUM(D4:D5,D7,D11)-D14</f>
        <v>0</v>
      </c>
      <c r="E18" s="366">
        <f>SUM(E4:E5,E7,E11)-E14</f>
        <v>0</v>
      </c>
    </row>
  </sheetData>
  <autoFilter ref="B3:G11" xr:uid="{4A6099AE-D80E-4158-9B5E-793F58D6032D}"/>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D8164-7A7A-944F-BBDC-36C2393E3A1F}">
  <sheetPr>
    <tabColor rgb="FF92D050"/>
  </sheetPr>
  <dimension ref="A1:N53"/>
  <sheetViews>
    <sheetView tabSelected="1" workbookViewId="0">
      <pane xSplit="2" ySplit="4" topLeftCell="C5" activePane="bottomRight" state="frozen"/>
      <selection pane="topRight" activeCell="C1" sqref="C1"/>
      <selection pane="bottomLeft" activeCell="A5" sqref="A5"/>
      <selection pane="bottomRight" activeCell="D22" sqref="D22"/>
    </sheetView>
  </sheetViews>
  <sheetFormatPr baseColWidth="10" defaultColWidth="8.83203125" defaultRowHeight="15" x14ac:dyDescent="0.2"/>
  <cols>
    <col min="1" max="1" width="18.1640625" style="9" bestFit="1" customWidth="1"/>
    <col min="2" max="2" width="38.6640625" style="9" bestFit="1" customWidth="1"/>
    <col min="3" max="3" width="8.83203125" style="9" customWidth="1"/>
    <col min="4" max="4" width="12" style="9" bestFit="1" customWidth="1"/>
    <col min="5" max="5" width="12.6640625" style="9" bestFit="1" customWidth="1"/>
    <col min="6" max="6" width="12.1640625" style="9" bestFit="1" customWidth="1"/>
    <col min="7" max="9" width="8.83203125" style="9" customWidth="1"/>
    <col min="10" max="10" width="9.6640625" style="9" bestFit="1" customWidth="1"/>
    <col min="11" max="11" width="9.33203125" style="9" bestFit="1" customWidth="1"/>
    <col min="12" max="12" width="12.5" style="9" bestFit="1" customWidth="1"/>
    <col min="13" max="13" width="9.6640625" style="9" bestFit="1" customWidth="1"/>
    <col min="14" max="14" width="9.33203125" style="9" bestFit="1" customWidth="1"/>
    <col min="15" max="16384" width="8.83203125" style="9"/>
  </cols>
  <sheetData>
    <row r="1" spans="1:14" x14ac:dyDescent="0.2">
      <c r="C1" s="9">
        <f>10^6</f>
        <v>1000000</v>
      </c>
    </row>
    <row r="2" spans="1:14" ht="16" thickBot="1" x14ac:dyDescent="0.25">
      <c r="B2" s="695" t="s">
        <v>759</v>
      </c>
      <c r="C2" s="695"/>
      <c r="D2" s="695"/>
      <c r="E2" s="695"/>
      <c r="F2" s="695"/>
      <c r="G2" s="695"/>
      <c r="H2" s="695"/>
    </row>
    <row r="3" spans="1:14" x14ac:dyDescent="0.2">
      <c r="B3" s="1524" t="s">
        <v>542</v>
      </c>
      <c r="C3" s="696" t="s">
        <v>760</v>
      </c>
      <c r="D3" s="697"/>
      <c r="E3" s="698"/>
      <c r="F3" s="699" t="s">
        <v>761</v>
      </c>
      <c r="G3" s="700"/>
      <c r="H3" s="701"/>
      <c r="I3" s="696" t="s">
        <v>545</v>
      </c>
      <c r="J3" s="697"/>
      <c r="K3" s="698"/>
      <c r="L3" s="699" t="s">
        <v>537</v>
      </c>
      <c r="M3" s="700"/>
      <c r="N3" s="701"/>
    </row>
    <row r="4" spans="1:14" x14ac:dyDescent="0.2">
      <c r="B4" s="1524"/>
      <c r="C4" s="702" t="s">
        <v>258</v>
      </c>
      <c r="D4" s="703" t="s">
        <v>762</v>
      </c>
      <c r="E4" s="704" t="s">
        <v>264</v>
      </c>
      <c r="F4" s="702" t="s">
        <v>258</v>
      </c>
      <c r="G4" s="703" t="s">
        <v>762</v>
      </c>
      <c r="H4" s="704" t="s">
        <v>264</v>
      </c>
      <c r="I4" s="702" t="s">
        <v>258</v>
      </c>
      <c r="J4" s="703" t="s">
        <v>762</v>
      </c>
      <c r="K4" s="704" t="s">
        <v>264</v>
      </c>
      <c r="L4" s="702" t="s">
        <v>258</v>
      </c>
      <c r="M4" s="703" t="s">
        <v>762</v>
      </c>
      <c r="N4" s="704" t="s">
        <v>264</v>
      </c>
    </row>
    <row r="5" spans="1:14" ht="16" x14ac:dyDescent="0.2">
      <c r="B5" s="705" t="s">
        <v>121</v>
      </c>
      <c r="C5" s="540">
        <f>(HLOOKUP(C$4, '[224]Inv-TS IRR.Fund II'!$BF$6:$BI$140, MATCH($C$3, '[224]Inv-TS IRR.Fund II'!$BF$6:$BF$140,0),0))/(10^6)</f>
        <v>15.518171331309166</v>
      </c>
      <c r="D5" s="540">
        <f>(HLOOKUP(D$4, '[224]Inv-TS IRR.Fund II'!$BF$6:$BI$140, MATCH($C$3, '[224]Inv-TS IRR.Fund II'!$BF$6:$BF$140,0),0))/(10^6)</f>
        <v>49.64209316252748</v>
      </c>
      <c r="E5" s="540">
        <f>(HLOOKUP(E$4, '[224]Inv-TS IRR.Fund II'!$BF$6:$BI$140, MATCH($C$3, '[224]Inv-TS IRR.Fund II'!$BF$6:$BF$140,0),0))/(10^6)</f>
        <v>22.665859163333334</v>
      </c>
      <c r="F5" s="540">
        <f>(-HLOOKUP(F$4, '[224]Inv-TS IRR.Fund II'!$BF$6:$BI$140, MATCH($F$3, '[224]Inv-TS IRR.Fund II'!$BF$6:$BF$140,0),0))/(10^6)</f>
        <v>92.7260086</v>
      </c>
      <c r="G5" s="540">
        <f>(-HLOOKUP(G$4, '[224]Inv-TS IRR.Fund II'!$BF$6:$BI$140, MATCH($F$3, '[224]Inv-TS IRR.Fund II'!$BF$6:$BF$140,0),0))/(10^6)</f>
        <v>37.291964311084612</v>
      </c>
      <c r="H5" s="540">
        <f>(-HLOOKUP(H$4, '[224]Inv-TS IRR.Fund II'!$BF$6:$BI$140, MATCH($F$3, '[224]Inv-TS IRR.Fund II'!$BF$6:$BF$140,0),0))/(10^6)</f>
        <v>12.555124628304734</v>
      </c>
      <c r="I5" s="706">
        <f>HLOOKUP(I$4, '[224]Inv-TS IRR.Fund II'!$BF$6:$BI$138, MATCH($I$3, '[224]Inv-TS IRR.Fund II'!$BF$6:$BF$138,0),0)</f>
        <v>0.51511601805686968</v>
      </c>
      <c r="J5" s="706">
        <f>HLOOKUP(J$4, '[224]Inv-TS IRR.Fund II'!$BF$6:$BI$138, MATCH($I$3, '[224]Inv-TS IRR.Fund II'!$BF$6:$BF$138,0),0)</f>
        <v>3.43485027551651E-2</v>
      </c>
      <c r="K5" s="706">
        <f>HLOOKUP(K$4, '[224]Inv-TS IRR.Fund II'!$BF$6:$BI$138, MATCH($I$3, '[224]Inv-TS IRR.Fund II'!$BF$6:$BF$138,0),0)</f>
        <v>0.15243616700172424</v>
      </c>
      <c r="L5" s="707">
        <f>HLOOKUP(L$4, '[224]Inv-TS IRR.Fund II'!$BF$6:$BI$138, MATCH($L$3, '[224]Inv-TS IRR.Fund II'!$BF$6:$BF$138,0),0)</f>
        <v>10.750923579990891</v>
      </c>
      <c r="M5" s="707">
        <f>HLOOKUP(M$4, '[224]Inv-TS IRR.Fund II'!$BF$6:$BI$138, MATCH($L$3, '[224]Inv-TS IRR.Fund II'!$BF$6:$BF$138,0),0)</f>
        <v>1.2137382835743598</v>
      </c>
      <c r="N5" s="707">
        <f>HLOOKUP(N$4, '[224]Inv-TS IRR.Fund II'!$BF$6:$BI$138, MATCH($L$3, '[224]Inv-TS IRR.Fund II'!$BF$6:$BF$138,0),0)</f>
        <v>2.0706762435503205</v>
      </c>
    </row>
    <row r="6" spans="1:14" ht="16" x14ac:dyDescent="0.2">
      <c r="B6" s="708" t="s">
        <v>22</v>
      </c>
      <c r="C6" s="540">
        <f>(HLOOKUP(C$4, '[225]Inv-TS-IRR'!$BH$5:$BK$95, MATCH($C$3, '[225]Inv-TS-IRR'!$BH$5:$BH$95,0),0))/(10^6)</f>
        <v>32.55493798497362</v>
      </c>
      <c r="D6" s="540">
        <f>(HLOOKUP(D$4, '[225]Inv-TS-IRR'!$BH$5:$BK$95, MATCH($C$3, '[225]Inv-TS-IRR'!$BH$5:$BH$95,0),0))/(10^6)</f>
        <v>105.6102304744127</v>
      </c>
      <c r="E6" s="540">
        <f>(HLOOKUP(E$4, '[225]Inv-TS-IRR'!$BH$5:$BK$95, MATCH($C$3, '[225]Inv-TS-IRR'!$BH$5:$BH$95,0),0))/(10^6)</f>
        <v>45.336438832969641</v>
      </c>
      <c r="F6" s="540">
        <f>(-HLOOKUP(F$4, '[225]Inv-TS-IRR'!$BH$5:$BK$95, MATCH($F$3, '[225]Inv-TS-IRR'!$BH$5:$BH$95,0),0))/(10^6)</f>
        <v>82.512855968973469</v>
      </c>
      <c r="G6" s="540">
        <f>(-HLOOKUP(G$4, '[225]Inv-TS-IRR'!$BH$5:$BK$95, MATCH($F$3, '[225]Inv-TS-IRR'!$BH$5:$BH$95,0),0))/(10^6)</f>
        <v>262.72714392536619</v>
      </c>
      <c r="H6" s="540">
        <f>(-HLOOKUP(H$4, '[225]Inv-TS-IRR'!$BH$5:$BK$95, MATCH($F$3, '[225]Inv-TS-IRR'!$BH$5:$BH$95,0),0))/(10^6)</f>
        <v>101.39374119434828</v>
      </c>
      <c r="I6" s="706">
        <f>HLOOKUP(I$4, '[225]Inv-TS-IRR'!$BH$5:$BK$95, MATCH($I$3, '[225]Inv-TS-IRR'!$BH$5:$BH$95,0),0)</f>
        <v>0.29224379658699029</v>
      </c>
      <c r="J6" s="706">
        <f>HLOOKUP(J$4, '[225]Inv-TS-IRR'!$BH$5:$BK$95, MATCH($I$3, '[225]Inv-TS-IRR'!$BH$5:$BH$95,0),0)</f>
        <v>0.24613876938819887</v>
      </c>
      <c r="K6" s="706">
        <f>HLOOKUP(K$4, '[225]Inv-TS-IRR'!$BH$5:$BK$95, MATCH($I$3, '[225]Inv-TS-IRR'!$BH$5:$BH$95,0),0)</f>
        <v>0.25858767628669743</v>
      </c>
      <c r="L6" s="707">
        <f>HLOOKUP(L$4, '[225]Inv-TS-IRR'!$BH$5:$BK$95, MATCH($L$3, '[225]Inv-TS-IRR'!$BH$5:$BH$95,0),0)</f>
        <v>2.75665637262584</v>
      </c>
      <c r="M6" s="707">
        <f>HLOOKUP(M$4, '[225]Inv-TS-IRR'!$BH$5:$BK$95, MATCH($L$3, '[225]Inv-TS-IRR'!$BH$5:$BH$95,0),0)</f>
        <v>2.5882106839881835</v>
      </c>
      <c r="N6" s="707">
        <f>HLOOKUP(N$4, '[225]Inv-TS-IRR'!$BH$5:$BK$95, MATCH($L$3, '[225]Inv-TS-IRR'!$BH$5:$BH$95,0),0)</f>
        <v>3.0591635846238718</v>
      </c>
    </row>
    <row r="7" spans="1:14" ht="17" thickBot="1" x14ac:dyDescent="0.25">
      <c r="B7" s="708" t="s">
        <v>466</v>
      </c>
      <c r="C7" s="540">
        <f>(HLOOKUP(C$4, '[226]Inv-TS IRR'!$BU$5:$BY$61, MATCH($C$3, '[226]Inv-TS IRR'!$BU$5:$BU$61,0),0))/(10^6)</f>
        <v>57.671535846732453</v>
      </c>
      <c r="D7" s="540">
        <f>(HLOOKUP(D$4, '[226]Inv-TS IRR'!$BU$5:$BY$61, MATCH($C$3, '[226]Inv-TS IRR'!$BU$5:$BU$61,0),0))/(10^6)</f>
        <v>89.390591707393867</v>
      </c>
      <c r="E7" s="540">
        <f>(HLOOKUP(E$4, '[226]Inv-TS IRR'!$BU$5:$BY$61, MATCH($C$3, '[226]Inv-TS IRR'!$BU$5:$BU$61,0),0))/(10^6)</f>
        <v>75.149422603000005</v>
      </c>
      <c r="F7" s="540">
        <f>(HLOOKUP(F$4, '[226]Inv-TS IRR'!$BU$5:$BY$61, MATCH($C$3, '[226]Inv-TS IRR'!$BU$5:$BU$61,0),0))/(10^6)</f>
        <v>57.671535846732453</v>
      </c>
      <c r="G7" s="540">
        <f>(HLOOKUP(G$4, '[226]Inv-TS IRR'!$BU$5:$BY$61, MATCH($C$3, '[226]Inv-TS IRR'!$BU$5:$BU$61,0),0))/(10^6)</f>
        <v>89.390591707393867</v>
      </c>
      <c r="H7" s="540">
        <f>(HLOOKUP(H$4, '[226]Inv-TS IRR'!$BU$5:$BY$61, MATCH($C$3, '[226]Inv-TS IRR'!$BU$5:$BU$61,0),0))/(10^6)</f>
        <v>75.149422603000005</v>
      </c>
      <c r="I7" s="709">
        <f>HLOOKUP(I$4, '[226]Inv-TS IRR'!$BU$5:$BY$61, MATCH($I$3, '[226]Inv-TS IRR'!$BU$5:$BU$61,0),0)</f>
        <v>0.23257171511650082</v>
      </c>
      <c r="J7" s="709">
        <f>HLOOKUP(J$4, '[226]Inv-TS IRR'!$BU$5:$BY$61, MATCH($I$3, '[226]Inv-TS IRR'!$BU$5:$BU$61,0),0)</f>
        <v>0.52164106965065016</v>
      </c>
      <c r="K7" s="709">
        <f>HLOOKUP(K$4, '[226]Inv-TS IRR'!$BU$5:$BY$61, MATCH($I$3, '[226]Inv-TS IRR'!$BU$5:$BU$61,0),0)</f>
        <v>0.3035932481288911</v>
      </c>
      <c r="L7" s="707">
        <f>HLOOKUP(L$4, '[226]Inv-TS IRR'!$BU$5:$BY$61, MATCH($L$3, '[226]Inv-TS IRR'!$BU$5:$BU$61,0),0)</f>
        <v>1.2620846188741008</v>
      </c>
      <c r="M7" s="707">
        <f>HLOOKUP(M$4, '[226]Inv-TS IRR'!$BU$5:$BY$61, MATCH($L$3, '[226]Inv-TS IRR'!$BU$5:$BU$61,0),0)</f>
        <v>2.1678608590903079</v>
      </c>
      <c r="N7" s="707">
        <f>HLOOKUP(N$4, '[226]Inv-TS IRR'!$BU$5:$BY$61, MATCH($L$3, '[226]Inv-TS IRR'!$BU$5:$BU$61,0),0)</f>
        <v>1.6207993931167262</v>
      </c>
    </row>
    <row r="9" spans="1:14" x14ac:dyDescent="0.2">
      <c r="B9" s="8"/>
      <c r="C9" s="8"/>
      <c r="D9" s="8"/>
      <c r="E9" s="8"/>
      <c r="F9" s="8"/>
      <c r="G9" s="8"/>
      <c r="H9" s="8"/>
    </row>
    <row r="12" spans="1:14" ht="16" thickBot="1" x14ac:dyDescent="0.25"/>
    <row r="13" spans="1:14" x14ac:dyDescent="0.2">
      <c r="B13" s="710" t="s">
        <v>763</v>
      </c>
      <c r="C13" s="711"/>
      <c r="D13" s="712"/>
      <c r="E13" s="712"/>
      <c r="F13" s="712"/>
      <c r="G13" s="712"/>
      <c r="H13" s="712"/>
      <c r="I13" s="712"/>
    </row>
    <row r="14" spans="1:14" s="8" customFormat="1" x14ac:dyDescent="0.2">
      <c r="A14" s="1448" t="s">
        <v>1115</v>
      </c>
      <c r="B14" s="713" t="s">
        <v>764</v>
      </c>
      <c r="C14" s="713" t="s">
        <v>765</v>
      </c>
      <c r="D14" s="713" t="s">
        <v>37</v>
      </c>
      <c r="E14" s="331" t="s">
        <v>766</v>
      </c>
      <c r="F14" s="713" t="s">
        <v>761</v>
      </c>
      <c r="G14" s="713" t="s">
        <v>537</v>
      </c>
      <c r="H14" s="713" t="s">
        <v>545</v>
      </c>
      <c r="I14" s="713" t="s">
        <v>767</v>
      </c>
      <c r="J14" s="713" t="s">
        <v>38</v>
      </c>
    </row>
    <row r="15" spans="1:14" ht="16" x14ac:dyDescent="0.2">
      <c r="B15" s="714" t="s">
        <v>768</v>
      </c>
      <c r="C15" s="714">
        <f>'[226]Inv-TS IRR'!$FI$63</f>
        <v>8</v>
      </c>
      <c r="D15" s="529">
        <f>('[226]Inv-TS IRR'!$FI$60)/(10^6)</f>
        <v>29.87840288979184</v>
      </c>
      <c r="E15" s="529">
        <f>('[226]Inv-TS IRR'!$FI$62)/(10^6)</f>
        <v>0</v>
      </c>
      <c r="F15" s="529">
        <f>(-'[226]Inv-TS IRR'!$FI$61)/(10^6)</f>
        <v>56.17363616764829</v>
      </c>
      <c r="G15" s="715">
        <f>F15/D15</f>
        <v>1.8800749281963929</v>
      </c>
      <c r="H15" s="716">
        <f>'[226]Inv-TS IRR'!$FI$58</f>
        <v>0.63003373742103597</v>
      </c>
      <c r="I15" s="717">
        <f>F15/$F$27</f>
        <v>0.14270983963883185</v>
      </c>
      <c r="J15" s="717">
        <f>D15/$D$27</f>
        <v>0.13445927031544827</v>
      </c>
      <c r="L15" s="339">
        <f>10^6</f>
        <v>1000000</v>
      </c>
    </row>
    <row r="16" spans="1:14" ht="16" x14ac:dyDescent="0.2">
      <c r="B16" s="714" t="s">
        <v>769</v>
      </c>
      <c r="C16" s="714">
        <f>'[226]Inv-TS IRR'!$FM$63-C17</f>
        <v>22</v>
      </c>
      <c r="D16" s="529">
        <f>('[226]Inv-TS IRR'!$FM$60)/(10^6)-D17</f>
        <v>23.153132956940606</v>
      </c>
      <c r="E16" s="529">
        <f>('[226]Inv-TS IRR'!$FM$62)/(10^6)</f>
        <v>0</v>
      </c>
      <c r="F16" s="529">
        <f>(-'[226]Inv-TS IRR'!$FM$61)/(10^6)-F17</f>
        <v>22.210442817437304</v>
      </c>
      <c r="G16" s="715">
        <f>F16/D16</f>
        <v>0.95928455378991329</v>
      </c>
      <c r="H16" s="716">
        <f>'[226]Inv-TS IRR'!$FM$58</f>
        <v>-0.15398454004898668</v>
      </c>
      <c r="I16" s="717">
        <f t="shared" ref="I16:I26" si="0">F16/$F$27</f>
        <v>5.6425913453852526E-2</v>
      </c>
      <c r="J16" s="717">
        <f>D16/$D$27</f>
        <v>0.10419410215431633</v>
      </c>
    </row>
    <row r="17" spans="2:10" ht="16" x14ac:dyDescent="0.2">
      <c r="B17" s="714" t="s">
        <v>770</v>
      </c>
      <c r="C17" s="714">
        <v>6</v>
      </c>
      <c r="D17" s="529">
        <v>4.6399999999999997</v>
      </c>
      <c r="E17" s="529">
        <f>('[226]Inv-TS IRR'!$FM$62)/(10^6)</f>
        <v>0</v>
      </c>
      <c r="F17" s="529">
        <v>1.3380000000000001</v>
      </c>
      <c r="G17" s="715">
        <f>F17/D17</f>
        <v>0.2883620689655173</v>
      </c>
      <c r="H17" s="716">
        <v>0</v>
      </c>
      <c r="I17" s="717">
        <f t="shared" si="0"/>
        <v>3.3992060771513163E-3</v>
      </c>
      <c r="J17" s="717">
        <f>D17/$D$27</f>
        <v>2.088100279539495E-2</v>
      </c>
    </row>
    <row r="18" spans="2:10" x14ac:dyDescent="0.2">
      <c r="B18" s="713" t="s">
        <v>771</v>
      </c>
      <c r="C18" s="713">
        <f>SUM(C15:C17)</f>
        <v>36</v>
      </c>
      <c r="D18" s="718">
        <f>SUM(D15:D17)</f>
        <v>57.671535846732446</v>
      </c>
      <c r="E18" s="718">
        <f t="shared" ref="E18:F18" si="1">SUM(E15:E17)</f>
        <v>0</v>
      </c>
      <c r="F18" s="718">
        <f t="shared" si="1"/>
        <v>79.722078985085588</v>
      </c>
      <c r="G18" s="719">
        <f>F18/D18</f>
        <v>1.382347076674957</v>
      </c>
      <c r="H18" s="720">
        <f>'[226]Inv-TS IRR'!$BW$58</f>
        <v>0.23257171511650082</v>
      </c>
      <c r="I18" s="721">
        <f t="shared" si="0"/>
        <v>0.20253495916983569</v>
      </c>
      <c r="J18" s="721">
        <f>D18/$D$27</f>
        <v>0.25953437526515954</v>
      </c>
    </row>
    <row r="19" spans="2:10" ht="16" x14ac:dyDescent="0.2">
      <c r="B19" s="714" t="s">
        <v>772</v>
      </c>
      <c r="C19" s="714">
        <f>'[226]Inv-TS IRR'!$FJ$63</f>
        <v>6</v>
      </c>
      <c r="D19" s="529">
        <f>('[226]Inv-TS IRR'!$FJ$60)/(10^6)</f>
        <v>51.562767186999999</v>
      </c>
      <c r="E19" s="529">
        <f>('[226]Inv-TS IRR'!$FJ$62)/(10^6)</f>
        <v>0</v>
      </c>
      <c r="F19" s="529">
        <f>(-'[226]Inv-TS IRR'!$FJ$61)/(10^6)</f>
        <v>172.45963679193827</v>
      </c>
      <c r="G19" s="715">
        <f t="shared" ref="G19:G21" si="2">F19/D19</f>
        <v>3.3446544124850379</v>
      </c>
      <c r="H19" s="716">
        <f>'[226]Inv-TS IRR'!$FJ$58</f>
        <v>1.0155805468559267</v>
      </c>
      <c r="I19" s="717">
        <f t="shared" si="0"/>
        <v>0.43813590840542993</v>
      </c>
      <c r="J19" s="717">
        <f t="shared" ref="J19:J26" si="3">D19/$D$27</f>
        <v>0.23204359607113062</v>
      </c>
    </row>
    <row r="20" spans="2:10" ht="16" x14ac:dyDescent="0.2">
      <c r="B20" s="714" t="s">
        <v>773</v>
      </c>
      <c r="C20" s="714">
        <f>'[226]Inv-TS IRR'!$FN$63-C21</f>
        <v>7</v>
      </c>
      <c r="D20" s="529">
        <f>('[226]Inv-TS IRR'!$FN$60)/(10^6)</f>
        <v>37.827824520393868</v>
      </c>
      <c r="E20" s="529">
        <f>('[226]Inv-TS IRR'!$FN$62)/(10^6)</f>
        <v>0</v>
      </c>
      <c r="F20" s="529">
        <f>(-'[226]Inv-TS IRR'!$FN$61)/(10^6)-F21</f>
        <v>17.522529842800857</v>
      </c>
      <c r="G20" s="715">
        <f t="shared" si="2"/>
        <v>0.46321801649878253</v>
      </c>
      <c r="H20" s="716">
        <f>'[226]Inv-TS IRR'!$FN$58</f>
        <v>-0.35212473887950185</v>
      </c>
      <c r="I20" s="717">
        <f t="shared" si="0"/>
        <v>4.4516210709053788E-2</v>
      </c>
      <c r="J20" s="717">
        <f t="shared" si="3"/>
        <v>0.17023338567975302</v>
      </c>
    </row>
    <row r="21" spans="2:10" ht="16" x14ac:dyDescent="0.2">
      <c r="B21" s="714" t="s">
        <v>770</v>
      </c>
      <c r="C21" s="714">
        <v>3</v>
      </c>
      <c r="D21" s="529">
        <v>19</v>
      </c>
      <c r="E21" s="529"/>
      <c r="F21" s="529">
        <v>1.07</v>
      </c>
      <c r="G21" s="715">
        <f t="shared" si="2"/>
        <v>5.6315789473684215E-2</v>
      </c>
      <c r="H21" s="716">
        <v>-0.68391192620620134</v>
      </c>
      <c r="I21" s="717">
        <f t="shared" si="0"/>
        <v>2.7183486566157758E-3</v>
      </c>
      <c r="J21" s="717">
        <f>D21/$D$27</f>
        <v>8.5504106274246566E-2</v>
      </c>
    </row>
    <row r="22" spans="2:10" x14ac:dyDescent="0.2">
      <c r="B22" s="713" t="s">
        <v>774</v>
      </c>
      <c r="C22" s="713">
        <f>SUM(C19:C21)</f>
        <v>16</v>
      </c>
      <c r="D22" s="718">
        <f>SUM(D19:D20)</f>
        <v>89.390591707393867</v>
      </c>
      <c r="E22" s="718">
        <f>SUM(E19:E20)</f>
        <v>0</v>
      </c>
      <c r="F22" s="718">
        <f>SUM(F19:F21)</f>
        <v>191.05216663473911</v>
      </c>
      <c r="G22" s="719">
        <f>F22/D22</f>
        <v>2.1372737665739869</v>
      </c>
      <c r="H22" s="720">
        <f>'[226]Inv-TS IRR'!$BX$58</f>
        <v>0.52164106965065016</v>
      </c>
      <c r="I22" s="721">
        <f t="shared" si="0"/>
        <v>0.48537046777109943</v>
      </c>
      <c r="J22" s="721">
        <f t="shared" si="3"/>
        <v>0.40227698175088367</v>
      </c>
    </row>
    <row r="23" spans="2:10" ht="16" x14ac:dyDescent="0.2">
      <c r="B23" s="714" t="s">
        <v>775</v>
      </c>
      <c r="C23" s="714">
        <f>'[226]Inv-TS IRR'!$FK$63-C25</f>
        <v>7</v>
      </c>
      <c r="D23" s="529">
        <f>('[226]Inv-TS IRR'!$FK$60)/(10^6)-D25</f>
        <v>47.419692231999996</v>
      </c>
      <c r="E23" s="529">
        <f>('[226]Inv-TS IRR'!$FK$62)/(10^6)-E25</f>
        <v>0</v>
      </c>
      <c r="F23" s="529">
        <f>(-'[226]Inv-TS IRR'!$FK$61)/(10^6)</f>
        <v>99.996252255400265</v>
      </c>
      <c r="G23" s="715">
        <f>'[226]Inv-TS IRR'!$FK$59</f>
        <v>1.9367275064312586</v>
      </c>
      <c r="H23" s="716">
        <f>'[226]Inv-TS IRR'!$FK$58</f>
        <v>0.40252817273139951</v>
      </c>
      <c r="I23" s="717">
        <f t="shared" si="0"/>
        <v>0.25404175512624255</v>
      </c>
      <c r="J23" s="717">
        <f t="shared" si="3"/>
        <v>0.2133988633735259</v>
      </c>
    </row>
    <row r="24" spans="2:10" ht="16" x14ac:dyDescent="0.2">
      <c r="B24" s="714" t="s">
        <v>776</v>
      </c>
      <c r="C24" s="714">
        <f>'[226]Inv-TS IRR'!$FO$63</f>
        <v>5</v>
      </c>
      <c r="D24" s="529">
        <f>('[226]Inv-TS IRR'!$FO$60)/(10^6)</f>
        <v>24.006250471000001</v>
      </c>
      <c r="E24" s="529">
        <f>('[226]Inv-TS IRR'!$FO$62)/(10^6)</f>
        <v>0</v>
      </c>
      <c r="F24" s="529">
        <f>(-'[226]Inv-TS IRR'!$FO$61)/(10^6)</f>
        <v>22.850827114080428</v>
      </c>
      <c r="G24" s="715">
        <f>'[226]Inv-TS IRR'!$FO$59</f>
        <v>0.95186989495442675</v>
      </c>
      <c r="H24" s="716">
        <f>'[226]Inv-TS IRR'!$FO$58</f>
        <v>-4.6373495459556574E-2</v>
      </c>
      <c r="I24" s="717">
        <f t="shared" si="0"/>
        <v>5.8052817932822312E-2</v>
      </c>
      <c r="J24" s="717">
        <f t="shared" si="3"/>
        <v>0.10803331534308241</v>
      </c>
    </row>
    <row r="25" spans="2:10" ht="16" x14ac:dyDescent="0.2">
      <c r="B25" s="714" t="s">
        <v>548</v>
      </c>
      <c r="C25" s="714">
        <v>1</v>
      </c>
      <c r="D25" s="529">
        <f>3723479.9/10^6</f>
        <v>3.7234799000000001</v>
      </c>
      <c r="E25" s="529">
        <f>('[226]Inv-TS IRR'!$FK$62)/(10^6)</f>
        <v>6.0592983370000004</v>
      </c>
      <c r="F25" s="529">
        <v>0</v>
      </c>
      <c r="G25" s="719">
        <f>(F25+E25)/D25</f>
        <v>1.6273213498480279</v>
      </c>
      <c r="H25" s="716">
        <v>0.30486221909523004</v>
      </c>
      <c r="I25" s="717">
        <f>E25/F27</f>
        <v>1.5393724761138464E-2</v>
      </c>
      <c r="J25" s="717">
        <f>D25/$D$27</f>
        <v>1.6756464267348472E-2</v>
      </c>
    </row>
    <row r="26" spans="2:10" x14ac:dyDescent="0.2">
      <c r="B26" s="713" t="s">
        <v>777</v>
      </c>
      <c r="C26" s="713">
        <f>SUM(C23:C25)</f>
        <v>13</v>
      </c>
      <c r="D26" s="655">
        <f>SUM(D23:D25)</f>
        <v>75.149422603000005</v>
      </c>
      <c r="E26" s="655">
        <f>SUM(E23:E25)</f>
        <v>6.0592983370000004</v>
      </c>
      <c r="F26" s="655">
        <f>SUM(F23:F25)</f>
        <v>122.8470793694807</v>
      </c>
      <c r="G26" s="719">
        <f>(F26+E26)/D26</f>
        <v>1.7153342399910161</v>
      </c>
      <c r="H26" s="595">
        <f>'[226]Inv-TS IRR'!$BY$58</f>
        <v>0.3035932481288911</v>
      </c>
      <c r="I26" s="721">
        <f t="shared" si="0"/>
        <v>0.31209457305906491</v>
      </c>
      <c r="J26" s="721">
        <f t="shared" si="3"/>
        <v>0.33818864298395684</v>
      </c>
    </row>
    <row r="27" spans="2:10" x14ac:dyDescent="0.2">
      <c r="B27" s="713" t="s">
        <v>778</v>
      </c>
      <c r="C27" s="652">
        <f>C26+C22+C18</f>
        <v>65</v>
      </c>
      <c r="D27" s="538">
        <f>D26+D22+D18</f>
        <v>222.21155015712631</v>
      </c>
      <c r="E27" s="655">
        <f>E26+E22+E18</f>
        <v>6.0592983370000004</v>
      </c>
      <c r="F27" s="538">
        <f>F26+F22+F18</f>
        <v>393.62132498930538</v>
      </c>
      <c r="G27" s="719">
        <f>(F27+E27)/D27</f>
        <v>1.7986491838236591</v>
      </c>
      <c r="H27" s="595">
        <f>'[226]Inv-TS IRR'!$BR$58</f>
        <v>0.40269480347633357</v>
      </c>
      <c r="I27" s="596">
        <f>I26+I22+I18</f>
        <v>1</v>
      </c>
      <c r="J27" s="596">
        <f>J26+J22+J18</f>
        <v>1</v>
      </c>
    </row>
    <row r="28" spans="2:10" x14ac:dyDescent="0.2">
      <c r="F28" s="32"/>
    </row>
    <row r="29" spans="2:10" x14ac:dyDescent="0.2">
      <c r="B29" s="8" t="s">
        <v>22</v>
      </c>
    </row>
    <row r="30" spans="2:10" x14ac:dyDescent="0.2">
      <c r="B30" s="713" t="s">
        <v>764</v>
      </c>
      <c r="C30" s="713" t="s">
        <v>765</v>
      </c>
      <c r="D30" s="713" t="s">
        <v>37</v>
      </c>
      <c r="E30" s="331" t="s">
        <v>766</v>
      </c>
      <c r="F30" s="713" t="s">
        <v>761</v>
      </c>
      <c r="G30" s="713" t="s">
        <v>537</v>
      </c>
      <c r="H30" s="713" t="s">
        <v>545</v>
      </c>
      <c r="I30" s="713" t="s">
        <v>767</v>
      </c>
      <c r="J30" s="713" t="s">
        <v>38</v>
      </c>
    </row>
    <row r="31" spans="2:10" ht="16" x14ac:dyDescent="0.2">
      <c r="B31" s="714" t="s">
        <v>768</v>
      </c>
      <c r="C31" s="329">
        <f>'[225]Inv-TS-IRR'!$DF$97</f>
        <v>10</v>
      </c>
      <c r="D31" s="529">
        <f>('[225]Inv-TS-IRR'!$DF$94)/(10^6)</f>
        <v>20.021661347132557</v>
      </c>
      <c r="E31" s="529">
        <f>('[225]Inv-TS-IRR'!$DF$96)/(10^6)</f>
        <v>5.7254078666284345</v>
      </c>
      <c r="F31" s="529">
        <f>(-'[225]Inv-TS-IRR'!$DF$95)/(10^6)</f>
        <v>78.849636483117138</v>
      </c>
      <c r="G31" s="715">
        <f>'[225]Inv-TS-IRR'!$DF$93</f>
        <v>4.2241771491084661</v>
      </c>
      <c r="H31" s="716">
        <f>'[225]Inv-TS-IRR'!$DF$92</f>
        <v>0.45563470721244814</v>
      </c>
      <c r="I31" s="717">
        <f>F31/$F$40</f>
        <v>0.17654205051977923</v>
      </c>
      <c r="J31" s="717">
        <f>D31/$D$40</f>
        <v>0.10910891540712181</v>
      </c>
    </row>
    <row r="32" spans="2:10" ht="16" x14ac:dyDescent="0.2">
      <c r="B32" s="714" t="s">
        <v>769</v>
      </c>
      <c r="C32" s="329">
        <f>'[225]Inv-TS-IRR'!$DJ$97</f>
        <v>6</v>
      </c>
      <c r="D32" s="529">
        <f>('[225]Inv-TS-IRR'!$DJ$94)/(10^6)</f>
        <v>12.533276637841068</v>
      </c>
      <c r="E32" s="529">
        <f>('[225]Inv-TS-IRR'!$DJ$96)/(10^6)</f>
        <v>1.0112653915577889</v>
      </c>
      <c r="F32" s="529">
        <f>(-'[225]Inv-TS-IRR'!$DJ$95)/(10^6)</f>
        <v>3.6632194858563385</v>
      </c>
      <c r="G32" s="715">
        <f>'[225]Inv-TS-IRR'!$DJ$93</f>
        <v>0.37296590608242863</v>
      </c>
      <c r="H32" s="716">
        <f>'[225]Inv-TS-IRR'!$DJ$92</f>
        <v>-0.23933425695286134</v>
      </c>
      <c r="I32" s="717">
        <f>F32/$F$40</f>
        <v>8.2018422453419924E-3</v>
      </c>
      <c r="J32" s="717">
        <f t="shared" ref="J32:J40" si="4">D32/$D$40</f>
        <v>6.8300636832422768E-2</v>
      </c>
    </row>
    <row r="33" spans="2:10" x14ac:dyDescent="0.2">
      <c r="B33" s="713" t="s">
        <v>771</v>
      </c>
      <c r="C33" s="331">
        <f>SUM(C31:C32)</f>
        <v>16</v>
      </c>
      <c r="D33" s="718">
        <f>SUM(D31:D32)</f>
        <v>32.554937984973627</v>
      </c>
      <c r="E33" s="655">
        <f>SUM(E31:E32)</f>
        <v>6.7366732581862232</v>
      </c>
      <c r="F33" s="718">
        <f>SUM(F31:F32)</f>
        <v>82.512855968973483</v>
      </c>
      <c r="G33" s="719">
        <f>'[225]Inv-TS-IRR'!$BI$93</f>
        <v>2.75665637262584</v>
      </c>
      <c r="H33" s="720">
        <f>'[225]Inv-TS-IRR'!$BI$92</f>
        <v>0.29224379658699029</v>
      </c>
      <c r="I33" s="721">
        <f>F33/$F$40</f>
        <v>0.18474389276512124</v>
      </c>
      <c r="J33" s="721">
        <f t="shared" si="4"/>
        <v>0.17740955223954458</v>
      </c>
    </row>
    <row r="34" spans="2:10" ht="16" x14ac:dyDescent="0.2">
      <c r="B34" s="714" t="s">
        <v>772</v>
      </c>
      <c r="C34" s="329">
        <f>'[225]Inv-TS-IRR'!$DG$97</f>
        <v>8</v>
      </c>
      <c r="D34" s="529">
        <f>('[225]Inv-TS-IRR'!$DG$94)/(10^6)</f>
        <v>95.538265181071907</v>
      </c>
      <c r="E34" s="529">
        <f>('[225]Inv-TS-IRR'!$DG$96)/(10^6)</f>
        <v>9.5504537484422105</v>
      </c>
      <c r="F34" s="529">
        <f>(-'[225]Inv-TS-IRR'!$DG$95)/(10^6)</f>
        <v>260.26274356081268</v>
      </c>
      <c r="G34" s="715">
        <f>'[225]Inv-TS-IRR'!$DG$93</f>
        <v>2.8241374992301038</v>
      </c>
      <c r="H34" s="716">
        <f>'[225]Inv-TS-IRR'!$DG$92</f>
        <v>0.27739155888557432</v>
      </c>
      <c r="I34" s="717">
        <f t="shared" ref="I34:I38" si="5">F34/$F$40</f>
        <v>0.58272073875657415</v>
      </c>
      <c r="J34" s="717">
        <f t="shared" si="4"/>
        <v>0.52063993656938223</v>
      </c>
    </row>
    <row r="35" spans="2:10" ht="16" x14ac:dyDescent="0.2">
      <c r="B35" s="714" t="s">
        <v>773</v>
      </c>
      <c r="C35" s="329">
        <f>'[225]Inv-TS-IRR'!$DK$97</f>
        <v>5</v>
      </c>
      <c r="D35" s="529">
        <f>('[225]Inv-TS-IRR'!$DK$94)/(10^6)</f>
        <v>10.07196529334081</v>
      </c>
      <c r="E35" s="529">
        <f>('[225]Inv-TS-IRR'!$DK$96)/(10^6)</f>
        <v>0.4110674548648649</v>
      </c>
      <c r="F35" s="529">
        <f>(-'[225]Inv-TS-IRR'!$DK$95)/(10^6)</f>
        <v>2.4644003645535131</v>
      </c>
      <c r="G35" s="715">
        <f>'[225]Inv-TS-IRR'!$DK$93</f>
        <v>0.28549222874303637</v>
      </c>
      <c r="H35" s="716">
        <f>'[225]Inv-TS-IRR'!$DK$92</f>
        <v>-0.24811446350067862</v>
      </c>
      <c r="I35" s="717">
        <f t="shared" si="5"/>
        <v>5.5177209821775592E-3</v>
      </c>
      <c r="J35" s="717">
        <f t="shared" si="4"/>
        <v>5.4887613476290086E-2</v>
      </c>
    </row>
    <row r="36" spans="2:10" x14ac:dyDescent="0.2">
      <c r="B36" s="713" t="s">
        <v>774</v>
      </c>
      <c r="C36" s="331">
        <f>SUM(C34:C35)</f>
        <v>13</v>
      </c>
      <c r="D36" s="718">
        <f>SUM(D34:D35)</f>
        <v>105.61023047441272</v>
      </c>
      <c r="E36" s="718">
        <f>SUM(E34:E35)</f>
        <v>9.9615212033070755</v>
      </c>
      <c r="F36" s="718">
        <f>SUM(F34:F35)</f>
        <v>262.72714392536619</v>
      </c>
      <c r="G36" s="719">
        <f>'[225]Inv-TS-IRR'!$BJ$93</f>
        <v>2.5882106839881835</v>
      </c>
      <c r="H36" s="720">
        <f>'[225]Inv-TS-IRR'!$BJ$92</f>
        <v>0.24613876938819887</v>
      </c>
      <c r="I36" s="721">
        <f>F36/$F$40</f>
        <v>0.58823845973875166</v>
      </c>
      <c r="J36" s="721">
        <f t="shared" si="4"/>
        <v>0.57552755004567224</v>
      </c>
    </row>
    <row r="37" spans="2:10" ht="16" x14ac:dyDescent="0.2">
      <c r="B37" s="714" t="s">
        <v>775</v>
      </c>
      <c r="C37" s="329">
        <f>'[225]Inv-TS-IRR'!$DH$97</f>
        <v>6</v>
      </c>
      <c r="D37" s="529">
        <f>('[225]Inv-TS-IRR'!$DH$94)/(10^6)</f>
        <v>28.122616012936888</v>
      </c>
      <c r="E37" s="529">
        <f>('[225]Inv-TS-IRR'!$DH$96)/(10^6)</f>
        <v>33.613285060000003</v>
      </c>
      <c r="F37" s="529">
        <f>(-'[225]Inv-TS-IRR'!$DH$95)/(10^6)</f>
        <v>95.079704900859753</v>
      </c>
      <c r="G37" s="715">
        <f>'[225]Inv-TS-IRR'!$DH$93</f>
        <v>4.5761386459090003</v>
      </c>
      <c r="H37" s="716">
        <f>'[225]Inv-TS-IRR'!$DH$92</f>
        <v>0.3492568790912628</v>
      </c>
      <c r="I37" s="717">
        <f t="shared" si="5"/>
        <v>0.21288070325609323</v>
      </c>
      <c r="J37" s="717">
        <f t="shared" si="4"/>
        <v>0.15325542063580808</v>
      </c>
    </row>
    <row r="38" spans="2:10" ht="16" x14ac:dyDescent="0.2">
      <c r="B38" s="714" t="s">
        <v>776</v>
      </c>
      <c r="C38" s="329">
        <f>'[225]Inv-TS-IRR'!$DL$97</f>
        <v>2</v>
      </c>
      <c r="D38" s="529">
        <f>('[225]Inv-TS-IRR'!$DL$94)/(10^6)</f>
        <v>17.213822820032753</v>
      </c>
      <c r="E38" s="529">
        <f>('[225]Inv-TS-IRR'!$DL$96)/(10^6)</f>
        <v>0</v>
      </c>
      <c r="F38" s="529">
        <f>(-'[225]Inv-TS-IRR'!$DL$95)/(10^6)</f>
        <v>6.3140362934885284</v>
      </c>
      <c r="G38" s="715">
        <f>'[225]Inv-TS-IRR'!$DL$93</f>
        <v>0.36680035338463618</v>
      </c>
      <c r="H38" s="716">
        <f>'[225]Inv-TS-IRR'!$DL$92</f>
        <v>-0.20614804667420689</v>
      </c>
      <c r="I38" s="717">
        <f t="shared" si="5"/>
        <v>1.413694424003392E-2</v>
      </c>
      <c r="J38" s="717">
        <f t="shared" si="4"/>
        <v>9.380747707897498E-2</v>
      </c>
    </row>
    <row r="39" spans="2:10" x14ac:dyDescent="0.2">
      <c r="B39" s="713" t="s">
        <v>777</v>
      </c>
      <c r="C39" s="331">
        <f>SUM(C37:C38)</f>
        <v>8</v>
      </c>
      <c r="D39" s="655">
        <f>SUM(D37:D38)</f>
        <v>45.336438832969641</v>
      </c>
      <c r="E39" s="655">
        <f>SUM(E37:E38)</f>
        <v>33.613285060000003</v>
      </c>
      <c r="F39" s="655">
        <f>SUM(F37:F38)</f>
        <v>101.39374119434828</v>
      </c>
      <c r="G39" s="538">
        <f>'[225]Inv-TS-IRR'!$BK$93</f>
        <v>3.0591635846238718</v>
      </c>
      <c r="H39" s="595">
        <f>'[225]Inv-TS-IRR'!$BK$92</f>
        <v>0.25858767628669743</v>
      </c>
      <c r="I39" s="721">
        <f>F39/$F$40</f>
        <v>0.22701764749612716</v>
      </c>
      <c r="J39" s="721">
        <f t="shared" si="4"/>
        <v>0.24706289771478307</v>
      </c>
    </row>
    <row r="40" spans="2:10" x14ac:dyDescent="0.2">
      <c r="B40" s="713" t="s">
        <v>778</v>
      </c>
      <c r="C40" s="652">
        <f>C39+C36+C33</f>
        <v>37</v>
      </c>
      <c r="D40" s="538">
        <f>D39+D36+D33</f>
        <v>183.501607292356</v>
      </c>
      <c r="E40" s="655">
        <f>E39+E36+E33</f>
        <v>50.311479521493304</v>
      </c>
      <c r="F40" s="538">
        <f>F39+F36+F33</f>
        <v>446.63374108868794</v>
      </c>
      <c r="G40" s="538">
        <f>'[225]Inv-TS-IRR'!$AN$93</f>
        <v>2.7175090131190882</v>
      </c>
      <c r="H40" s="595">
        <f>'[225]Inv-TS-IRR'!$AN$92</f>
        <v>0.25491066575050347</v>
      </c>
      <c r="I40" s="596">
        <f>I39+I36+I33</f>
        <v>1</v>
      </c>
      <c r="J40" s="721">
        <f t="shared" si="4"/>
        <v>1</v>
      </c>
    </row>
    <row r="42" spans="2:10" x14ac:dyDescent="0.2">
      <c r="B42" s="8" t="s">
        <v>121</v>
      </c>
    </row>
    <row r="43" spans="2:10" x14ac:dyDescent="0.2">
      <c r="B43" s="713" t="s">
        <v>764</v>
      </c>
      <c r="C43" s="713" t="s">
        <v>765</v>
      </c>
      <c r="D43" s="713" t="s">
        <v>37</v>
      </c>
      <c r="E43" s="331" t="s">
        <v>766</v>
      </c>
      <c r="F43" s="713" t="s">
        <v>761</v>
      </c>
      <c r="G43" s="713" t="s">
        <v>537</v>
      </c>
      <c r="H43" s="713" t="s">
        <v>545</v>
      </c>
      <c r="I43" s="713" t="s">
        <v>767</v>
      </c>
      <c r="J43" s="713" t="s">
        <v>38</v>
      </c>
    </row>
    <row r="44" spans="2:10" ht="16" x14ac:dyDescent="0.2">
      <c r="B44" s="714" t="s">
        <v>768</v>
      </c>
      <c r="C44" s="329">
        <f>'[224]Inv-TS IRR.Fund II'!$DC$142</f>
        <v>6</v>
      </c>
      <c r="D44" s="529">
        <f>('[224]Inv-TS IRR.Fund II'!$DC$139)/(10^6)</f>
        <v>13.668572686035454</v>
      </c>
      <c r="E44" s="529">
        <f>(-'[224]Inv-TS IRR.Fund II'!$DC$141)/(10^6)</f>
        <v>73.590988951248605</v>
      </c>
      <c r="F44" s="529">
        <f>(-'[224]Inv-TS IRR.Fund II'!$DC$140)/(10^6)</f>
        <v>92.7260086</v>
      </c>
      <c r="G44" s="715">
        <f>'[224]Inv-TS IRR.Fund II'!$DC$138</f>
        <v>12.211385478222898</v>
      </c>
      <c r="H44" s="716">
        <f>'[224]Inv-TS IRR.Fund II'!$DC$137</f>
        <v>0.54056764245033284</v>
      </c>
      <c r="I44" s="717">
        <f>F44/$F$53</f>
        <v>0.65037521243712992</v>
      </c>
      <c r="J44" s="717">
        <f>D44/$D$53</f>
        <v>0.15563219822146362</v>
      </c>
    </row>
    <row r="45" spans="2:10" ht="16" x14ac:dyDescent="0.2">
      <c r="B45" s="714" t="s">
        <v>769</v>
      </c>
      <c r="C45" s="329">
        <f>'[224]Inv-TS IRR.Fund II'!$DG$142</f>
        <v>1</v>
      </c>
      <c r="D45" s="529">
        <f>('[224]Inv-TS IRR.Fund II'!$DG$139)/(10^6)</f>
        <v>1.8495986452737132</v>
      </c>
      <c r="E45" s="529">
        <f>('[224]Inv-TS IRR.Fund II'!$DG$141)/(10^6)</f>
        <v>0</v>
      </c>
      <c r="F45" s="529">
        <f>('[224]Inv-TS IRR.Fund II'!$DG$140)/(10^6)</f>
        <v>0</v>
      </c>
      <c r="G45" s="715">
        <f>'[224]Inv-TS IRR.Fund II'!$DG$138</f>
        <v>0</v>
      </c>
      <c r="H45" s="716">
        <f>IFERROR('[224]Inv-TS IRR.Fund II'!$DG$137,)</f>
        <v>0</v>
      </c>
      <c r="I45" s="717">
        <f t="shared" ref="I45:I52" si="6">F45/$F$53</f>
        <v>0</v>
      </c>
      <c r="J45" s="717">
        <f t="shared" ref="J45:J52" si="7">D45/$D$53</f>
        <v>2.1059777754664857E-2</v>
      </c>
    </row>
    <row r="46" spans="2:10" ht="16" x14ac:dyDescent="0.2">
      <c r="B46" s="713" t="s">
        <v>771</v>
      </c>
      <c r="C46" s="331">
        <f>SUM(C44:C45)</f>
        <v>7</v>
      </c>
      <c r="D46" s="718">
        <f>SUM(D44:D45)</f>
        <v>15.518171331309167</v>
      </c>
      <c r="E46" s="529">
        <f>SUM(E44:E45)</f>
        <v>73.590988951248605</v>
      </c>
      <c r="F46" s="718">
        <f>SUM(F44:F45)</f>
        <v>92.7260086</v>
      </c>
      <c r="G46" s="719">
        <f>'[224]Inv-TS IRR.Fund II'!$BG$138</f>
        <v>10.750923579990891</v>
      </c>
      <c r="H46" s="720">
        <f>'[224]Inv-TS IRR.Fund II'!$BG$137</f>
        <v>0.51511601805686968</v>
      </c>
      <c r="I46" s="721">
        <f t="shared" si="6"/>
        <v>0.65037521243712992</v>
      </c>
      <c r="J46" s="721">
        <f t="shared" si="7"/>
        <v>0.17669197597612848</v>
      </c>
    </row>
    <row r="47" spans="2:10" ht="16" x14ac:dyDescent="0.2">
      <c r="B47" s="714" t="s">
        <v>772</v>
      </c>
      <c r="C47" s="329">
        <f>'[224]Inv-TS IRR.Fund II'!$DD$142</f>
        <v>7</v>
      </c>
      <c r="D47" s="529">
        <f>('[224]Inv-TS IRR.Fund II'!$DD$139)/(10^6)</f>
        <v>21.136931368013926</v>
      </c>
      <c r="E47" s="529">
        <f>(-'[224]Inv-TS IRR.Fund II'!$DD$141)/(10^6)</f>
        <v>22.870039467482798</v>
      </c>
      <c r="F47" s="529">
        <f>(-'[224]Inv-TS IRR.Fund II'!$DD$140)/(10^6)</f>
        <v>28.296032485571235</v>
      </c>
      <c r="G47" s="715">
        <f>'[224]Inv-TS IRR.Fund II'!$DD$138</f>
        <v>2.4206953725781868</v>
      </c>
      <c r="H47" s="716">
        <f>'[224]Inv-TS IRR.Fund II'!$DD$137</f>
        <v>0.18862523436546325</v>
      </c>
      <c r="I47" s="717">
        <f t="shared" si="6"/>
        <v>0.19846684244027002</v>
      </c>
      <c r="J47" s="717">
        <f t="shared" si="7"/>
        <v>0.24066792985788737</v>
      </c>
    </row>
    <row r="48" spans="2:10" ht="16" x14ac:dyDescent="0.2">
      <c r="B48" s="714" t="s">
        <v>773</v>
      </c>
      <c r="C48" s="329">
        <f>'[224]Inv-TS IRR.Fund II'!$DH$142</f>
        <v>11</v>
      </c>
      <c r="D48" s="529">
        <f>('[224]Inv-TS IRR.Fund II'!$DH$139)/(10^6)</f>
        <v>28.505161794513548</v>
      </c>
      <c r="E48" s="529">
        <f>(-'[224]Inv-TS IRR.Fund II'!$DH$141)/(10^6)</f>
        <v>5.446852268870761E-3</v>
      </c>
      <c r="F48" s="529">
        <f>(-'[224]Inv-TS IRR.Fund II'!$DH$140)/(10^6)</f>
        <v>8.9959318255133809</v>
      </c>
      <c r="G48" s="715">
        <f>'[224]Inv-TS IRR.Fund II'!$DH$138</f>
        <v>0.31574372531902345</v>
      </c>
      <c r="H48" s="716">
        <f>'[224]Inv-TS IRR.Fund II'!$DH$137</f>
        <v>-0.16033022465417168</v>
      </c>
      <c r="I48" s="717">
        <f t="shared" si="6"/>
        <v>6.3096979589911992E-2</v>
      </c>
      <c r="J48" s="717">
        <f t="shared" si="7"/>
        <v>0.32456358777467731</v>
      </c>
    </row>
    <row r="49" spans="2:10" x14ac:dyDescent="0.2">
      <c r="B49" s="713" t="s">
        <v>774</v>
      </c>
      <c r="C49" s="331">
        <f>SUM(C47:C48)</f>
        <v>18</v>
      </c>
      <c r="D49" s="718">
        <f>SUM(D47:D48)</f>
        <v>49.642093162527473</v>
      </c>
      <c r="E49" s="718">
        <f>SUM(E47:E48)</f>
        <v>22.875486319751669</v>
      </c>
      <c r="F49" s="718">
        <f>SUM(F47:F48)</f>
        <v>37.291964311084612</v>
      </c>
      <c r="G49" s="719">
        <f>'[224]Inv-TS IRR.Fund II'!$BH$138</f>
        <v>1.2137382835743598</v>
      </c>
      <c r="H49" s="720">
        <f>'[224]Inv-TS IRR.Fund II'!$BH$137</f>
        <v>3.43485027551651E-2</v>
      </c>
      <c r="I49" s="721">
        <f t="shared" si="6"/>
        <v>0.26156382203018197</v>
      </c>
      <c r="J49" s="721">
        <f t="shared" si="7"/>
        <v>0.56523151763256463</v>
      </c>
    </row>
    <row r="50" spans="2:10" ht="16" x14ac:dyDescent="0.2">
      <c r="B50" s="714" t="s">
        <v>775</v>
      </c>
      <c r="C50" s="329">
        <f>'[224]Inv-TS IRR.Fund II'!$DE$142</f>
        <v>3</v>
      </c>
      <c r="D50" s="529">
        <f>('[224]Inv-TS IRR.Fund II'!$DE$139)/(10^6)</f>
        <v>13.6426696</v>
      </c>
      <c r="E50" s="529">
        <f>(-'[224]Inv-TS IRR.Fund II'!$DE$141)/(10^6)</f>
        <v>31.523769099999999</v>
      </c>
      <c r="F50" s="529">
        <f>(-'[224]Inv-TS IRR.Fund II'!$DE$140)/(10^6)</f>
        <v>12.139076688304733</v>
      </c>
      <c r="G50" s="715">
        <f>'[224]Inv-TS IRR.Fund II'!$DE$138</f>
        <v>3.2004620113577134</v>
      </c>
      <c r="H50" s="716">
        <f>'[224]Inv-TS IRR.Fund II'!$DE$137</f>
        <v>0.27155752778053288</v>
      </c>
      <c r="I50" s="717">
        <f t="shared" si="6"/>
        <v>8.5142827769109891E-2</v>
      </c>
      <c r="J50" s="717">
        <f t="shared" si="7"/>
        <v>0.15533726221658464</v>
      </c>
    </row>
    <row r="51" spans="2:10" ht="16" x14ac:dyDescent="0.2">
      <c r="B51" s="714" t="s">
        <v>776</v>
      </c>
      <c r="C51" s="329">
        <f>'[224]Inv-TS IRR.Fund II'!$DI$142</f>
        <v>2</v>
      </c>
      <c r="D51" s="529">
        <f>('[224]Inv-TS IRR.Fund II'!$DI$139)/(10^6)</f>
        <v>9.0231895633333323</v>
      </c>
      <c r="E51" s="529">
        <f>(-'[224]Inv-TS IRR.Fund II'!$DI$141)/(10^6)</f>
        <v>2.8547623808669433</v>
      </c>
      <c r="F51" s="529">
        <f>(-'[224]Inv-TS IRR.Fund II'!$DI$140)/(10^6)</f>
        <v>0.41604794</v>
      </c>
      <c r="G51" s="715">
        <f>'[224]Inv-TS IRR.Fund II'!$DI$138</f>
        <v>0.36248937229006245</v>
      </c>
      <c r="H51" s="716">
        <f>'[224]Inv-TS IRR.Fund II'!$DI$137</f>
        <v>-0.12515322305262086</v>
      </c>
      <c r="I51" s="717">
        <f t="shared" si="6"/>
        <v>2.9181377635781286E-3</v>
      </c>
      <c r="J51" s="717">
        <f t="shared" si="7"/>
        <v>0.1027392441747222</v>
      </c>
    </row>
    <row r="52" spans="2:10" x14ac:dyDescent="0.2">
      <c r="B52" s="713" t="s">
        <v>777</v>
      </c>
      <c r="C52" s="331">
        <f>SUM(C50:C51)</f>
        <v>5</v>
      </c>
      <c r="D52" s="655">
        <f>SUM(D50:D51)</f>
        <v>22.66585916333333</v>
      </c>
      <c r="E52" s="655">
        <f>SUM(E50:E51)</f>
        <v>34.37853148086694</v>
      </c>
      <c r="F52" s="655">
        <f>SUM(F50:F51)</f>
        <v>12.555124628304734</v>
      </c>
      <c r="G52" s="538">
        <f>'[224]Inv-TS IRR.Fund II'!$BI$138</f>
        <v>2.0706762435503205</v>
      </c>
      <c r="H52" s="595">
        <f>'[224]Inv-TS IRR.Fund II'!$BI$137</f>
        <v>0.15243616700172424</v>
      </c>
      <c r="I52" s="721">
        <f t="shared" si="6"/>
        <v>8.8060965532688024E-2</v>
      </c>
      <c r="J52" s="721">
        <f t="shared" si="7"/>
        <v>0.2580765063913068</v>
      </c>
    </row>
    <row r="53" spans="2:10" x14ac:dyDescent="0.2">
      <c r="B53" s="713" t="s">
        <v>778</v>
      </c>
      <c r="C53" s="652">
        <f>C52+C49+C46</f>
        <v>30</v>
      </c>
      <c r="D53" s="538">
        <f>D52+D49+D46</f>
        <v>87.826123657169973</v>
      </c>
      <c r="E53" s="655">
        <f>E52+E49+E46</f>
        <v>130.84500675186723</v>
      </c>
      <c r="F53" s="538">
        <f>F52+F49+F46</f>
        <v>142.57309753938935</v>
      </c>
      <c r="G53" s="538">
        <f>'[224]Inv-TS IRR.Fund II'!$AG$138</f>
        <v>3.2044628108137507</v>
      </c>
      <c r="H53" s="595">
        <f>'[224]Inv-TS IRR.Fund II'!$AG$137</f>
        <v>0.21439532637596134</v>
      </c>
      <c r="I53" s="596">
        <f>I52+I49+I46</f>
        <v>0.99999999999999989</v>
      </c>
      <c r="J53" s="596">
        <f>J52+J49+J46</f>
        <v>1</v>
      </c>
    </row>
  </sheetData>
  <mergeCells count="1">
    <mergeCell ref="B3:B4"/>
  </mergeCells>
  <pageMargins left="0.7" right="0.7" top="0.75" bottom="0.75" header="0.3" footer="0.3"/>
  <pageSetup paperSize="9" orientation="portrait" horizontalDpi="0" verticalDpi="0"/>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D4AE2-68BC-8944-B443-5CE71645D1E8}">
  <dimension ref="A1:L248"/>
  <sheetViews>
    <sheetView showGridLines="0" topLeftCell="B16" zoomScale="80" zoomScaleNormal="80" workbookViewId="0">
      <selection activeCell="B16" sqref="B16"/>
    </sheetView>
  </sheetViews>
  <sheetFormatPr baseColWidth="10" defaultColWidth="8.6640625" defaultRowHeight="15" x14ac:dyDescent="0.2"/>
  <cols>
    <col min="1" max="1" width="13.5" style="9" hidden="1" customWidth="1"/>
    <col min="2" max="2" width="35.5" style="9" bestFit="1" customWidth="1"/>
    <col min="3" max="3" width="14.6640625" style="9" bestFit="1" customWidth="1"/>
    <col min="4" max="4" width="18.33203125" style="9" bestFit="1" customWidth="1"/>
    <col min="5" max="5" width="40.5" style="9" bestFit="1" customWidth="1"/>
    <col min="6" max="6" width="14.1640625" style="9" bestFit="1" customWidth="1"/>
    <col min="7" max="7" width="17.33203125" style="9" bestFit="1" customWidth="1"/>
    <col min="8" max="8" width="31.5" style="9" bestFit="1" customWidth="1"/>
    <col min="9" max="9" width="15.83203125" style="9" bestFit="1" customWidth="1"/>
    <col min="10" max="10" width="23.83203125" style="9" customWidth="1"/>
    <col min="11" max="11" width="10.5" style="9" bestFit="1" customWidth="1"/>
    <col min="12" max="12" width="13.1640625" style="9" bestFit="1" customWidth="1"/>
    <col min="13" max="16384" width="8.6640625" style="9"/>
  </cols>
  <sheetData>
    <row r="1" spans="1:10" hidden="1" x14ac:dyDescent="0.2">
      <c r="B1" s="1525" t="s">
        <v>918</v>
      </c>
      <c r="C1" s="1526"/>
      <c r="D1" s="1526"/>
      <c r="E1" s="1527"/>
      <c r="H1" s="1525" t="s">
        <v>919</v>
      </c>
      <c r="I1" s="1526"/>
      <c r="J1" s="1527"/>
    </row>
    <row r="2" spans="1:10" hidden="1" x14ac:dyDescent="0.2">
      <c r="B2" s="1146" t="s">
        <v>384</v>
      </c>
      <c r="C2" s="1146" t="s">
        <v>865</v>
      </c>
      <c r="D2" s="1147" t="s">
        <v>920</v>
      </c>
      <c r="E2" s="1147" t="s">
        <v>921</v>
      </c>
      <c r="H2" s="1146" t="s">
        <v>384</v>
      </c>
      <c r="I2" s="1146" t="s">
        <v>865</v>
      </c>
      <c r="J2" s="1147" t="s">
        <v>920</v>
      </c>
    </row>
    <row r="3" spans="1:10" ht="16" hidden="1" x14ac:dyDescent="0.2">
      <c r="A3" s="366"/>
      <c r="B3" s="329" t="s">
        <v>922</v>
      </c>
      <c r="C3" s="1148">
        <f>-(35*10^7*E3)</f>
        <v>-17500000</v>
      </c>
      <c r="D3" s="1149">
        <v>43585</v>
      </c>
      <c r="E3" s="1150">
        <v>0.05</v>
      </c>
      <c r="F3" s="1151"/>
      <c r="G3" s="406"/>
      <c r="H3" s="329" t="s">
        <v>923</v>
      </c>
      <c r="I3" s="1148">
        <f>-35*10^7*SUM(E3:E12)</f>
        <v>-222249999.99999997</v>
      </c>
      <c r="J3" s="1149">
        <v>44941</v>
      </c>
    </row>
    <row r="4" spans="1:10" ht="16" hidden="1" x14ac:dyDescent="0.2">
      <c r="A4" s="366"/>
      <c r="B4" s="329" t="s">
        <v>924</v>
      </c>
      <c r="C4" s="1148">
        <f t="shared" ref="C4:C12" si="0">-(35*10^7*E4)</f>
        <v>-17500000</v>
      </c>
      <c r="D4" s="1149">
        <v>43600</v>
      </c>
      <c r="E4" s="1150">
        <v>0.05</v>
      </c>
      <c r="F4" s="1151"/>
      <c r="G4" s="406"/>
      <c r="H4" s="329" t="s">
        <v>925</v>
      </c>
      <c r="I4" s="1148">
        <v>0</v>
      </c>
      <c r="J4" s="1149">
        <f>J3</f>
        <v>44941</v>
      </c>
    </row>
    <row r="5" spans="1:10" ht="16" hidden="1" x14ac:dyDescent="0.2">
      <c r="A5" s="366"/>
      <c r="B5" s="329" t="s">
        <v>926</v>
      </c>
      <c r="C5" s="1148">
        <f t="shared" si="0"/>
        <v>-35000000</v>
      </c>
      <c r="D5" s="1149">
        <v>43712</v>
      </c>
      <c r="E5" s="1150">
        <v>0.1</v>
      </c>
      <c r="F5" s="1151"/>
      <c r="G5" s="406"/>
      <c r="H5" s="329"/>
      <c r="I5" s="329"/>
      <c r="J5" s="329"/>
    </row>
    <row r="6" spans="1:10" ht="16" hidden="1" x14ac:dyDescent="0.2">
      <c r="A6" s="366"/>
      <c r="B6" s="329" t="s">
        <v>927</v>
      </c>
      <c r="C6" s="1148">
        <f t="shared" si="0"/>
        <v>-43750000</v>
      </c>
      <c r="D6" s="1149">
        <v>43794</v>
      </c>
      <c r="E6" s="1150">
        <v>0.125</v>
      </c>
      <c r="F6" s="1151"/>
      <c r="G6" s="406"/>
      <c r="H6" s="329"/>
      <c r="I6" s="329"/>
      <c r="J6" s="329"/>
    </row>
    <row r="7" spans="1:10" ht="16" hidden="1" x14ac:dyDescent="0.2">
      <c r="A7" s="366"/>
      <c r="B7" s="329" t="s">
        <v>928</v>
      </c>
      <c r="C7" s="1148">
        <f t="shared" si="0"/>
        <v>-17500000</v>
      </c>
      <c r="D7" s="1149">
        <v>43854</v>
      </c>
      <c r="E7" s="1150">
        <v>0.05</v>
      </c>
      <c r="F7" s="1151"/>
      <c r="G7" s="406"/>
      <c r="H7" s="329"/>
      <c r="I7" s="329"/>
      <c r="J7" s="329"/>
    </row>
    <row r="8" spans="1:10" ht="16" hidden="1" x14ac:dyDescent="0.2">
      <c r="A8" s="366"/>
      <c r="B8" s="329" t="s">
        <v>929</v>
      </c>
      <c r="C8" s="1148">
        <f t="shared" si="0"/>
        <v>-3500000</v>
      </c>
      <c r="D8" s="1149">
        <v>43896</v>
      </c>
      <c r="E8" s="1150">
        <v>0.01</v>
      </c>
      <c r="F8" s="1151"/>
      <c r="G8" s="406"/>
      <c r="H8" s="329"/>
      <c r="I8" s="329"/>
      <c r="J8" s="329"/>
    </row>
    <row r="9" spans="1:10" ht="16" hidden="1" x14ac:dyDescent="0.2">
      <c r="A9" s="366"/>
      <c r="B9" s="329" t="s">
        <v>930</v>
      </c>
      <c r="C9" s="1148">
        <v>3955904</v>
      </c>
      <c r="D9" s="1149">
        <v>44286</v>
      </c>
      <c r="E9" s="1150"/>
      <c r="F9" s="1151"/>
      <c r="G9" s="406"/>
      <c r="H9" s="329"/>
      <c r="I9" s="329"/>
      <c r="J9" s="329"/>
    </row>
    <row r="10" spans="1:10" ht="16" hidden="1" x14ac:dyDescent="0.2">
      <c r="A10" s="366"/>
      <c r="B10" s="329" t="s">
        <v>931</v>
      </c>
      <c r="C10" s="1148">
        <f t="shared" si="0"/>
        <v>-31500000</v>
      </c>
      <c r="D10" s="1149">
        <v>43966</v>
      </c>
      <c r="E10" s="1150">
        <v>0.09</v>
      </c>
      <c r="F10" s="1151"/>
      <c r="G10" s="406"/>
      <c r="H10" s="329"/>
      <c r="I10" s="329"/>
      <c r="J10" s="329"/>
    </row>
    <row r="11" spans="1:10" ht="16" hidden="1" x14ac:dyDescent="0.2">
      <c r="A11" s="366"/>
      <c r="B11" s="329" t="s">
        <v>932</v>
      </c>
      <c r="C11" s="1148">
        <f t="shared" si="0"/>
        <v>-28000000</v>
      </c>
      <c r="D11" s="1149">
        <v>44027</v>
      </c>
      <c r="E11" s="1150">
        <v>0.08</v>
      </c>
      <c r="F11" s="1151"/>
      <c r="G11" s="406"/>
      <c r="H11" s="329"/>
      <c r="I11" s="329"/>
      <c r="J11" s="329"/>
    </row>
    <row r="12" spans="1:10" ht="16" hidden="1" x14ac:dyDescent="0.2">
      <c r="A12" s="366"/>
      <c r="B12" s="329" t="s">
        <v>933</v>
      </c>
      <c r="C12" s="1148">
        <f t="shared" si="0"/>
        <v>-28000000</v>
      </c>
      <c r="D12" s="1149">
        <v>44150</v>
      </c>
      <c r="E12" s="1150">
        <v>0.08</v>
      </c>
      <c r="F12" s="1151"/>
      <c r="G12" s="406"/>
      <c r="H12" s="329"/>
      <c r="I12" s="329"/>
      <c r="J12" s="329"/>
    </row>
    <row r="13" spans="1:10" ht="14.5" hidden="1" customHeight="1" x14ac:dyDescent="0.2">
      <c r="A13" s="366"/>
      <c r="B13" s="1152" t="s">
        <v>934</v>
      </c>
      <c r="C13" s="1153">
        <f>-SUMIF(C3:C12,"&lt;0")*G13+C9</f>
        <v>270655904</v>
      </c>
      <c r="D13" s="1154">
        <f>J13</f>
        <v>44469</v>
      </c>
      <c r="E13" s="1155"/>
      <c r="F13" s="541" t="s">
        <v>935</v>
      </c>
      <c r="G13" s="131">
        <v>1.2</v>
      </c>
      <c r="H13" s="361" t="str">
        <f>B13</f>
        <v>NAV as of 30 Sept  2021</v>
      </c>
      <c r="I13" s="361">
        <f>-I3*G13</f>
        <v>266699999.99999994</v>
      </c>
      <c r="J13" s="1149">
        <v>44469</v>
      </c>
    </row>
    <row r="14" spans="1:10" hidden="1" x14ac:dyDescent="0.2">
      <c r="A14" s="366"/>
      <c r="B14" s="361" t="s">
        <v>936</v>
      </c>
      <c r="C14" s="1156">
        <v>6337.8402419498298</v>
      </c>
      <c r="D14" s="1149">
        <v>44408</v>
      </c>
      <c r="E14" s="541" t="s">
        <v>937</v>
      </c>
      <c r="G14" s="336"/>
      <c r="H14" s="329"/>
      <c r="I14" s="329"/>
      <c r="J14" s="329"/>
    </row>
    <row r="15" spans="1:10" ht="29.5" hidden="1" customHeight="1" x14ac:dyDescent="0.2">
      <c r="A15" s="366"/>
      <c r="B15" s="361" t="s">
        <v>545</v>
      </c>
      <c r="C15" s="363">
        <f>XIRR(C3:C14,D3:D14)</f>
        <v>0.13325300812721252</v>
      </c>
      <c r="D15" s="1157"/>
      <c r="E15" s="329"/>
      <c r="H15" s="329" t="s">
        <v>545</v>
      </c>
      <c r="I15" s="363" t="e">
        <f>XIRR(I3:I13,J3:J13)</f>
        <v>#NUM!</v>
      </c>
      <c r="J15" s="329"/>
    </row>
    <row r="16" spans="1:10" x14ac:dyDescent="0.2">
      <c r="A16" s="366"/>
      <c r="B16" s="1449" t="s">
        <v>1116</v>
      </c>
    </row>
    <row r="17" spans="1:12" x14ac:dyDescent="0.2">
      <c r="A17" s="366"/>
      <c r="B17" s="366"/>
    </row>
    <row r="18" spans="1:12" x14ac:dyDescent="0.2">
      <c r="A18" s="366"/>
      <c r="B18" s="1528" t="s">
        <v>938</v>
      </c>
      <c r="C18" s="1528"/>
      <c r="D18" s="1528"/>
      <c r="E18" s="1158" t="s">
        <v>921</v>
      </c>
      <c r="H18" s="1528" t="s">
        <v>939</v>
      </c>
      <c r="I18" s="1528"/>
      <c r="J18" s="1528"/>
      <c r="K18" s="1159"/>
    </row>
    <row r="19" spans="1:12" ht="16" x14ac:dyDescent="0.2">
      <c r="A19" s="366"/>
      <c r="B19" s="329" t="s">
        <v>922</v>
      </c>
      <c r="C19" s="1148">
        <v>-2500000</v>
      </c>
      <c r="D19" s="1149">
        <v>44855</v>
      </c>
      <c r="E19" s="1160">
        <v>0.05</v>
      </c>
      <c r="F19" s="1161">
        <f>D19/C19</f>
        <v>-1.7942E-2</v>
      </c>
      <c r="G19" s="406"/>
      <c r="H19" s="1162"/>
      <c r="I19" s="1162"/>
      <c r="J19" s="1162"/>
      <c r="L19" s="247"/>
    </row>
    <row r="20" spans="1:12" ht="16" x14ac:dyDescent="0.2">
      <c r="A20" s="366"/>
      <c r="B20" s="329" t="s">
        <v>924</v>
      </c>
      <c r="C20" s="1148">
        <v>-7500000</v>
      </c>
      <c r="D20" s="1149">
        <v>44880</v>
      </c>
      <c r="E20" s="1160">
        <v>0.15</v>
      </c>
      <c r="F20" s="1161">
        <f t="shared" ref="F20:F34" si="1">D20/C20</f>
        <v>-5.9839999999999997E-3</v>
      </c>
      <c r="G20" s="406"/>
      <c r="H20" s="1162"/>
      <c r="I20" s="1162"/>
      <c r="J20" s="1162"/>
      <c r="L20" s="247"/>
    </row>
    <row r="21" spans="1:12" ht="16" x14ac:dyDescent="0.2">
      <c r="A21" s="366"/>
      <c r="B21" s="329" t="s">
        <v>926</v>
      </c>
      <c r="C21" s="1148">
        <v>-5000000</v>
      </c>
      <c r="D21" s="1149">
        <v>44940</v>
      </c>
      <c r="E21" s="1160">
        <v>0.1</v>
      </c>
      <c r="F21" s="1161">
        <f t="shared" si="1"/>
        <v>-8.9879999999999995E-3</v>
      </c>
      <c r="G21" s="406"/>
      <c r="K21" s="336"/>
      <c r="L21" s="247"/>
    </row>
    <row r="22" spans="1:12" ht="16" x14ac:dyDescent="0.2">
      <c r="A22" s="366"/>
      <c r="B22" s="329" t="s">
        <v>940</v>
      </c>
      <c r="C22" s="1148">
        <f>-I23</f>
        <v>195205.47945205477</v>
      </c>
      <c r="D22" s="1149">
        <f>J23</f>
        <v>44941</v>
      </c>
      <c r="E22" s="1160"/>
      <c r="F22" s="1161">
        <f t="shared" si="1"/>
        <v>0.23022407017543861</v>
      </c>
      <c r="G22" s="406"/>
      <c r="H22" s="329" t="s">
        <v>941</v>
      </c>
      <c r="I22" s="1148">
        <v>-15000000</v>
      </c>
      <c r="J22" s="1149">
        <f>J3</f>
        <v>44941</v>
      </c>
      <c r="K22" s="336"/>
      <c r="L22" s="247"/>
    </row>
    <row r="23" spans="1:12" ht="16" x14ac:dyDescent="0.2">
      <c r="A23" s="366"/>
      <c r="B23" s="329" t="s">
        <v>927</v>
      </c>
      <c r="C23" s="1148">
        <v>-5000000</v>
      </c>
      <c r="D23" s="1149">
        <v>45050</v>
      </c>
      <c r="E23" s="1160">
        <v>0.1</v>
      </c>
      <c r="F23" s="1161">
        <f t="shared" si="1"/>
        <v>-9.0100000000000006E-3</v>
      </c>
      <c r="G23" s="406"/>
      <c r="H23" s="329" t="s">
        <v>925</v>
      </c>
      <c r="I23" s="1148">
        <v>-195205.47945205477</v>
      </c>
      <c r="J23" s="523">
        <f>J22</f>
        <v>44941</v>
      </c>
      <c r="K23" s="336"/>
      <c r="L23" s="247"/>
    </row>
    <row r="24" spans="1:12" ht="16" x14ac:dyDescent="0.2">
      <c r="A24" s="366"/>
      <c r="B24" s="329" t="s">
        <v>928</v>
      </c>
      <c r="C24" s="1148">
        <v>-5000000</v>
      </c>
      <c r="D24" s="1149">
        <f>D23+100</f>
        <v>45150</v>
      </c>
      <c r="E24" s="1160">
        <v>0.1</v>
      </c>
      <c r="F24" s="1161">
        <f t="shared" si="1"/>
        <v>-9.0299999999999998E-3</v>
      </c>
      <c r="G24" s="406"/>
      <c r="H24" s="1163" t="str">
        <f>B23</f>
        <v>Third drawdown</v>
      </c>
      <c r="I24" s="1164">
        <f>C23</f>
        <v>-5000000</v>
      </c>
      <c r="J24" s="1165">
        <f>D23</f>
        <v>45050</v>
      </c>
      <c r="K24" s="336"/>
      <c r="L24" s="247"/>
    </row>
    <row r="25" spans="1:12" ht="16" x14ac:dyDescent="0.2">
      <c r="A25" s="366"/>
      <c r="B25" s="329" t="s">
        <v>929</v>
      </c>
      <c r="C25" s="1148">
        <v>-4500000</v>
      </c>
      <c r="D25" s="1149">
        <f t="shared" ref="D25:D30" si="2">D24+100</f>
        <v>45250</v>
      </c>
      <c r="E25" s="1160">
        <v>0.09</v>
      </c>
      <c r="F25" s="1161">
        <f t="shared" si="1"/>
        <v>-1.0055555555555555E-2</v>
      </c>
      <c r="G25" s="406"/>
      <c r="H25" s="1163" t="str">
        <f t="shared" ref="H25:J35" si="3">B24</f>
        <v>Fourth drawdown</v>
      </c>
      <c r="I25" s="1164">
        <f t="shared" si="3"/>
        <v>-5000000</v>
      </c>
      <c r="J25" s="1165">
        <f t="shared" si="3"/>
        <v>45150</v>
      </c>
      <c r="K25" s="336"/>
      <c r="L25" s="247"/>
    </row>
    <row r="26" spans="1:12" ht="16" x14ac:dyDescent="0.2">
      <c r="A26" s="366"/>
      <c r="B26" s="329" t="s">
        <v>942</v>
      </c>
      <c r="C26" s="1148">
        <v>-4500000</v>
      </c>
      <c r="D26" s="1149">
        <f t="shared" si="2"/>
        <v>45350</v>
      </c>
      <c r="E26" s="1160">
        <v>0.09</v>
      </c>
      <c r="F26" s="1161">
        <f t="shared" si="1"/>
        <v>-1.0077777777777778E-2</v>
      </c>
      <c r="G26" s="406"/>
      <c r="H26" s="1163" t="str">
        <f t="shared" si="3"/>
        <v>Fifth drawdown</v>
      </c>
      <c r="I26" s="1164">
        <f t="shared" si="3"/>
        <v>-4500000</v>
      </c>
      <c r="J26" s="1165">
        <f t="shared" si="3"/>
        <v>45250</v>
      </c>
      <c r="K26" s="336"/>
      <c r="L26" s="247"/>
    </row>
    <row r="27" spans="1:12" ht="16" x14ac:dyDescent="0.2">
      <c r="A27" s="366"/>
      <c r="B27" s="329" t="s">
        <v>943</v>
      </c>
      <c r="C27" s="1148">
        <v>-4000000</v>
      </c>
      <c r="D27" s="1149">
        <f t="shared" si="2"/>
        <v>45450</v>
      </c>
      <c r="E27" s="1160">
        <v>0.08</v>
      </c>
      <c r="F27" s="1161">
        <f t="shared" si="1"/>
        <v>-1.1362499999999999E-2</v>
      </c>
      <c r="G27" s="406"/>
      <c r="H27" s="1163" t="str">
        <f t="shared" si="3"/>
        <v>Sixth DD</v>
      </c>
      <c r="I27" s="1164">
        <f t="shared" si="3"/>
        <v>-4500000</v>
      </c>
      <c r="J27" s="1165">
        <f t="shared" si="3"/>
        <v>45350</v>
      </c>
      <c r="K27" s="336"/>
      <c r="L27" s="247"/>
    </row>
    <row r="28" spans="1:12" ht="16" x14ac:dyDescent="0.2">
      <c r="A28" s="366"/>
      <c r="B28" s="329" t="s">
        <v>944</v>
      </c>
      <c r="C28" s="1148">
        <v>-4000000</v>
      </c>
      <c r="D28" s="1149">
        <f t="shared" si="2"/>
        <v>45550</v>
      </c>
      <c r="E28" s="1160">
        <v>0.08</v>
      </c>
      <c r="F28" s="1161">
        <f t="shared" si="1"/>
        <v>-1.13875E-2</v>
      </c>
      <c r="G28" s="406"/>
      <c r="H28" s="1163" t="str">
        <f t="shared" si="3"/>
        <v xml:space="preserve">Seventh </v>
      </c>
      <c r="I28" s="1164">
        <f t="shared" si="3"/>
        <v>-4000000</v>
      </c>
      <c r="J28" s="1165">
        <f t="shared" si="3"/>
        <v>45450</v>
      </c>
      <c r="K28" s="336"/>
      <c r="L28" s="247"/>
    </row>
    <row r="29" spans="1:12" ht="16" x14ac:dyDescent="0.2">
      <c r="A29" s="366"/>
      <c r="B29" s="329" t="s">
        <v>945</v>
      </c>
      <c r="C29" s="1148">
        <v>-4000000</v>
      </c>
      <c r="D29" s="1149">
        <f t="shared" si="2"/>
        <v>45650</v>
      </c>
      <c r="E29" s="1160">
        <v>0.08</v>
      </c>
      <c r="F29" s="1161">
        <f t="shared" si="1"/>
        <v>-1.1412500000000001E-2</v>
      </c>
      <c r="G29" s="406"/>
      <c r="H29" s="1163" t="str">
        <f t="shared" si="3"/>
        <v xml:space="preserve">Eighth </v>
      </c>
      <c r="I29" s="1164">
        <f t="shared" si="3"/>
        <v>-4000000</v>
      </c>
      <c r="J29" s="1165">
        <f t="shared" si="3"/>
        <v>45550</v>
      </c>
      <c r="K29" s="336"/>
      <c r="L29" s="247"/>
    </row>
    <row r="30" spans="1:12" ht="16" x14ac:dyDescent="0.2">
      <c r="A30" s="366"/>
      <c r="B30" s="329" t="s">
        <v>946</v>
      </c>
      <c r="C30" s="1148">
        <v>-4000000</v>
      </c>
      <c r="D30" s="1149">
        <f t="shared" si="2"/>
        <v>45750</v>
      </c>
      <c r="E30" s="1160">
        <v>0.08</v>
      </c>
      <c r="F30" s="1161">
        <f t="shared" si="1"/>
        <v>-1.14375E-2</v>
      </c>
      <c r="G30" s="1166"/>
      <c r="H30" s="1163" t="str">
        <f t="shared" si="3"/>
        <v>Ninth</v>
      </c>
      <c r="I30" s="1164">
        <f t="shared" si="3"/>
        <v>-4000000</v>
      </c>
      <c r="J30" s="1165">
        <f t="shared" si="3"/>
        <v>45650</v>
      </c>
      <c r="K30" s="336"/>
      <c r="L30" s="247"/>
    </row>
    <row r="31" spans="1:12" ht="16" x14ac:dyDescent="0.2">
      <c r="A31" s="366"/>
      <c r="B31" s="329" t="s">
        <v>947</v>
      </c>
      <c r="C31" s="1148">
        <v>25000000</v>
      </c>
      <c r="D31" s="1149">
        <f>D19+360*4</f>
        <v>46295</v>
      </c>
      <c r="E31" s="1150">
        <v>0.5</v>
      </c>
      <c r="F31" s="1161">
        <f t="shared" si="1"/>
        <v>1.8518E-3</v>
      </c>
      <c r="G31" s="406"/>
      <c r="H31" s="1163" t="str">
        <f t="shared" si="3"/>
        <v>Tenth DD</v>
      </c>
      <c r="I31" s="1164">
        <f t="shared" si="3"/>
        <v>-4000000</v>
      </c>
      <c r="J31" s="1165">
        <f t="shared" si="3"/>
        <v>45750</v>
      </c>
      <c r="K31" s="336"/>
    </row>
    <row r="32" spans="1:12" ht="16" x14ac:dyDescent="0.2">
      <c r="A32" s="366"/>
      <c r="B32" s="329" t="s">
        <v>948</v>
      </c>
      <c r="C32" s="1148">
        <v>25000000</v>
      </c>
      <c r="D32" s="1149">
        <f>D31+360</f>
        <v>46655</v>
      </c>
      <c r="E32" s="1150">
        <v>0.5</v>
      </c>
      <c r="F32" s="1161">
        <f t="shared" si="1"/>
        <v>1.8661999999999999E-3</v>
      </c>
      <c r="G32" s="406"/>
      <c r="H32" s="1163" t="str">
        <f t="shared" si="3"/>
        <v>Distributons Yr 4</v>
      </c>
      <c r="I32" s="1164">
        <f t="shared" si="3"/>
        <v>25000000</v>
      </c>
      <c r="J32" s="1165">
        <f t="shared" si="3"/>
        <v>46295</v>
      </c>
      <c r="K32" s="336"/>
    </row>
    <row r="33" spans="1:11" ht="16" x14ac:dyDescent="0.2">
      <c r="A33" s="366"/>
      <c r="B33" s="329" t="s">
        <v>949</v>
      </c>
      <c r="C33" s="1148">
        <v>65000000</v>
      </c>
      <c r="D33" s="1149">
        <f>D32+360</f>
        <v>47015</v>
      </c>
      <c r="E33" s="1150">
        <v>1.3</v>
      </c>
      <c r="F33" s="1161">
        <f t="shared" si="1"/>
        <v>7.2330769230769226E-4</v>
      </c>
      <c r="G33" s="406"/>
      <c r="H33" s="1163" t="str">
        <f t="shared" si="3"/>
        <v>Distributons Yr 5</v>
      </c>
      <c r="I33" s="1164">
        <f t="shared" si="3"/>
        <v>25000000</v>
      </c>
      <c r="J33" s="1165">
        <f t="shared" si="3"/>
        <v>46655</v>
      </c>
      <c r="K33" s="336"/>
    </row>
    <row r="34" spans="1:11" ht="16" x14ac:dyDescent="0.2">
      <c r="A34" s="366"/>
      <c r="B34" s="329" t="s">
        <v>950</v>
      </c>
      <c r="C34" s="1148">
        <v>65000000</v>
      </c>
      <c r="D34" s="1149">
        <f>D33+360</f>
        <v>47375</v>
      </c>
      <c r="E34" s="1150">
        <v>1.3</v>
      </c>
      <c r="F34" s="1161">
        <f t="shared" si="1"/>
        <v>7.2884615384615381E-4</v>
      </c>
      <c r="G34" s="406"/>
      <c r="H34" s="1163" t="str">
        <f t="shared" si="3"/>
        <v>Distributons Yr 6</v>
      </c>
      <c r="I34" s="1164">
        <f t="shared" si="3"/>
        <v>65000000</v>
      </c>
      <c r="J34" s="1165">
        <f t="shared" si="3"/>
        <v>47015</v>
      </c>
      <c r="K34" s="336"/>
    </row>
    <row r="35" spans="1:11" x14ac:dyDescent="0.2">
      <c r="A35" s="366"/>
      <c r="B35" s="361"/>
      <c r="C35" s="329"/>
      <c r="D35" s="329"/>
      <c r="E35" s="329"/>
      <c r="H35" s="1163" t="str">
        <f t="shared" si="3"/>
        <v>Distributons Yr 7</v>
      </c>
      <c r="I35" s="1164">
        <f t="shared" si="3"/>
        <v>65000000</v>
      </c>
      <c r="J35" s="1165">
        <f t="shared" si="3"/>
        <v>47375</v>
      </c>
      <c r="K35" s="336"/>
    </row>
    <row r="36" spans="1:11" x14ac:dyDescent="0.2">
      <c r="A36" s="366"/>
      <c r="B36" s="384" t="s">
        <v>951</v>
      </c>
      <c r="C36" s="1167">
        <f>XIRR(C19:C34,D19:D34)</f>
        <v>0.30990751385688786</v>
      </c>
      <c r="D36" s="329"/>
      <c r="E36" s="329"/>
      <c r="F36" s="349"/>
      <c r="H36" s="331" t="s">
        <v>951</v>
      </c>
      <c r="I36" s="1167">
        <f>XIRR(I22:I35,J22:J35)</f>
        <v>0.31076036095619208</v>
      </c>
      <c r="J36" s="363"/>
    </row>
    <row r="37" spans="1:11" x14ac:dyDescent="0.2">
      <c r="A37" s="366"/>
      <c r="B37" s="361"/>
      <c r="C37" s="329"/>
      <c r="D37" s="329"/>
      <c r="E37" s="1168"/>
      <c r="F37" s="103"/>
      <c r="G37" s="103"/>
      <c r="H37" s="1169"/>
      <c r="I37" s="329"/>
      <c r="J37" s="329"/>
    </row>
    <row r="38" spans="1:11" x14ac:dyDescent="0.2">
      <c r="A38" s="366"/>
      <c r="B38" s="361" t="s">
        <v>952</v>
      </c>
      <c r="C38" s="361">
        <f>SUMIF(C19:C34,"&lt;0")</f>
        <v>-50000000</v>
      </c>
      <c r="D38" s="329"/>
      <c r="E38" s="1170">
        <f>SUM(E31:E34)</f>
        <v>3.5999999999999996</v>
      </c>
      <c r="F38" s="103"/>
      <c r="G38" s="136"/>
      <c r="H38" s="1171" t="s">
        <v>952</v>
      </c>
      <c r="I38" s="361">
        <f>SUMIF(I19:I35,"&lt;0")</f>
        <v>-50195205.479452059</v>
      </c>
      <c r="J38" s="329"/>
    </row>
    <row r="39" spans="1:11" x14ac:dyDescent="0.2">
      <c r="A39" s="366"/>
      <c r="B39" s="361" t="s">
        <v>953</v>
      </c>
      <c r="C39" s="361">
        <f>SUMIF(C19:C34,"&gt;0")</f>
        <v>180195205.47945207</v>
      </c>
      <c r="D39" s="329"/>
      <c r="E39" s="1168"/>
      <c r="F39" s="103"/>
      <c r="G39" s="136"/>
      <c r="H39" s="1171" t="s">
        <v>953</v>
      </c>
      <c r="I39" s="361">
        <f>SUMIF(I19:I35,"&gt;0")</f>
        <v>180000000</v>
      </c>
      <c r="J39" s="329"/>
    </row>
    <row r="40" spans="1:11" x14ac:dyDescent="0.2">
      <c r="A40" s="366"/>
      <c r="B40" s="361" t="s">
        <v>954</v>
      </c>
      <c r="C40" s="361">
        <f>SUM(C38:C39)</f>
        <v>130195205.47945207</v>
      </c>
      <c r="D40" s="329"/>
      <c r="E40" s="329"/>
      <c r="H40" s="361" t="s">
        <v>954</v>
      </c>
      <c r="I40" s="361">
        <f>SUM(I38:I39)</f>
        <v>129804794.52054794</v>
      </c>
      <c r="J40" s="329"/>
    </row>
    <row r="41" spans="1:11" x14ac:dyDescent="0.2">
      <c r="A41" s="366"/>
      <c r="B41" s="361"/>
      <c r="C41" s="329"/>
      <c r="D41" s="329"/>
      <c r="E41" s="329"/>
      <c r="H41" s="361"/>
      <c r="I41" s="329"/>
      <c r="J41" s="329"/>
    </row>
    <row r="42" spans="1:11" x14ac:dyDescent="0.2">
      <c r="A42" s="366"/>
      <c r="B42" s="384" t="s">
        <v>955</v>
      </c>
      <c r="C42" s="1172">
        <f>-(-C40*20%+C39)/C38</f>
        <v>3.0831232876712336</v>
      </c>
      <c r="D42" s="329"/>
      <c r="E42" s="329"/>
      <c r="H42" s="384" t="s">
        <v>955</v>
      </c>
      <c r="I42" s="1172">
        <f>-(-I40*20%+I39)/I38</f>
        <v>3.0687998908371421</v>
      </c>
      <c r="J42" s="329"/>
    </row>
    <row r="43" spans="1:11" x14ac:dyDescent="0.2">
      <c r="A43" s="366"/>
      <c r="B43" s="366"/>
    </row>
    <row r="44" spans="1:11" x14ac:dyDescent="0.2">
      <c r="A44" s="366"/>
      <c r="B44" s="366"/>
    </row>
    <row r="45" spans="1:11" x14ac:dyDescent="0.2">
      <c r="A45" s="366"/>
      <c r="B45" s="366"/>
    </row>
    <row r="46" spans="1:11" x14ac:dyDescent="0.2">
      <c r="A46" s="366"/>
      <c r="B46" s="366"/>
    </row>
    <row r="47" spans="1:11" x14ac:dyDescent="0.2">
      <c r="A47" s="366"/>
      <c r="B47" s="366"/>
    </row>
    <row r="48" spans="1:11" x14ac:dyDescent="0.2">
      <c r="A48" s="366"/>
      <c r="B48" s="366"/>
    </row>
    <row r="49" spans="1:2" x14ac:dyDescent="0.2">
      <c r="A49" s="366"/>
      <c r="B49" s="366"/>
    </row>
    <row r="50" spans="1:2" x14ac:dyDescent="0.2">
      <c r="A50" s="366"/>
      <c r="B50" s="366"/>
    </row>
    <row r="51" spans="1:2" x14ac:dyDescent="0.2">
      <c r="A51" s="366"/>
      <c r="B51" s="366"/>
    </row>
    <row r="52" spans="1:2" x14ac:dyDescent="0.2">
      <c r="A52" s="366"/>
      <c r="B52" s="366"/>
    </row>
    <row r="53" spans="1:2" x14ac:dyDescent="0.2">
      <c r="A53" s="366"/>
      <c r="B53" s="366"/>
    </row>
    <row r="54" spans="1:2" x14ac:dyDescent="0.2">
      <c r="A54" s="366"/>
      <c r="B54" s="366"/>
    </row>
    <row r="55" spans="1:2" x14ac:dyDescent="0.2">
      <c r="A55" s="366"/>
      <c r="B55" s="366"/>
    </row>
    <row r="56" spans="1:2" x14ac:dyDescent="0.2">
      <c r="A56" s="366"/>
      <c r="B56" s="366"/>
    </row>
    <row r="57" spans="1:2" x14ac:dyDescent="0.2">
      <c r="A57" s="366"/>
      <c r="B57" s="366"/>
    </row>
    <row r="58" spans="1:2" x14ac:dyDescent="0.2">
      <c r="A58" s="366"/>
      <c r="B58" s="366"/>
    </row>
    <row r="59" spans="1:2" x14ac:dyDescent="0.2">
      <c r="A59" s="366"/>
      <c r="B59" s="366"/>
    </row>
    <row r="60" spans="1:2" x14ac:dyDescent="0.2">
      <c r="A60" s="366"/>
      <c r="B60" s="366"/>
    </row>
    <row r="61" spans="1:2" x14ac:dyDescent="0.2">
      <c r="A61" s="366"/>
      <c r="B61" s="366"/>
    </row>
    <row r="62" spans="1:2" x14ac:dyDescent="0.2">
      <c r="A62" s="366"/>
      <c r="B62" s="366"/>
    </row>
    <row r="63" spans="1:2" x14ac:dyDescent="0.2">
      <c r="A63" s="366"/>
      <c r="B63" s="366"/>
    </row>
    <row r="64" spans="1:2" x14ac:dyDescent="0.2">
      <c r="A64" s="366"/>
      <c r="B64" s="366"/>
    </row>
    <row r="65" spans="1:2" x14ac:dyDescent="0.2">
      <c r="A65" s="366"/>
      <c r="B65" s="366"/>
    </row>
    <row r="66" spans="1:2" x14ac:dyDescent="0.2">
      <c r="A66" s="366"/>
      <c r="B66" s="366"/>
    </row>
    <row r="67" spans="1:2" x14ac:dyDescent="0.2">
      <c r="A67" s="366"/>
      <c r="B67" s="366"/>
    </row>
    <row r="68" spans="1:2" x14ac:dyDescent="0.2">
      <c r="A68" s="366"/>
      <c r="B68" s="366"/>
    </row>
    <row r="69" spans="1:2" x14ac:dyDescent="0.2">
      <c r="A69" s="366"/>
      <c r="B69" s="366"/>
    </row>
    <row r="70" spans="1:2" x14ac:dyDescent="0.2">
      <c r="A70" s="366"/>
      <c r="B70" s="366"/>
    </row>
    <row r="71" spans="1:2" x14ac:dyDescent="0.2">
      <c r="A71" s="366"/>
      <c r="B71" s="366"/>
    </row>
    <row r="72" spans="1:2" x14ac:dyDescent="0.2">
      <c r="A72" s="366"/>
      <c r="B72" s="366"/>
    </row>
    <row r="73" spans="1:2" x14ac:dyDescent="0.2">
      <c r="A73" s="366"/>
      <c r="B73" s="366"/>
    </row>
    <row r="74" spans="1:2" x14ac:dyDescent="0.2">
      <c r="A74" s="366"/>
      <c r="B74" s="366"/>
    </row>
    <row r="75" spans="1:2" x14ac:dyDescent="0.2">
      <c r="A75" s="366"/>
      <c r="B75" s="366"/>
    </row>
    <row r="76" spans="1:2" x14ac:dyDescent="0.2">
      <c r="A76" s="366"/>
      <c r="B76" s="366"/>
    </row>
    <row r="77" spans="1:2" x14ac:dyDescent="0.2">
      <c r="A77" s="366"/>
      <c r="B77" s="366"/>
    </row>
    <row r="78" spans="1:2" x14ac:dyDescent="0.2">
      <c r="A78" s="366"/>
      <c r="B78" s="366"/>
    </row>
    <row r="79" spans="1:2" x14ac:dyDescent="0.2">
      <c r="A79" s="366"/>
      <c r="B79" s="366"/>
    </row>
    <row r="80" spans="1:2" x14ac:dyDescent="0.2">
      <c r="A80" s="366"/>
      <c r="B80" s="366"/>
    </row>
    <row r="81" spans="1:2" x14ac:dyDescent="0.2">
      <c r="A81" s="366"/>
      <c r="B81" s="366"/>
    </row>
    <row r="82" spans="1:2" x14ac:dyDescent="0.2">
      <c r="A82" s="366"/>
      <c r="B82" s="366"/>
    </row>
    <row r="83" spans="1:2" x14ac:dyDescent="0.2">
      <c r="A83" s="366"/>
      <c r="B83" s="366"/>
    </row>
    <row r="84" spans="1:2" x14ac:dyDescent="0.2">
      <c r="A84" s="366"/>
      <c r="B84" s="366"/>
    </row>
    <row r="85" spans="1:2" x14ac:dyDescent="0.2">
      <c r="A85" s="366"/>
      <c r="B85" s="366"/>
    </row>
    <row r="86" spans="1:2" x14ac:dyDescent="0.2">
      <c r="A86" s="366"/>
      <c r="B86" s="366"/>
    </row>
    <row r="87" spans="1:2" x14ac:dyDescent="0.2">
      <c r="A87" s="366"/>
      <c r="B87" s="366"/>
    </row>
    <row r="88" spans="1:2" x14ac:dyDescent="0.2">
      <c r="A88" s="366"/>
      <c r="B88" s="366"/>
    </row>
    <row r="89" spans="1:2" x14ac:dyDescent="0.2">
      <c r="A89" s="366"/>
      <c r="B89" s="366"/>
    </row>
    <row r="90" spans="1:2" x14ac:dyDescent="0.2">
      <c r="A90" s="366"/>
      <c r="B90" s="366"/>
    </row>
    <row r="91" spans="1:2" x14ac:dyDescent="0.2">
      <c r="A91" s="366"/>
      <c r="B91" s="366"/>
    </row>
    <row r="92" spans="1:2" x14ac:dyDescent="0.2">
      <c r="A92" s="366"/>
      <c r="B92" s="366"/>
    </row>
    <row r="93" spans="1:2" x14ac:dyDescent="0.2">
      <c r="A93" s="366"/>
      <c r="B93" s="366"/>
    </row>
    <row r="94" spans="1:2" x14ac:dyDescent="0.2">
      <c r="A94" s="366"/>
      <c r="B94" s="366"/>
    </row>
    <row r="95" spans="1:2" x14ac:dyDescent="0.2">
      <c r="A95" s="366"/>
      <c r="B95" s="366"/>
    </row>
    <row r="96" spans="1:2" x14ac:dyDescent="0.2">
      <c r="A96" s="366"/>
      <c r="B96" s="366"/>
    </row>
    <row r="97" spans="1:3" x14ac:dyDescent="0.2">
      <c r="A97" s="366"/>
      <c r="B97" s="366"/>
    </row>
    <row r="98" spans="1:3" x14ac:dyDescent="0.2">
      <c r="A98" s="366"/>
      <c r="B98" s="366"/>
    </row>
    <row r="99" spans="1:3" x14ac:dyDescent="0.2">
      <c r="A99" s="366"/>
      <c r="B99" s="366"/>
    </row>
    <row r="100" spans="1:3" x14ac:dyDescent="0.2">
      <c r="A100" s="366"/>
      <c r="B100" s="366"/>
    </row>
    <row r="101" spans="1:3" x14ac:dyDescent="0.2">
      <c r="A101" s="366"/>
      <c r="B101" s="366">
        <f>15*10^7</f>
        <v>150000000</v>
      </c>
      <c r="C101" s="336" t="e">
        <f>#REF!/B101</f>
        <v>#REF!</v>
      </c>
    </row>
    <row r="102" spans="1:3" x14ac:dyDescent="0.2">
      <c r="A102" s="366"/>
      <c r="B102" s="366"/>
    </row>
    <row r="103" spans="1:3" x14ac:dyDescent="0.2">
      <c r="A103" s="366"/>
      <c r="B103" s="366" t="s">
        <v>956</v>
      </c>
      <c r="C103" s="366" t="e">
        <f>#REF!</f>
        <v>#REF!</v>
      </c>
    </row>
    <row r="104" spans="1:3" x14ac:dyDescent="0.2">
      <c r="A104" s="366"/>
      <c r="B104" s="366"/>
    </row>
    <row r="105" spans="1:3" x14ac:dyDescent="0.2">
      <c r="A105" s="366"/>
      <c r="B105" s="366"/>
    </row>
    <row r="106" spans="1:3" x14ac:dyDescent="0.2">
      <c r="A106" s="366"/>
      <c r="B106" s="366"/>
    </row>
    <row r="107" spans="1:3" x14ac:dyDescent="0.2">
      <c r="A107" s="366"/>
      <c r="B107" s="366"/>
    </row>
    <row r="108" spans="1:3" x14ac:dyDescent="0.2">
      <c r="A108" s="366"/>
      <c r="B108" s="366">
        <f>15*10^7</f>
        <v>150000000</v>
      </c>
      <c r="C108" s="336" t="e">
        <f>#REF!/B108</f>
        <v>#REF!</v>
      </c>
    </row>
    <row r="109" spans="1:3" x14ac:dyDescent="0.2">
      <c r="A109" s="366"/>
      <c r="B109" s="366"/>
    </row>
    <row r="110" spans="1:3" x14ac:dyDescent="0.2">
      <c r="A110" s="366"/>
      <c r="B110" s="366"/>
    </row>
    <row r="111" spans="1:3" x14ac:dyDescent="0.2">
      <c r="A111" s="366"/>
      <c r="B111" s="366"/>
    </row>
    <row r="112" spans="1:3" x14ac:dyDescent="0.2">
      <c r="A112" s="366"/>
      <c r="B112" s="366"/>
    </row>
    <row r="113" spans="1:2" x14ac:dyDescent="0.2">
      <c r="A113" s="366"/>
      <c r="B113" s="366"/>
    </row>
    <row r="114" spans="1:2" x14ac:dyDescent="0.2">
      <c r="A114" s="366"/>
      <c r="B114" s="366"/>
    </row>
    <row r="115" spans="1:2" x14ac:dyDescent="0.2">
      <c r="A115" s="366"/>
      <c r="B115" s="366"/>
    </row>
    <row r="116" spans="1:2" x14ac:dyDescent="0.2">
      <c r="A116" s="366"/>
      <c r="B116" s="366"/>
    </row>
    <row r="117" spans="1:2" x14ac:dyDescent="0.2">
      <c r="A117" s="366"/>
      <c r="B117" s="366"/>
    </row>
    <row r="118" spans="1:2" x14ac:dyDescent="0.2">
      <c r="A118" s="366"/>
      <c r="B118" s="366"/>
    </row>
    <row r="119" spans="1:2" x14ac:dyDescent="0.2">
      <c r="A119" s="366"/>
      <c r="B119" s="366"/>
    </row>
    <row r="120" spans="1:2" x14ac:dyDescent="0.2">
      <c r="A120" s="366"/>
      <c r="B120" s="366"/>
    </row>
    <row r="121" spans="1:2" x14ac:dyDescent="0.2">
      <c r="A121" s="366"/>
      <c r="B121" s="366"/>
    </row>
    <row r="122" spans="1:2" x14ac:dyDescent="0.2">
      <c r="A122" s="366"/>
      <c r="B122" s="366"/>
    </row>
    <row r="123" spans="1:2" x14ac:dyDescent="0.2">
      <c r="A123" s="366"/>
      <c r="B123" s="366"/>
    </row>
    <row r="124" spans="1:2" x14ac:dyDescent="0.2">
      <c r="A124" s="366"/>
      <c r="B124" s="366"/>
    </row>
    <row r="125" spans="1:2" x14ac:dyDescent="0.2">
      <c r="A125" s="366"/>
      <c r="B125" s="366"/>
    </row>
    <row r="126" spans="1:2" x14ac:dyDescent="0.2">
      <c r="A126" s="366"/>
      <c r="B126" s="366"/>
    </row>
    <row r="127" spans="1:2" x14ac:dyDescent="0.2">
      <c r="A127" s="366"/>
      <c r="B127" s="366"/>
    </row>
    <row r="128" spans="1:2" x14ac:dyDescent="0.2">
      <c r="A128" s="366"/>
      <c r="B128" s="366"/>
    </row>
    <row r="129" spans="1:2" x14ac:dyDescent="0.2">
      <c r="A129" s="366"/>
      <c r="B129" s="366"/>
    </row>
    <row r="130" spans="1:2" x14ac:dyDescent="0.2">
      <c r="A130" s="366"/>
      <c r="B130" s="366"/>
    </row>
    <row r="131" spans="1:2" x14ac:dyDescent="0.2">
      <c r="A131" s="366"/>
      <c r="B131" s="366"/>
    </row>
    <row r="132" spans="1:2" x14ac:dyDescent="0.2">
      <c r="A132" s="366"/>
      <c r="B132" s="366"/>
    </row>
    <row r="133" spans="1:2" x14ac:dyDescent="0.2">
      <c r="A133" s="366"/>
      <c r="B133" s="366"/>
    </row>
    <row r="134" spans="1:2" x14ac:dyDescent="0.2">
      <c r="A134" s="366"/>
      <c r="B134" s="366"/>
    </row>
    <row r="135" spans="1:2" x14ac:dyDescent="0.2">
      <c r="A135" s="366"/>
      <c r="B135" s="366"/>
    </row>
    <row r="136" spans="1:2" x14ac:dyDescent="0.2">
      <c r="A136" s="366"/>
      <c r="B136" s="366"/>
    </row>
    <row r="137" spans="1:2" x14ac:dyDescent="0.2">
      <c r="A137" s="366"/>
      <c r="B137" s="366"/>
    </row>
    <row r="138" spans="1:2" x14ac:dyDescent="0.2">
      <c r="A138" s="366"/>
      <c r="B138" s="366"/>
    </row>
    <row r="139" spans="1:2" x14ac:dyDescent="0.2">
      <c r="A139" s="366"/>
      <c r="B139" s="366"/>
    </row>
    <row r="140" spans="1:2" x14ac:dyDescent="0.2">
      <c r="A140" s="366"/>
      <c r="B140" s="366"/>
    </row>
    <row r="141" spans="1:2" x14ac:dyDescent="0.2">
      <c r="A141" s="366"/>
      <c r="B141" s="366"/>
    </row>
    <row r="142" spans="1:2" x14ac:dyDescent="0.2">
      <c r="A142" s="366"/>
      <c r="B142" s="366"/>
    </row>
    <row r="143" spans="1:2" x14ac:dyDescent="0.2">
      <c r="A143" s="366"/>
      <c r="B143" s="366"/>
    </row>
    <row r="144" spans="1:2" x14ac:dyDescent="0.2">
      <c r="A144" s="366"/>
      <c r="B144" s="366"/>
    </row>
    <row r="145" spans="1:2" x14ac:dyDescent="0.2">
      <c r="A145" s="366"/>
      <c r="B145" s="366"/>
    </row>
    <row r="146" spans="1:2" x14ac:dyDescent="0.2">
      <c r="A146" s="366"/>
      <c r="B146" s="366"/>
    </row>
    <row r="147" spans="1:2" x14ac:dyDescent="0.2">
      <c r="A147" s="366"/>
      <c r="B147" s="366"/>
    </row>
    <row r="148" spans="1:2" x14ac:dyDescent="0.2">
      <c r="A148" s="366"/>
      <c r="B148" s="366"/>
    </row>
    <row r="149" spans="1:2" x14ac:dyDescent="0.2">
      <c r="A149" s="366"/>
      <c r="B149" s="366"/>
    </row>
    <row r="150" spans="1:2" x14ac:dyDescent="0.2">
      <c r="A150" s="366"/>
      <c r="B150" s="366"/>
    </row>
    <row r="151" spans="1:2" x14ac:dyDescent="0.2">
      <c r="A151" s="366"/>
      <c r="B151" s="366"/>
    </row>
    <row r="152" spans="1:2" x14ac:dyDescent="0.2">
      <c r="A152" s="366"/>
      <c r="B152" s="366"/>
    </row>
    <row r="153" spans="1:2" x14ac:dyDescent="0.2">
      <c r="A153" s="366"/>
      <c r="B153" s="366"/>
    </row>
    <row r="154" spans="1:2" x14ac:dyDescent="0.2">
      <c r="A154" s="366"/>
      <c r="B154" s="366"/>
    </row>
    <row r="155" spans="1:2" x14ac:dyDescent="0.2">
      <c r="A155" s="366"/>
      <c r="B155" s="366"/>
    </row>
    <row r="156" spans="1:2" x14ac:dyDescent="0.2">
      <c r="A156" s="366"/>
      <c r="B156" s="366"/>
    </row>
    <row r="157" spans="1:2" x14ac:dyDescent="0.2">
      <c r="A157" s="366"/>
      <c r="B157" s="366"/>
    </row>
    <row r="158" spans="1:2" x14ac:dyDescent="0.2">
      <c r="A158" s="366"/>
      <c r="B158" s="366"/>
    </row>
    <row r="159" spans="1:2" x14ac:dyDescent="0.2">
      <c r="A159" s="366"/>
      <c r="B159" s="366"/>
    </row>
    <row r="160" spans="1:2" x14ac:dyDescent="0.2">
      <c r="A160" s="366"/>
      <c r="B160" s="366"/>
    </row>
    <row r="161" spans="1:2" x14ac:dyDescent="0.2">
      <c r="A161" s="366"/>
      <c r="B161" s="366"/>
    </row>
    <row r="162" spans="1:2" x14ac:dyDescent="0.2">
      <c r="A162" s="366"/>
      <c r="B162" s="366"/>
    </row>
    <row r="163" spans="1:2" x14ac:dyDescent="0.2">
      <c r="A163" s="366"/>
      <c r="B163" s="366"/>
    </row>
    <row r="164" spans="1:2" x14ac:dyDescent="0.2">
      <c r="A164" s="366"/>
      <c r="B164" s="366"/>
    </row>
    <row r="165" spans="1:2" x14ac:dyDescent="0.2">
      <c r="A165" s="366"/>
      <c r="B165" s="366"/>
    </row>
    <row r="166" spans="1:2" x14ac:dyDescent="0.2">
      <c r="A166" s="366"/>
      <c r="B166" s="366"/>
    </row>
    <row r="167" spans="1:2" x14ac:dyDescent="0.2">
      <c r="A167" s="366"/>
      <c r="B167" s="366"/>
    </row>
    <row r="168" spans="1:2" x14ac:dyDescent="0.2">
      <c r="A168" s="366"/>
      <c r="B168" s="366"/>
    </row>
    <row r="169" spans="1:2" x14ac:dyDescent="0.2">
      <c r="A169" s="366"/>
      <c r="B169" s="366"/>
    </row>
    <row r="170" spans="1:2" x14ac:dyDescent="0.2">
      <c r="A170" s="366"/>
      <c r="B170" s="366"/>
    </row>
    <row r="171" spans="1:2" x14ac:dyDescent="0.2">
      <c r="A171" s="366"/>
      <c r="B171" s="366"/>
    </row>
    <row r="172" spans="1:2" x14ac:dyDescent="0.2">
      <c r="A172" s="366"/>
      <c r="B172" s="366"/>
    </row>
    <row r="173" spans="1:2" x14ac:dyDescent="0.2">
      <c r="A173" s="366"/>
      <c r="B173" s="366"/>
    </row>
    <row r="174" spans="1:2" x14ac:dyDescent="0.2">
      <c r="A174" s="366"/>
      <c r="B174" s="366"/>
    </row>
    <row r="175" spans="1:2" x14ac:dyDescent="0.2">
      <c r="A175" s="366"/>
      <c r="B175" s="366"/>
    </row>
    <row r="176" spans="1:2" x14ac:dyDescent="0.2">
      <c r="A176" s="366"/>
      <c r="B176" s="366"/>
    </row>
    <row r="177" spans="1:2" x14ac:dyDescent="0.2">
      <c r="A177" s="366"/>
      <c r="B177" s="366"/>
    </row>
    <row r="178" spans="1:2" x14ac:dyDescent="0.2">
      <c r="A178" s="366"/>
      <c r="B178" s="366"/>
    </row>
    <row r="179" spans="1:2" x14ac:dyDescent="0.2">
      <c r="A179" s="366"/>
      <c r="B179" s="366"/>
    </row>
    <row r="180" spans="1:2" x14ac:dyDescent="0.2">
      <c r="A180" s="366"/>
      <c r="B180" s="366"/>
    </row>
    <row r="181" spans="1:2" x14ac:dyDescent="0.2">
      <c r="A181" s="366"/>
      <c r="B181" s="366"/>
    </row>
    <row r="182" spans="1:2" x14ac:dyDescent="0.2">
      <c r="A182" s="366"/>
      <c r="B182" s="366"/>
    </row>
    <row r="183" spans="1:2" x14ac:dyDescent="0.2">
      <c r="A183" s="366"/>
      <c r="B183" s="366"/>
    </row>
    <row r="184" spans="1:2" x14ac:dyDescent="0.2">
      <c r="A184" s="366"/>
      <c r="B184" s="366"/>
    </row>
    <row r="185" spans="1:2" x14ac:dyDescent="0.2">
      <c r="A185" s="366"/>
      <c r="B185" s="366"/>
    </row>
    <row r="186" spans="1:2" x14ac:dyDescent="0.2">
      <c r="A186" s="366"/>
      <c r="B186" s="366"/>
    </row>
    <row r="187" spans="1:2" x14ac:dyDescent="0.2">
      <c r="A187" s="366"/>
      <c r="B187" s="366"/>
    </row>
    <row r="188" spans="1:2" x14ac:dyDescent="0.2">
      <c r="A188" s="366"/>
      <c r="B188" s="366"/>
    </row>
    <row r="189" spans="1:2" x14ac:dyDescent="0.2">
      <c r="A189" s="366"/>
      <c r="B189" s="366"/>
    </row>
    <row r="190" spans="1:2" x14ac:dyDescent="0.2">
      <c r="A190" s="366"/>
      <c r="B190" s="366"/>
    </row>
    <row r="191" spans="1:2" x14ac:dyDescent="0.2">
      <c r="A191" s="366"/>
      <c r="B191" s="366"/>
    </row>
    <row r="192" spans="1:2" x14ac:dyDescent="0.2">
      <c r="A192" s="366"/>
      <c r="B192" s="366"/>
    </row>
    <row r="193" spans="1:3" x14ac:dyDescent="0.2">
      <c r="A193" s="366"/>
      <c r="B193" s="366"/>
    </row>
    <row r="194" spans="1:3" x14ac:dyDescent="0.2">
      <c r="A194" s="366"/>
      <c r="B194" s="366"/>
    </row>
    <row r="195" spans="1:3" x14ac:dyDescent="0.2">
      <c r="A195" s="366"/>
      <c r="B195" s="366"/>
    </row>
    <row r="196" spans="1:3" x14ac:dyDescent="0.2">
      <c r="A196" s="366"/>
      <c r="B196" s="366"/>
    </row>
    <row r="197" spans="1:3" x14ac:dyDescent="0.2">
      <c r="A197" s="366"/>
      <c r="B197" s="366"/>
    </row>
    <row r="198" spans="1:3" x14ac:dyDescent="0.2">
      <c r="A198" s="366"/>
      <c r="B198" s="366"/>
    </row>
    <row r="199" spans="1:3" x14ac:dyDescent="0.2">
      <c r="A199" s="366"/>
      <c r="B199" s="366"/>
    </row>
    <row r="200" spans="1:3" x14ac:dyDescent="0.2">
      <c r="A200" s="366"/>
      <c r="B200" s="366"/>
    </row>
    <row r="201" spans="1:3" x14ac:dyDescent="0.2">
      <c r="A201" s="366"/>
      <c r="B201" s="366">
        <f>15*10^7</f>
        <v>150000000</v>
      </c>
      <c r="C201" s="336" t="e">
        <f>#REF!/B201</f>
        <v>#REF!</v>
      </c>
    </row>
    <row r="202" spans="1:3" x14ac:dyDescent="0.2">
      <c r="A202" s="366"/>
      <c r="B202" s="366"/>
    </row>
    <row r="203" spans="1:3" x14ac:dyDescent="0.2">
      <c r="A203" s="366"/>
      <c r="B203" s="366"/>
    </row>
    <row r="204" spans="1:3" x14ac:dyDescent="0.2">
      <c r="A204" s="366"/>
      <c r="B204" s="366"/>
    </row>
    <row r="205" spans="1:3" x14ac:dyDescent="0.2">
      <c r="A205" s="366"/>
      <c r="B205" s="366"/>
    </row>
    <row r="206" spans="1:3" x14ac:dyDescent="0.2">
      <c r="A206" s="366"/>
      <c r="B206" s="366"/>
    </row>
    <row r="207" spans="1:3" x14ac:dyDescent="0.2">
      <c r="A207" s="366"/>
      <c r="B207" s="336"/>
    </row>
    <row r="208" spans="1:3" x14ac:dyDescent="0.2">
      <c r="A208" s="366"/>
      <c r="B208" s="366"/>
    </row>
    <row r="209" spans="1:2" x14ac:dyDescent="0.2">
      <c r="A209" s="366"/>
      <c r="B209" s="366"/>
    </row>
    <row r="210" spans="1:2" x14ac:dyDescent="0.2">
      <c r="A210" s="366"/>
      <c r="B210" s="366"/>
    </row>
    <row r="211" spans="1:2" x14ac:dyDescent="0.2">
      <c r="A211" s="366"/>
      <c r="B211" s="366"/>
    </row>
    <row r="212" spans="1:2" x14ac:dyDescent="0.2">
      <c r="A212" s="366"/>
      <c r="B212" s="366"/>
    </row>
    <row r="213" spans="1:2" x14ac:dyDescent="0.2">
      <c r="A213" s="366"/>
      <c r="B213" s="366"/>
    </row>
    <row r="214" spans="1:2" x14ac:dyDescent="0.2">
      <c r="A214" s="366"/>
      <c r="B214" s="366"/>
    </row>
    <row r="215" spans="1:2" x14ac:dyDescent="0.2">
      <c r="A215" s="366"/>
      <c r="B215" s="366"/>
    </row>
    <row r="216" spans="1:2" x14ac:dyDescent="0.2">
      <c r="A216" s="366"/>
      <c r="B216" s="366"/>
    </row>
    <row r="217" spans="1:2" x14ac:dyDescent="0.2">
      <c r="A217" s="366"/>
      <c r="B217" s="366"/>
    </row>
    <row r="218" spans="1:2" x14ac:dyDescent="0.2">
      <c r="A218" s="366"/>
      <c r="B218" s="366"/>
    </row>
    <row r="219" spans="1:2" x14ac:dyDescent="0.2">
      <c r="A219" s="366"/>
      <c r="B219" s="366"/>
    </row>
    <row r="220" spans="1:2" x14ac:dyDescent="0.2">
      <c r="A220" s="366"/>
      <c r="B220" s="366"/>
    </row>
    <row r="221" spans="1:2" x14ac:dyDescent="0.2">
      <c r="A221" s="366"/>
      <c r="B221" s="366"/>
    </row>
    <row r="222" spans="1:2" x14ac:dyDescent="0.2">
      <c r="A222" s="366"/>
      <c r="B222" s="366"/>
    </row>
    <row r="223" spans="1:2" x14ac:dyDescent="0.2">
      <c r="A223" s="366"/>
      <c r="B223" s="366"/>
    </row>
    <row r="224" spans="1:2" x14ac:dyDescent="0.2">
      <c r="A224" s="366"/>
      <c r="B224" s="366"/>
    </row>
    <row r="225" spans="1:10" x14ac:dyDescent="0.2">
      <c r="A225" s="366"/>
      <c r="B225" s="366"/>
    </row>
    <row r="226" spans="1:10" x14ac:dyDescent="0.2">
      <c r="A226" s="366"/>
      <c r="B226" s="366"/>
    </row>
    <row r="227" spans="1:10" x14ac:dyDescent="0.2">
      <c r="A227" s="366"/>
      <c r="B227" s="366"/>
    </row>
    <row r="228" spans="1:10" x14ac:dyDescent="0.2">
      <c r="A228" s="366" t="s">
        <v>957</v>
      </c>
      <c r="B228" s="366"/>
    </row>
    <row r="229" spans="1:10" x14ac:dyDescent="0.2">
      <c r="A229" s="366"/>
      <c r="B229" s="366"/>
    </row>
    <row r="230" spans="1:10" s="1173" customFormat="1" x14ac:dyDescent="0.2">
      <c r="B230" s="366"/>
      <c r="C230" s="9"/>
      <c r="D230" s="9"/>
      <c r="E230" s="9"/>
      <c r="H230" s="9"/>
      <c r="I230" s="9"/>
      <c r="J230" s="9"/>
    </row>
    <row r="231" spans="1:10" x14ac:dyDescent="0.2">
      <c r="B231" s="366"/>
    </row>
    <row r="232" spans="1:10" x14ac:dyDescent="0.2">
      <c r="B232" s="366"/>
    </row>
    <row r="233" spans="1:10" x14ac:dyDescent="0.2">
      <c r="B233" s="366"/>
    </row>
    <row r="234" spans="1:10" x14ac:dyDescent="0.2">
      <c r="B234" s="366"/>
    </row>
    <row r="235" spans="1:10" x14ac:dyDescent="0.2">
      <c r="B235" s="366"/>
    </row>
    <row r="236" spans="1:10" x14ac:dyDescent="0.2">
      <c r="B236" s="366"/>
    </row>
    <row r="237" spans="1:10" x14ac:dyDescent="0.2">
      <c r="A237" s="32"/>
      <c r="B237" s="366"/>
    </row>
    <row r="238" spans="1:10" x14ac:dyDescent="0.2">
      <c r="B238" s="366"/>
    </row>
    <row r="239" spans="1:10" x14ac:dyDescent="0.2">
      <c r="B239" s="366"/>
    </row>
    <row r="240" spans="1:10" x14ac:dyDescent="0.2">
      <c r="B240" s="366"/>
      <c r="C240" s="406"/>
      <c r="E240" s="1173"/>
    </row>
    <row r="241" spans="2:10" x14ac:dyDescent="0.2">
      <c r="B241" s="366"/>
      <c r="C241" s="406"/>
      <c r="H241" s="1173"/>
      <c r="I241" s="1173"/>
      <c r="J241" s="1173"/>
    </row>
    <row r="242" spans="2:10" x14ac:dyDescent="0.2">
      <c r="B242" s="1173"/>
      <c r="C242" s="1173"/>
      <c r="D242" s="1173"/>
    </row>
    <row r="248" spans="2:10" x14ac:dyDescent="0.2">
      <c r="B248" s="366"/>
      <c r="C248" s="366"/>
    </row>
  </sheetData>
  <mergeCells count="4">
    <mergeCell ref="B1:E1"/>
    <mergeCell ref="H1:J1"/>
    <mergeCell ref="B18:D18"/>
    <mergeCell ref="H18:J18"/>
  </mergeCells>
  <pageMargins left="0.7" right="0.7" top="0.75" bottom="0.75" header="0.3" footer="0.3"/>
  <pageSetup paperSize="9" orientation="portrait"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B1CA91-2909-344E-BE9E-A1D29B2B2A76}">
  <dimension ref="A1:BX48"/>
  <sheetViews>
    <sheetView showGridLines="0" zoomScale="85" zoomScaleNormal="85" workbookViewId="0">
      <pane xSplit="1" ySplit="2" topLeftCell="B3" activePane="bottomRight" state="frozen"/>
      <selection activeCell="R12" sqref="R12"/>
      <selection pane="topRight" activeCell="R12" sqref="R12"/>
      <selection pane="bottomLeft" activeCell="R12" sqref="R12"/>
      <selection pane="bottomRight"/>
    </sheetView>
  </sheetViews>
  <sheetFormatPr baseColWidth="10" defaultColWidth="8.83203125" defaultRowHeight="15" x14ac:dyDescent="0.2"/>
  <cols>
    <col min="1" max="1" width="20.83203125" style="9" bestFit="1" customWidth="1"/>
    <col min="2" max="2" width="7.5" style="9" bestFit="1" customWidth="1"/>
    <col min="3" max="3" width="8" style="9" bestFit="1" customWidth="1"/>
    <col min="4" max="4" width="8.5" style="9" bestFit="1" customWidth="1"/>
    <col min="5" max="5" width="9.6640625" style="9" bestFit="1" customWidth="1"/>
    <col min="6" max="6" width="8.1640625" style="9" bestFit="1" customWidth="1"/>
    <col min="7" max="7" width="11.1640625" style="9" customWidth="1"/>
    <col min="8" max="8" width="7.83203125" style="9" bestFit="1" customWidth="1"/>
    <col min="9" max="9" width="12.1640625" style="9" bestFit="1" customWidth="1"/>
    <col min="10" max="10" width="8.83203125" style="9" customWidth="1"/>
    <col min="11" max="11" width="10.1640625" style="9" customWidth="1"/>
    <col min="12" max="16" width="8.83203125" style="9" customWidth="1"/>
    <col min="17" max="17" width="9.83203125" style="9" bestFit="1" customWidth="1"/>
    <col min="18" max="19" width="9.6640625" style="9" customWidth="1"/>
    <col min="20" max="20" width="8.83203125" style="9" customWidth="1"/>
    <col min="21" max="21" width="14.83203125" style="9" customWidth="1"/>
    <col min="22" max="25" width="8.83203125" style="9" customWidth="1"/>
    <col min="26" max="28" width="12" style="9" customWidth="1"/>
    <col min="29" max="29" width="11.1640625" style="9" customWidth="1"/>
    <col min="30" max="31" width="6.1640625" style="9" hidden="1" customWidth="1"/>
    <col min="32" max="39" width="8.83203125" style="9" hidden="1" customWidth="1"/>
    <col min="40" max="40" width="10.33203125" style="9" hidden="1" customWidth="1"/>
    <col min="41" max="41" width="14.6640625" style="9" customWidth="1"/>
    <col min="42" max="42" width="13.5" style="9" customWidth="1"/>
    <col min="43" max="47" width="8.83203125" style="9" customWidth="1"/>
    <col min="48" max="48" width="12.1640625" style="9" bestFit="1" customWidth="1"/>
    <col min="49" max="49" width="8.83203125" style="9" customWidth="1"/>
    <col min="50" max="50" width="8.1640625" style="9" customWidth="1"/>
    <col min="51" max="51" width="10.1640625" style="9" customWidth="1"/>
    <col min="52" max="58" width="8.83203125" style="9" customWidth="1"/>
    <col min="59" max="59" width="13.5" style="9" customWidth="1"/>
    <col min="60" max="60" width="6.83203125" style="9" bestFit="1" customWidth="1"/>
    <col min="61" max="61" width="8.5" style="9" bestFit="1" customWidth="1"/>
    <col min="62" max="62" width="9.1640625" style="9" bestFit="1" customWidth="1"/>
    <col min="63" max="63" width="7.5" style="9" bestFit="1" customWidth="1"/>
    <col min="64" max="64" width="8" style="9" bestFit="1" customWidth="1"/>
    <col min="65" max="65" width="12.33203125" style="9" bestFit="1" customWidth="1"/>
    <col min="66" max="66" width="0.5" style="9" customWidth="1"/>
    <col min="67" max="68" width="9.1640625" style="9" hidden="1" customWidth="1"/>
    <col min="69" max="69" width="11.6640625" style="9" hidden="1" customWidth="1"/>
    <col min="70" max="71" width="10.1640625" style="9" hidden="1" customWidth="1"/>
    <col min="72" max="72" width="12.83203125" style="9" hidden="1" customWidth="1"/>
    <col min="73" max="73" width="9.1640625" style="9" customWidth="1"/>
    <col min="74" max="75" width="8.83203125" style="9"/>
    <col min="76" max="76" width="9.33203125" style="9" bestFit="1" customWidth="1"/>
    <col min="77" max="16384" width="8.83203125" style="9"/>
  </cols>
  <sheetData>
    <row r="1" spans="1:76" x14ac:dyDescent="0.2">
      <c r="A1" s="1174" t="s">
        <v>958</v>
      </c>
      <c r="B1" s="1530" t="s">
        <v>275</v>
      </c>
      <c r="C1" s="1530"/>
      <c r="D1" s="1530"/>
      <c r="E1" s="1530"/>
      <c r="F1" s="1530"/>
      <c r="G1" s="1530"/>
      <c r="H1" s="1175"/>
      <c r="I1" s="1175"/>
      <c r="J1" s="1176"/>
      <c r="K1" s="1537" t="s">
        <v>266</v>
      </c>
      <c r="L1" s="1537"/>
      <c r="M1" s="1537"/>
      <c r="N1" s="1537"/>
      <c r="O1" s="1537"/>
      <c r="P1" s="1537"/>
      <c r="Q1" s="1537"/>
      <c r="R1" s="1177"/>
      <c r="S1" s="1177"/>
      <c r="T1" s="504"/>
      <c r="U1" s="1530" t="s">
        <v>959</v>
      </c>
      <c r="V1" s="1530"/>
      <c r="W1" s="1530"/>
      <c r="X1" s="1530"/>
      <c r="Y1" s="1530"/>
      <c r="Z1" s="1530"/>
      <c r="AA1" s="1175"/>
      <c r="AB1" s="1175"/>
      <c r="AC1" s="1176"/>
      <c r="AF1" s="1538" t="s">
        <v>960</v>
      </c>
      <c r="AG1" s="1538"/>
      <c r="AH1" s="1538"/>
      <c r="AI1" s="1538"/>
      <c r="AJ1" s="1538"/>
      <c r="AK1" s="504"/>
      <c r="AL1" s="504"/>
      <c r="AM1" s="504"/>
      <c r="AO1" s="1539" t="s">
        <v>672</v>
      </c>
      <c r="AP1" s="1539"/>
      <c r="AQ1" s="1539"/>
      <c r="AR1" s="1539"/>
      <c r="AS1" s="1539"/>
      <c r="AT1" s="1539"/>
      <c r="AU1" s="1178"/>
      <c r="AV1" s="1178"/>
      <c r="AW1" s="1176"/>
      <c r="AY1" s="1509" t="s">
        <v>674</v>
      </c>
      <c r="AZ1" s="1509"/>
      <c r="BA1" s="1509"/>
      <c r="BB1" s="1509"/>
      <c r="BC1" s="1509"/>
      <c r="BD1" s="1509"/>
      <c r="BE1" s="503"/>
      <c r="BF1" s="503"/>
      <c r="BH1" s="1529" t="s">
        <v>682</v>
      </c>
      <c r="BI1" s="1529"/>
      <c r="BJ1" s="1529"/>
      <c r="BK1" s="1529"/>
      <c r="BL1" s="1179"/>
      <c r="BM1" s="1179"/>
      <c r="BO1" s="1530" t="s">
        <v>111</v>
      </c>
      <c r="BP1" s="1530"/>
      <c r="BQ1" s="1530"/>
      <c r="BR1" s="1530"/>
      <c r="BS1" s="1530"/>
      <c r="BT1" s="1530"/>
      <c r="BX1" s="1180" t="s">
        <v>111</v>
      </c>
    </row>
    <row r="2" spans="1:76" x14ac:dyDescent="0.2">
      <c r="B2" s="1181" t="s">
        <v>250</v>
      </c>
      <c r="C2" s="1181" t="s">
        <v>121</v>
      </c>
      <c r="D2" s="1181" t="s">
        <v>22</v>
      </c>
      <c r="E2" s="1181" t="s">
        <v>961</v>
      </c>
      <c r="F2" s="1181" t="s">
        <v>763</v>
      </c>
      <c r="G2" s="1181" t="s">
        <v>111</v>
      </c>
      <c r="H2" s="1181" t="s">
        <v>962</v>
      </c>
      <c r="I2" s="1181" t="s">
        <v>963</v>
      </c>
      <c r="J2" s="1182"/>
      <c r="K2" s="1183" t="s">
        <v>250</v>
      </c>
      <c r="L2" s="1183" t="s">
        <v>121</v>
      </c>
      <c r="M2" s="1183" t="s">
        <v>22</v>
      </c>
      <c r="N2" s="1183" t="s">
        <v>961</v>
      </c>
      <c r="O2" s="1183" t="s">
        <v>763</v>
      </c>
      <c r="P2" s="1183" t="s">
        <v>964</v>
      </c>
      <c r="Q2" s="1183" t="s">
        <v>111</v>
      </c>
      <c r="R2" s="1183" t="s">
        <v>962</v>
      </c>
      <c r="S2" s="1183" t="s">
        <v>963</v>
      </c>
      <c r="T2" s="507"/>
      <c r="U2" s="1181" t="s">
        <v>250</v>
      </c>
      <c r="V2" s="1181" t="s">
        <v>121</v>
      </c>
      <c r="W2" s="1181" t="s">
        <v>22</v>
      </c>
      <c r="X2" s="1181" t="s">
        <v>961</v>
      </c>
      <c r="Y2" s="1181" t="s">
        <v>763</v>
      </c>
      <c r="Z2" s="1181" t="s">
        <v>111</v>
      </c>
      <c r="AA2" s="1181" t="s">
        <v>962</v>
      </c>
      <c r="AB2" s="1181" t="s">
        <v>963</v>
      </c>
      <c r="AC2" s="1182"/>
      <c r="AD2" s="8"/>
      <c r="AE2" s="8"/>
      <c r="AF2" s="507" t="s">
        <v>250</v>
      </c>
      <c r="AG2" s="507" t="s">
        <v>121</v>
      </c>
      <c r="AH2" s="1184" t="s">
        <v>22</v>
      </c>
      <c r="AI2" s="1184" t="s">
        <v>193</v>
      </c>
      <c r="AJ2" s="507" t="s">
        <v>111</v>
      </c>
      <c r="AK2" s="507"/>
      <c r="AL2" s="507"/>
      <c r="AM2" s="507"/>
      <c r="AN2" s="8"/>
      <c r="AO2" s="1185" t="s">
        <v>250</v>
      </c>
      <c r="AP2" s="1185" t="s">
        <v>121</v>
      </c>
      <c r="AQ2" s="1185" t="s">
        <v>22</v>
      </c>
      <c r="AR2" s="1185" t="s">
        <v>961</v>
      </c>
      <c r="AS2" s="1185" t="s">
        <v>763</v>
      </c>
      <c r="AT2" s="1185" t="s">
        <v>111</v>
      </c>
      <c r="AU2" s="1185" t="s">
        <v>962</v>
      </c>
      <c r="AV2" s="1185" t="s">
        <v>963</v>
      </c>
      <c r="AW2" s="1182"/>
      <c r="AX2" s="8"/>
      <c r="AY2" s="1186" t="s">
        <v>250</v>
      </c>
      <c r="AZ2" s="506" t="s">
        <v>121</v>
      </c>
      <c r="BA2" s="506" t="s">
        <v>22</v>
      </c>
      <c r="BB2" s="506" t="s">
        <v>961</v>
      </c>
      <c r="BC2" s="506" t="s">
        <v>763</v>
      </c>
      <c r="BD2" s="506" t="s">
        <v>111</v>
      </c>
      <c r="BE2" s="506" t="s">
        <v>962</v>
      </c>
      <c r="BF2" s="506" t="s">
        <v>963</v>
      </c>
      <c r="BH2" s="1187" t="s">
        <v>961</v>
      </c>
      <c r="BI2" s="1187" t="s">
        <v>22</v>
      </c>
      <c r="BJ2" s="1187" t="s">
        <v>763</v>
      </c>
      <c r="BK2" s="1187" t="s">
        <v>965</v>
      </c>
      <c r="BL2" s="1187" t="s">
        <v>962</v>
      </c>
      <c r="BM2" s="1187" t="s">
        <v>963</v>
      </c>
      <c r="BO2" s="1181" t="s">
        <v>250</v>
      </c>
      <c r="BP2" s="1181" t="s">
        <v>121</v>
      </c>
      <c r="BQ2" s="1181" t="s">
        <v>22</v>
      </c>
      <c r="BR2" s="1181" t="s">
        <v>193</v>
      </c>
      <c r="BS2" s="1181" t="s">
        <v>966</v>
      </c>
      <c r="BT2" s="1181" t="s">
        <v>111</v>
      </c>
      <c r="BX2" s="1188"/>
    </row>
    <row r="3" spans="1:76" ht="16" x14ac:dyDescent="0.2">
      <c r="B3" s="1189"/>
      <c r="C3" s="327"/>
      <c r="D3" s="327"/>
      <c r="E3" s="327"/>
      <c r="F3" s="327"/>
      <c r="G3" s="1190"/>
      <c r="H3" s="1190"/>
      <c r="I3" s="1190"/>
      <c r="J3" s="1191"/>
      <c r="K3" s="1192"/>
      <c r="L3" s="1193"/>
      <c r="M3" s="1193"/>
      <c r="N3" s="1193"/>
      <c r="O3" s="1193"/>
      <c r="P3" s="1193"/>
      <c r="Q3" s="1193"/>
      <c r="R3" s="1193"/>
      <c r="S3" s="1193"/>
      <c r="U3" s="327"/>
      <c r="V3" s="327"/>
      <c r="W3" s="327"/>
      <c r="X3" s="327"/>
      <c r="Y3" s="327"/>
      <c r="Z3" s="327"/>
      <c r="AA3" s="327"/>
      <c r="AB3" s="327"/>
      <c r="AH3" s="259"/>
      <c r="AI3" s="259"/>
      <c r="AO3" s="1194"/>
      <c r="AP3" s="1194"/>
      <c r="AQ3" s="1194"/>
      <c r="AR3" s="1194"/>
      <c r="AS3" s="1194"/>
      <c r="AT3" s="1194"/>
      <c r="AU3" s="1194"/>
      <c r="AV3" s="1194"/>
      <c r="AY3" s="1195"/>
      <c r="AZ3" s="1195"/>
      <c r="BA3" s="1195"/>
      <c r="BB3" s="1195"/>
      <c r="BC3" s="1195"/>
      <c r="BD3" s="1195"/>
      <c r="BE3" s="1195"/>
      <c r="BF3" s="1195"/>
      <c r="BH3" s="1196"/>
      <c r="BI3" s="1196"/>
      <c r="BJ3" s="1196"/>
      <c r="BK3" s="1196"/>
      <c r="BL3" s="1196"/>
      <c r="BM3" s="1196"/>
      <c r="BO3" s="1197"/>
      <c r="BP3" s="1197"/>
      <c r="BQ3" s="1197"/>
      <c r="BR3" s="1197"/>
      <c r="BS3" s="1197"/>
      <c r="BT3" s="1197"/>
      <c r="BU3" s="540"/>
      <c r="BX3" s="1188"/>
    </row>
    <row r="4" spans="1:76" ht="16" x14ac:dyDescent="0.2">
      <c r="A4" s="1198" t="s">
        <v>967</v>
      </c>
      <c r="B4" s="1199">
        <f>-[227]Software!BG205/10^6</f>
        <v>-31.977061920562583</v>
      </c>
      <c r="C4" s="1199">
        <f>-[227]Software!BH205/10^6</f>
        <v>-21.149253376933913</v>
      </c>
      <c r="D4" s="1199">
        <f>-[227]Software!BI205/10^6</f>
        <v>-29.777587317133673</v>
      </c>
      <c r="E4" s="1199">
        <f>-[227]Software!BJ205/10^6</f>
        <v>-3.449440322036589</v>
      </c>
      <c r="F4" s="1199">
        <f>-[227]Software!BK205/10^6</f>
        <v>-60.227786201000015</v>
      </c>
      <c r="G4" s="1199">
        <f>SUM(B4:F4)</f>
        <v>-146.58112913766678</v>
      </c>
      <c r="H4" s="1199">
        <f>G13</f>
        <v>-11.250905907757481</v>
      </c>
      <c r="I4" s="1199">
        <f>G18</f>
        <v>-157.83203504542425</v>
      </c>
      <c r="J4" s="1200"/>
      <c r="K4" s="1201">
        <f>-'[227]Digital Consumer'!CY205/10^6</f>
        <v>-97.802535379999995</v>
      </c>
      <c r="L4" s="1201">
        <f>-'[227]Digital Consumer'!CZ205/10^6</f>
        <v>-54.045261682828219</v>
      </c>
      <c r="M4" s="1201">
        <f>-'[227]Digital Consumer'!DA205/10^6</f>
        <v>-135.69291199107266</v>
      </c>
      <c r="N4" s="1201">
        <f>-'[227]Digital Consumer'!DB205/10^6</f>
        <v>-13.381954173232023</v>
      </c>
      <c r="O4" s="1201">
        <f>-'[227]Digital Consumer'!DC205/10^6</f>
        <v>-124.21422601848344</v>
      </c>
      <c r="P4" s="1201">
        <f>-'[227]Digital Consumer'!DD205/10^6</f>
        <v>-12.249866390000001</v>
      </c>
      <c r="Q4" s="1201">
        <f>SUM(K4:P4)</f>
        <v>-437.38675563561634</v>
      </c>
      <c r="R4" s="1201">
        <f>Q13</f>
        <v>-195.29369564817034</v>
      </c>
      <c r="S4" s="1201">
        <f>Q18</f>
        <v>-632.68045128378662</v>
      </c>
      <c r="T4" s="1200"/>
      <c r="U4" s="1199">
        <f>-[227]HealthCare!AG205/10^6</f>
        <v>-13.561436779999999</v>
      </c>
      <c r="V4" s="1199">
        <f>-[227]HealthCare!AH205/10^6</f>
        <v>-5.2081915170000004</v>
      </c>
      <c r="W4" s="1199">
        <f>-[227]HealthCare!AI205/10^6</f>
        <v>-55.308772852099395</v>
      </c>
      <c r="X4" s="1199">
        <f>-[227]HealthCare!AJ205/10^6</f>
        <v>-5.9989193447192264</v>
      </c>
      <c r="Y4" s="1199">
        <f>-[227]HealthCare!AK205/10^6</f>
        <v>-37.612172835642859</v>
      </c>
      <c r="Z4" s="1199">
        <f>SUM(U4:Y4)</f>
        <v>-117.68949332946147</v>
      </c>
      <c r="AA4" s="1199">
        <f>Z13</f>
        <v>-53.493861789406324</v>
      </c>
      <c r="AB4" s="1199">
        <f>Z18</f>
        <v>-171.18335511886778</v>
      </c>
      <c r="AC4" s="1200"/>
      <c r="AD4" s="1200"/>
      <c r="AE4" s="1200"/>
      <c r="AF4" s="1200">
        <f>-[227]Others!F205/10^6</f>
        <v>-4.0200709799999998</v>
      </c>
      <c r="AG4" s="1200">
        <f>-[227]Others!G205/10^6</f>
        <v>-0.19987678343097012</v>
      </c>
      <c r="AH4" s="1202">
        <f>-[227]Others!H205/10^6</f>
        <v>0</v>
      </c>
      <c r="AI4" s="1202">
        <f>-[227]Others!I205/10^6</f>
        <v>0</v>
      </c>
      <c r="AJ4" s="1200">
        <f>SUM(AF4:AG4)</f>
        <v>-4.2199477634309703</v>
      </c>
      <c r="AK4" s="1200"/>
      <c r="AL4" s="1200"/>
      <c r="AM4" s="1200"/>
      <c r="AN4" s="1200"/>
      <c r="AO4" s="1203">
        <f>-'[227]Fintech '!AA205/10^6</f>
        <v>-4.8233613407202212</v>
      </c>
      <c r="AP4" s="1203">
        <f>-'[227]Fintech '!AB205/10^6</f>
        <v>-12.283676638642262</v>
      </c>
      <c r="AQ4" s="1203">
        <f>-'[227]Fintech '!AC205/10^6</f>
        <v>-36.115849329798188</v>
      </c>
      <c r="AR4" s="1203">
        <f>-'[227]Fintech '!AD205/10^6</f>
        <v>-3.5143147133727437</v>
      </c>
      <c r="AS4" s="1203">
        <f>-'[227]Fintech '!AE205/10^6</f>
        <v>-15.937077122000002</v>
      </c>
      <c r="AT4" s="1203">
        <f>SUM(AO4:AS4)</f>
        <v>-72.674279144533415</v>
      </c>
      <c r="AU4" s="1203">
        <f>AT13</f>
        <v>-17.515257404261966</v>
      </c>
      <c r="AV4" s="1203">
        <f>AT18</f>
        <v>-90.189536548795388</v>
      </c>
      <c r="AW4" s="1200"/>
      <c r="AX4" s="1200"/>
      <c r="AY4" s="1204">
        <f>-[227]B2B!T205/10^6</f>
        <v>-3.3080000000000002E-3</v>
      </c>
      <c r="AZ4" s="1204">
        <f>-[227]B2B!U205/10^6</f>
        <v>-6.6979529769556203</v>
      </c>
      <c r="BA4" s="1204">
        <f>-[227]B2B!V205/10^6</f>
        <v>-9.5864571032314725</v>
      </c>
      <c r="BB4" s="1204">
        <f>-[227]B2B!W205/10^6</f>
        <v>-1.4363196363720652</v>
      </c>
      <c r="BC4" s="1204">
        <f>-[227]B2B!X205/10^6</f>
        <v>-8.8598028737999979</v>
      </c>
      <c r="BD4" s="1204">
        <f>SUM(AY4:BC4)</f>
        <v>-26.583840590359152</v>
      </c>
      <c r="BE4" s="1204">
        <f>BD13</f>
        <v>-43.33072258898774</v>
      </c>
      <c r="BF4" s="1204">
        <f>BD18</f>
        <v>-69.914563179346885</v>
      </c>
      <c r="BG4" s="1200"/>
      <c r="BH4" s="1205">
        <f>-'[227]Deep tech'!B205/10^6</f>
        <v>-0.58350321328749832</v>
      </c>
      <c r="BI4" s="1205">
        <f>-'[227]Deep tech'!D205/10^6</f>
        <v>-3.5812081200000003</v>
      </c>
      <c r="BJ4" s="1205">
        <f>-'[227]Deep tech'!T205/10^6</f>
        <v>-18.671214177</v>
      </c>
      <c r="BK4" s="1205">
        <f>SUM(BH4:BJ4)</f>
        <v>-22.835925510287499</v>
      </c>
      <c r="BL4" s="1205">
        <f>BK13</f>
        <v>-3.4782779637700516</v>
      </c>
      <c r="BM4" s="1205">
        <f>BK18</f>
        <v>-26.31420347405755</v>
      </c>
      <c r="BO4" s="1197"/>
      <c r="BP4" s="1197"/>
      <c r="BQ4" s="1197"/>
      <c r="BR4" s="1197"/>
      <c r="BS4" s="1197"/>
      <c r="BT4" s="1197"/>
      <c r="BU4" s="540"/>
      <c r="BX4" s="1206">
        <f>SUM(BM4,BF4,AV4,AB4,S4,I4)-[227]Others!K205/10^6</f>
        <v>-1152.3340924137094</v>
      </c>
    </row>
    <row r="5" spans="1:76" ht="16" x14ac:dyDescent="0.2">
      <c r="A5" s="1198" t="s">
        <v>968</v>
      </c>
      <c r="B5" s="1199">
        <f>-[227]Software!BG206/10^6</f>
        <v>36.481877940720224</v>
      </c>
      <c r="C5" s="1199">
        <f>-[227]Software!BH206/10^6</f>
        <v>34.950871404361081</v>
      </c>
      <c r="D5" s="1199">
        <f>-[227]Software!BI206/10^6</f>
        <v>12.043696006628435</v>
      </c>
      <c r="E5" s="1199">
        <f>-[227]Software!BJ206/10^6</f>
        <v>9.5895497180391427</v>
      </c>
      <c r="F5" s="1199">
        <f>-[227]Software!BK206/10^6</f>
        <v>0</v>
      </c>
      <c r="G5" s="1199">
        <f>SUM(B5:F5)</f>
        <v>93.06599506974888</v>
      </c>
      <c r="H5" s="1199">
        <f>G14</f>
        <v>0.40924581826745482</v>
      </c>
      <c r="I5" s="1199">
        <f>G19</f>
        <v>93.47524088801633</v>
      </c>
      <c r="J5" s="1200"/>
      <c r="K5" s="1201">
        <f>-'[227]Digital Consumer'!CY206/10^6</f>
        <v>250.08231638723797</v>
      </c>
      <c r="L5" s="1201">
        <f>-'[227]Digital Consumer'!CZ206/10^6</f>
        <v>95.894135347506136</v>
      </c>
      <c r="M5" s="1201">
        <f>-'[227]Digital Consumer'!DA206/10^6</f>
        <v>38.158566730000004</v>
      </c>
      <c r="N5" s="1201">
        <f>-'[227]Digital Consumer'!DB206/10^6</f>
        <v>6.8049805722396064</v>
      </c>
      <c r="O5" s="1201">
        <f>-'[227]Digital Consumer'!DC206/10^6</f>
        <v>6.0592983370000004</v>
      </c>
      <c r="P5" s="1201">
        <f>-'[227]Digital Consumer'!DD206/10^6</f>
        <v>0</v>
      </c>
      <c r="Q5" s="1201">
        <f t="shared" ref="Q5:Q6" si="0">SUM(K5:P5)</f>
        <v>396.99929737398372</v>
      </c>
      <c r="R5" s="1201">
        <f>Q14</f>
        <v>5.3410286718683597</v>
      </c>
      <c r="S5" s="1201">
        <f>Q19</f>
        <v>402.34032604585207</v>
      </c>
      <c r="T5" s="1200"/>
      <c r="U5" s="1199">
        <f>-[227]HealthCare!AG206/10^6</f>
        <v>3.3</v>
      </c>
      <c r="V5" s="1199">
        <f>-[227]HealthCare!AH206/10^6</f>
        <v>0</v>
      </c>
      <c r="W5" s="1199">
        <f>-[227]HealthCare!AI206/10^6</f>
        <v>0.34008567000000001</v>
      </c>
      <c r="X5" s="1199">
        <f>-[227]HealthCare!AJ206/10^6</f>
        <v>3.045E-3</v>
      </c>
      <c r="Y5" s="1199">
        <f>-[227]HealthCare!AK206/10^6</f>
        <v>0</v>
      </c>
      <c r="Z5" s="1199">
        <f>SUM(U5:Y5)</f>
        <v>3.6431306700000001</v>
      </c>
      <c r="AA5" s="1199">
        <f>Z14</f>
        <v>0</v>
      </c>
      <c r="AB5" s="1199">
        <f>Z19</f>
        <v>3.6431306700000001</v>
      </c>
      <c r="AC5" s="1200"/>
      <c r="AD5" s="1200"/>
      <c r="AE5" s="1200"/>
      <c r="AF5" s="1200">
        <f>-[227]Others!F206/10^6</f>
        <v>1.4931379999999999E-2</v>
      </c>
      <c r="AG5" s="1200">
        <f>-[227]Others!G206/10^6</f>
        <v>0</v>
      </c>
      <c r="AH5" s="1202">
        <f>-[227]Others!H206/10^6</f>
        <v>0</v>
      </c>
      <c r="AI5" s="1202">
        <f>-[227]Others!I206/10^6</f>
        <v>0</v>
      </c>
      <c r="AJ5" s="1200">
        <f>SUM(AF5:AG5)</f>
        <v>1.4931379999999999E-2</v>
      </c>
      <c r="AK5" s="1200"/>
      <c r="AL5" s="1200"/>
      <c r="AM5" s="1200"/>
      <c r="AN5" s="1200"/>
      <c r="AO5" s="1203">
        <f>-'[227]Fintech '!AA206/10^6</f>
        <v>4.8233609707202225</v>
      </c>
      <c r="AP5" s="1203">
        <f>-'[227]Fintech '!AB206/10^6</f>
        <v>3.9083907304092221E-3</v>
      </c>
      <c r="AQ5" s="1203">
        <f>-'[227]Fintech '!AC206/10^6</f>
        <v>38.778766533307078</v>
      </c>
      <c r="AR5" s="1203">
        <f>-'[227]Fintech '!AD206/10^6</f>
        <v>7.4054292969683724</v>
      </c>
      <c r="AS5" s="1203">
        <f>-'[227]Fintech '!AE206/10^6</f>
        <v>6.0592983370000004</v>
      </c>
      <c r="AT5" s="1203">
        <f>SUM(AO5:AS5)</f>
        <v>57.070763528726083</v>
      </c>
      <c r="AU5" s="1203">
        <f>AT14</f>
        <v>0</v>
      </c>
      <c r="AV5" s="1203">
        <f>AT19</f>
        <v>57.070763528726083</v>
      </c>
      <c r="AW5" s="1200"/>
      <c r="AX5" s="1200"/>
      <c r="AY5" s="1204">
        <f>-[227]B2B!T206/10^6</f>
        <v>10.892004041814541</v>
      </c>
      <c r="AZ5" s="1204">
        <f>-[227]B2B!U206/10^6</f>
        <v>6.6981841574827969</v>
      </c>
      <c r="BA5" s="1204">
        <f>-[227]B2B!V206/10^6</f>
        <v>0</v>
      </c>
      <c r="BB5" s="1204">
        <f>-[227]B2B!W206/10^6</f>
        <v>1.0479462399999999</v>
      </c>
      <c r="BC5" s="1204"/>
      <c r="BD5" s="1204">
        <f>SUM(AY5:BC5)</f>
        <v>18.638134439297339</v>
      </c>
      <c r="BE5" s="1204">
        <f>BD14</f>
        <v>0</v>
      </c>
      <c r="BF5" s="1204">
        <f>BD19</f>
        <v>18.638134439297339</v>
      </c>
      <c r="BG5" s="1200"/>
      <c r="BH5" s="1205">
        <f>'[227]Deep tech'!B206/10^6</f>
        <v>0</v>
      </c>
      <c r="BI5" s="1205">
        <f>'[227]Deep tech'!D206/10^6</f>
        <v>0</v>
      </c>
      <c r="BJ5" s="1205">
        <f>-'[227]Deep tech'!T206/10^6</f>
        <v>0</v>
      </c>
      <c r="BK5" s="1205">
        <f t="shared" ref="BK5:BK6" si="1">SUM(BH5:BJ5)</f>
        <v>0</v>
      </c>
      <c r="BL5" s="1205">
        <f>BK14</f>
        <v>0</v>
      </c>
      <c r="BM5" s="1205">
        <f>BK19</f>
        <v>0</v>
      </c>
      <c r="BO5" s="1197"/>
      <c r="BP5" s="1197"/>
      <c r="BQ5" s="1197"/>
      <c r="BR5" s="1197"/>
      <c r="BS5" s="1197"/>
      <c r="BT5" s="1197"/>
      <c r="BU5" s="540"/>
      <c r="BX5" s="1206">
        <f>SUM(BM5,BF5,AV5,AB5,S5,I5)-[227]Others!K206/10^6</f>
        <v>575.18252695189176</v>
      </c>
    </row>
    <row r="6" spans="1:76" ht="17" thickBot="1" x14ac:dyDescent="0.25">
      <c r="A6" s="1198" t="s">
        <v>532</v>
      </c>
      <c r="B6" s="1199">
        <f>-[227]Software!BG207/10^6</f>
        <v>0</v>
      </c>
      <c r="C6" s="1199">
        <f>-[227]Software!BH207/10^6</f>
        <v>115.38352052099333</v>
      </c>
      <c r="D6" s="1199">
        <f>-[227]Software!BI207/10^6</f>
        <v>72.234486611884236</v>
      </c>
      <c r="E6" s="1199">
        <f>-[227]Software!BJ207/10^6</f>
        <v>2.7044297839999998</v>
      </c>
      <c r="F6" s="1199">
        <f>-[227]Software!BN207/10^6</f>
        <v>174.11822935341067</v>
      </c>
      <c r="G6" s="1199">
        <f>SUM(B6:F6)</f>
        <v>364.44066627028826</v>
      </c>
      <c r="H6" s="1199">
        <f>G15</f>
        <v>32.760525646470704</v>
      </c>
      <c r="I6" s="1199">
        <f>G20</f>
        <v>397.20119191675894</v>
      </c>
      <c r="J6" s="1200"/>
      <c r="K6" s="1201">
        <f>-'[227]Digital Consumer'!CY207/10^6</f>
        <v>0</v>
      </c>
      <c r="L6" s="1201">
        <f>-'[227]Digital Consumer'!CZ207/10^6</f>
        <v>40.251162070777028</v>
      </c>
      <c r="M6" s="1201">
        <f>-'[227]Digital Consumer'!DA207/10^6</f>
        <v>301.1804937883482</v>
      </c>
      <c r="N6" s="1201">
        <f>-'[227]Digital Consumer'!DB207/10^6</f>
        <v>21.355908939100161</v>
      </c>
      <c r="O6" s="1201">
        <f>-'[227]Digital Consumer'!DC207/10^6</f>
        <v>166.58051863256628</v>
      </c>
      <c r="P6" s="1201">
        <f>-'[227]Digital Consumer'!DD207/10^6</f>
        <v>12.249866390000001</v>
      </c>
      <c r="Q6" s="1201">
        <f t="shared" si="0"/>
        <v>541.61794982079164</v>
      </c>
      <c r="R6" s="1201">
        <f>Q15</f>
        <v>538.91683998019266</v>
      </c>
      <c r="S6" s="1201">
        <f>Q20</f>
        <v>1080.5347898009843</v>
      </c>
      <c r="T6" s="1200"/>
      <c r="U6" s="1199">
        <f>-[227]HealthCare!AG207/10^6</f>
        <v>0</v>
      </c>
      <c r="V6" s="1199">
        <f>-[227]HealthCare!AH207/10^6</f>
        <v>7.1223715115600585</v>
      </c>
      <c r="W6" s="1199">
        <f>-[227]HealthCare!AI207/10^6</f>
        <v>162.94723464704086</v>
      </c>
      <c r="X6" s="1199">
        <f>-[227]HealthCare!AJ207/10^6</f>
        <v>9.9442464251288261</v>
      </c>
      <c r="Y6" s="1199">
        <f>-[227]HealthCare!AK207/10^6</f>
        <v>54.313760030354551</v>
      </c>
      <c r="Z6" s="1199">
        <f>SUM(U6:Y6)</f>
        <v>234.3276126140843</v>
      </c>
      <c r="AA6" s="1199">
        <f>Z15</f>
        <v>128.75395537921776</v>
      </c>
      <c r="AB6" s="1199">
        <f>Z20</f>
        <v>363.08156799330209</v>
      </c>
      <c r="AC6" s="1200"/>
      <c r="AD6" s="1200"/>
      <c r="AE6" s="1200"/>
      <c r="AF6" s="1200">
        <f>-[227]Others!F207/10^6</f>
        <v>0</v>
      </c>
      <c r="AG6" s="1200">
        <f>-[227]Others!G207/10^6</f>
        <v>0</v>
      </c>
      <c r="AH6" s="1202">
        <f>-[227]Others!H207/10^6</f>
        <v>0</v>
      </c>
      <c r="AI6" s="1202">
        <f>-[227]Others!I207/10^6</f>
        <v>0</v>
      </c>
      <c r="AJ6" s="1200">
        <f>-[227]Others!K207/10^6</f>
        <v>0</v>
      </c>
      <c r="AK6" s="1200"/>
      <c r="AL6" s="1200"/>
      <c r="AM6" s="1200"/>
      <c r="AN6" s="1200"/>
      <c r="AO6" s="1203">
        <f>-'[227]Fintech '!AA207/10^6</f>
        <v>0</v>
      </c>
      <c r="AP6" s="1203">
        <f>-'[227]Fintech '!AB207/10^6</f>
        <v>6.6268920880533235</v>
      </c>
      <c r="AQ6" s="1203">
        <f>-'[227]Fintech '!AC207/10^6</f>
        <v>58.79916833055978</v>
      </c>
      <c r="AR6" s="1203">
        <f>-'[227]Fintech '!AD207/10^6</f>
        <v>1.8531840000000002</v>
      </c>
      <c r="AS6" s="1203">
        <f>-'[227]Fintech '!AE207/10^6</f>
        <v>21.766219516510539</v>
      </c>
      <c r="AT6" s="1203">
        <f>SUM(AO6:AS6)</f>
        <v>89.045463935123649</v>
      </c>
      <c r="AU6" s="1203">
        <f>AT15</f>
        <v>17.851164907437884</v>
      </c>
      <c r="AV6" s="1203">
        <f>AT20</f>
        <v>106.89662884256154</v>
      </c>
      <c r="AW6" s="1200"/>
      <c r="AX6" s="1200"/>
      <c r="AY6" s="1204">
        <f>-[227]B2B!T207/10^6</f>
        <v>0</v>
      </c>
      <c r="AZ6" s="1204">
        <f>-[227]B2B!U207/10^6</f>
        <v>0</v>
      </c>
      <c r="BA6" s="1204">
        <f>-[227]B2B!V207/10^6</f>
        <v>59.5292127035448</v>
      </c>
      <c r="BB6" s="1204">
        <f>-[227]B2B!W207/10^6</f>
        <v>0.77655075242008931</v>
      </c>
      <c r="BC6" s="1204">
        <f>-[227]B2B!X207/10^6</f>
        <v>12.939564896927267</v>
      </c>
      <c r="BD6" s="1204">
        <f>SUM(AY6:BC6)</f>
        <v>73.245328352892159</v>
      </c>
      <c r="BE6" s="1204">
        <f>BD15</f>
        <v>73.616887766074427</v>
      </c>
      <c r="BF6" s="1204">
        <f>BD20</f>
        <v>146.86221611896659</v>
      </c>
      <c r="BG6" s="1200"/>
      <c r="BH6" s="1205">
        <f>-'[227]Deep tech'!B207/10^6</f>
        <v>1.9756614269044839</v>
      </c>
      <c r="BI6" s="1205">
        <f>-'[227]Deep tech'!D207/10^6</f>
        <v>8.1364800310921392</v>
      </c>
      <c r="BJ6" s="1205">
        <f>-'[227]Deep tech'!T198/10^6</f>
        <v>16.706976352517987</v>
      </c>
      <c r="BK6" s="1205">
        <f t="shared" si="1"/>
        <v>26.819117810514612</v>
      </c>
      <c r="BL6" s="1205">
        <f>BK15</f>
        <v>3.8069924556490489</v>
      </c>
      <c r="BM6" s="1205">
        <f>BK20</f>
        <v>30.626110266163661</v>
      </c>
      <c r="BO6" s="1197"/>
      <c r="BP6" s="1197"/>
      <c r="BQ6" s="1197"/>
      <c r="BR6" s="1197"/>
      <c r="BS6" s="1197"/>
      <c r="BT6" s="1197"/>
      <c r="BU6" s="540"/>
      <c r="BX6" s="1207">
        <f>SUM(BM6,BF6,AV6,AB6,S6,I6)-[227]Others!K207/10^6</f>
        <v>2125.2025049387371</v>
      </c>
    </row>
    <row r="7" spans="1:76" ht="16" x14ac:dyDescent="0.2">
      <c r="A7" s="1208" t="s">
        <v>455</v>
      </c>
      <c r="B7" s="1209">
        <f>(B6+B5)/-B4</f>
        <v>1.1408764830036138</v>
      </c>
      <c r="C7" s="1209">
        <f>(C6+C5)/-C4</f>
        <v>7.1082600054957084</v>
      </c>
      <c r="D7" s="1209">
        <f t="shared" ref="D7:I7" si="2">(D6+D5)/-D4</f>
        <v>2.8302555784974559</v>
      </c>
      <c r="E7" s="1209">
        <f t="shared" si="2"/>
        <v>3.5640504992939368</v>
      </c>
      <c r="F7" s="1209">
        <f t="shared" si="2"/>
        <v>2.8909950097172863</v>
      </c>
      <c r="G7" s="1209">
        <f t="shared" si="2"/>
        <v>3.1211839070386325</v>
      </c>
      <c r="H7" s="1209">
        <f t="shared" si="2"/>
        <v>2.9481867270676987</v>
      </c>
      <c r="I7" s="1209">
        <f t="shared" si="2"/>
        <v>3.1088519682557347</v>
      </c>
      <c r="J7" s="1210"/>
      <c r="K7" s="1211">
        <f>(K6+K5)/-K4</f>
        <v>2.5570126113354137</v>
      </c>
      <c r="L7" s="1211">
        <f>(L6+L5)/-L4</f>
        <v>2.5190977558267718</v>
      </c>
      <c r="M7" s="1211">
        <f t="shared" ref="M7:S7" si="3">(M6+M5)/-M4</f>
        <v>2.5007869279176025</v>
      </c>
      <c r="N7" s="1211">
        <f t="shared" si="3"/>
        <v>2.1043929120359799</v>
      </c>
      <c r="O7" s="1211">
        <f t="shared" si="3"/>
        <v>1.389855433659241</v>
      </c>
      <c r="P7" s="1211">
        <f t="shared" si="3"/>
        <v>1</v>
      </c>
      <c r="Q7" s="1211">
        <f t="shared" si="3"/>
        <v>2.1459663217985741</v>
      </c>
      <c r="R7" s="1211">
        <f t="shared" si="3"/>
        <v>2.7868686024179912</v>
      </c>
      <c r="S7" s="1211">
        <f t="shared" si="3"/>
        <v>2.3437979043574049</v>
      </c>
      <c r="T7" s="1210"/>
      <c r="U7" s="1209">
        <f t="shared" ref="U7:AB7" si="4">(U6+U5)/-U4</f>
        <v>0.24333704853948374</v>
      </c>
      <c r="V7" s="1209">
        <f t="shared" si="4"/>
        <v>1.3675325664027531</v>
      </c>
      <c r="W7" s="1209">
        <f t="shared" si="4"/>
        <v>2.9522860822402581</v>
      </c>
      <c r="X7" s="1209">
        <f t="shared" si="4"/>
        <v>1.6581805577841786</v>
      </c>
      <c r="Y7" s="1209">
        <f t="shared" si="4"/>
        <v>1.444047390393904</v>
      </c>
      <c r="Z7" s="1209">
        <f t="shared" si="4"/>
        <v>2.022021988130291</v>
      </c>
      <c r="AA7" s="1209">
        <f t="shared" si="4"/>
        <v>2.4068921381315489</v>
      </c>
      <c r="AB7" s="1209">
        <f t="shared" si="4"/>
        <v>2.1422918040638508</v>
      </c>
      <c r="AC7" s="1210"/>
      <c r="AD7" s="1200"/>
      <c r="AE7" s="1200"/>
      <c r="AF7" s="1210">
        <f>(AF6+AF5)/-AF4</f>
        <v>3.7142080511225204E-3</v>
      </c>
      <c r="AG7" s="1210">
        <f t="shared" ref="AG7" si="5">(AG6+AG5)/-AG4</f>
        <v>0</v>
      </c>
      <c r="AH7" s="1212"/>
      <c r="AI7" s="1212"/>
      <c r="AJ7" s="1200">
        <f>SUM(AF7:AG7)</f>
        <v>3.7142080511225204E-3</v>
      </c>
      <c r="AK7" s="1200"/>
      <c r="AL7" s="1200"/>
      <c r="AM7" s="1200"/>
      <c r="AN7" s="1200"/>
      <c r="AO7" s="1213">
        <f>(AO6+AO5)/-AO4</f>
        <v>0.99999992329001031</v>
      </c>
      <c r="AP7" s="1213">
        <f t="shared" ref="AP7:AV7" si="6">(AP6+AP5)/-AP4</f>
        <v>0.53980584753626726</v>
      </c>
      <c r="AQ7" s="1213">
        <f t="shared" si="6"/>
        <v>2.7018036865980055</v>
      </c>
      <c r="AR7" s="1213">
        <f t="shared" si="6"/>
        <v>2.6345430196496924</v>
      </c>
      <c r="AS7" s="1213">
        <f t="shared" si="6"/>
        <v>1.7459611722088859</v>
      </c>
      <c r="AT7" s="1213">
        <f t="shared" si="6"/>
        <v>2.0105631481153901</v>
      </c>
      <c r="AU7" s="1213">
        <f t="shared" si="6"/>
        <v>1.0191779941009707</v>
      </c>
      <c r="AV7" s="1213">
        <f t="shared" si="6"/>
        <v>1.8180312112212271</v>
      </c>
      <c r="AW7" s="1210"/>
      <c r="AX7" s="1200"/>
      <c r="AY7" s="1214"/>
      <c r="AZ7" s="1214">
        <f t="shared" ref="AZ7:BF7" si="7">(AZ6+AZ5)/-AZ4</f>
        <v>1.0000345151015499</v>
      </c>
      <c r="BA7" s="1214">
        <f t="shared" si="7"/>
        <v>6.2097198227151367</v>
      </c>
      <c r="BB7" s="1214">
        <f t="shared" si="7"/>
        <v>1.2702583368062164</v>
      </c>
      <c r="BC7" s="1214">
        <f t="shared" si="7"/>
        <v>1.4604799995259314</v>
      </c>
      <c r="BD7" s="1214">
        <f t="shared" si="7"/>
        <v>3.4563652486507834</v>
      </c>
      <c r="BE7" s="1214">
        <f t="shared" si="7"/>
        <v>1.6989536146065505</v>
      </c>
      <c r="BF7" s="1214">
        <f t="shared" si="7"/>
        <v>2.3671799269304965</v>
      </c>
      <c r="BG7" s="1200"/>
      <c r="BH7" s="1215">
        <f>-(BH6+BH5)/BH4</f>
        <v>3.3858621202331824</v>
      </c>
      <c r="BI7" s="1215">
        <f>-(BI6+BI5)/BI4</f>
        <v>2.2719930700626634</v>
      </c>
      <c r="BJ7" s="1215">
        <f>-(BJ6+BJ5)/BJ4</f>
        <v>0.89479860249786836</v>
      </c>
      <c r="BK7" s="1215">
        <f>-(BK6+BK5)/BK4</f>
        <v>1.1744265761610013</v>
      </c>
      <c r="BL7" s="1215">
        <f t="shared" ref="BL7:BM7" si="8">(BL6+BL5)/-BL4</f>
        <v>1.0945049519626973</v>
      </c>
      <c r="BM7" s="1215">
        <f t="shared" si="8"/>
        <v>1.1638623337528382</v>
      </c>
      <c r="BO7" s="1197"/>
      <c r="BP7" s="1197"/>
      <c r="BQ7" s="1197"/>
      <c r="BR7" s="1197"/>
      <c r="BS7" s="1197"/>
      <c r="BT7" s="1197"/>
      <c r="BU7" s="540"/>
      <c r="BX7" s="1216"/>
    </row>
    <row r="8" spans="1:76" ht="16" x14ac:dyDescent="0.2">
      <c r="A8" s="1208" t="s">
        <v>454</v>
      </c>
      <c r="B8" s="1209">
        <f>B5/-B4</f>
        <v>1.1408764830036138</v>
      </c>
      <c r="C8" s="1209">
        <f t="shared" ref="C8:I8" si="9">C5/-C4</f>
        <v>1.6525818089862063</v>
      </c>
      <c r="D8" s="1209">
        <f t="shared" si="9"/>
        <v>0.40445506475598964</v>
      </c>
      <c r="E8" s="1209">
        <f t="shared" si="9"/>
        <v>2.7800306202651921</v>
      </c>
      <c r="F8" s="1209">
        <f t="shared" si="9"/>
        <v>0</v>
      </c>
      <c r="G8" s="1209">
        <f t="shared" si="9"/>
        <v>0.63491116228435318</v>
      </c>
      <c r="H8" s="1209">
        <f t="shared" si="9"/>
        <v>3.637447700858297E-2</v>
      </c>
      <c r="I8" s="1209">
        <f t="shared" si="9"/>
        <v>0.59224504620442897</v>
      </c>
      <c r="J8" s="1210"/>
      <c r="K8" s="1211">
        <f>K5/-K4</f>
        <v>2.5570126113354137</v>
      </c>
      <c r="L8" s="1211">
        <f t="shared" ref="L8:S8" si="10">L5/-L4</f>
        <v>1.7743301144561678</v>
      </c>
      <c r="M8" s="1211">
        <f t="shared" si="10"/>
        <v>0.28121267478223538</v>
      </c>
      <c r="N8" s="1211">
        <f t="shared" si="10"/>
        <v>0.50851919563823023</v>
      </c>
      <c r="O8" s="1211">
        <f t="shared" si="10"/>
        <v>4.8781033632157071E-2</v>
      </c>
      <c r="P8" s="1211">
        <f t="shared" si="10"/>
        <v>0</v>
      </c>
      <c r="Q8" s="1211">
        <f t="shared" si="10"/>
        <v>0.90766190850259965</v>
      </c>
      <c r="R8" s="1211">
        <f t="shared" si="10"/>
        <v>2.7348699885788651E-2</v>
      </c>
      <c r="S8" s="1211">
        <f t="shared" si="10"/>
        <v>0.63592975763587123</v>
      </c>
      <c r="T8" s="1210"/>
      <c r="U8" s="1209">
        <f>U5/-U4</f>
        <v>0.24333704853948374</v>
      </c>
      <c r="V8" s="1209">
        <f t="shared" ref="V8:AB8" si="11">V5/-V4</f>
        <v>0</v>
      </c>
      <c r="W8" s="1209">
        <f t="shared" si="11"/>
        <v>6.1488558227357441E-3</v>
      </c>
      <c r="X8" s="1209">
        <f t="shared" si="11"/>
        <v>5.0759142189175715E-4</v>
      </c>
      <c r="Y8" s="1209">
        <f t="shared" si="11"/>
        <v>0</v>
      </c>
      <c r="Z8" s="1209">
        <f t="shared" si="11"/>
        <v>3.0955445273278336E-2</v>
      </c>
      <c r="AA8" s="1209">
        <f t="shared" si="11"/>
        <v>0</v>
      </c>
      <c r="AB8" s="1209">
        <f t="shared" si="11"/>
        <v>2.1282038008136082E-2</v>
      </c>
      <c r="AC8" s="1210"/>
      <c r="AD8" s="1200"/>
      <c r="AE8" s="1200"/>
      <c r="AF8" s="1200"/>
      <c r="AG8" s="1200"/>
      <c r="AH8" s="1202"/>
      <c r="AI8" s="1202"/>
      <c r="AJ8" s="1200"/>
      <c r="AK8" s="1200"/>
      <c r="AL8" s="1200"/>
      <c r="AM8" s="1200"/>
      <c r="AN8" s="1200"/>
      <c r="AO8" s="1213">
        <f t="shared" ref="AO8:AV8" si="12">AO5/-AO4</f>
        <v>0.99999992329001031</v>
      </c>
      <c r="AP8" s="1213">
        <f t="shared" si="12"/>
        <v>3.1817759823749513E-4</v>
      </c>
      <c r="AQ8" s="1213">
        <f t="shared" si="12"/>
        <v>1.073732647935038</v>
      </c>
      <c r="AR8" s="1213">
        <f t="shared" si="12"/>
        <v>2.107218590523233</v>
      </c>
      <c r="AS8" s="1213">
        <f t="shared" si="12"/>
        <v>0.38020135628480894</v>
      </c>
      <c r="AT8" s="1213">
        <f t="shared" si="12"/>
        <v>0.78529521311418427</v>
      </c>
      <c r="AU8" s="1213">
        <f t="shared" si="12"/>
        <v>0</v>
      </c>
      <c r="AV8" s="1213">
        <f t="shared" si="12"/>
        <v>0.63278696967079984</v>
      </c>
      <c r="AW8" s="1210"/>
      <c r="AX8" s="1200"/>
      <c r="AY8" s="1214"/>
      <c r="AZ8" s="1214">
        <f t="shared" ref="AZ8:BM8" si="13">AZ5/-AZ4</f>
        <v>1.0000345151015499</v>
      </c>
      <c r="BA8" s="1214">
        <f t="shared" si="13"/>
        <v>0</v>
      </c>
      <c r="BB8" s="1214">
        <f t="shared" si="13"/>
        <v>0.72960517524285884</v>
      </c>
      <c r="BC8" s="1214">
        <f t="shared" si="13"/>
        <v>0</v>
      </c>
      <c r="BD8" s="1214">
        <f t="shared" si="13"/>
        <v>0.70110766636392674</v>
      </c>
      <c r="BE8" s="1214">
        <f t="shared" si="13"/>
        <v>0</v>
      </c>
      <c r="BF8" s="1214">
        <f t="shared" si="13"/>
        <v>0.26658443665715609</v>
      </c>
      <c r="BG8" s="1200"/>
      <c r="BH8" s="1215">
        <f t="shared" ref="BH8:BI8" si="14">BH5/-BH4</f>
        <v>0</v>
      </c>
      <c r="BI8" s="1215">
        <f t="shared" si="14"/>
        <v>0</v>
      </c>
      <c r="BJ8" s="1215">
        <f t="shared" si="13"/>
        <v>0</v>
      </c>
      <c r="BK8" s="1215">
        <f t="shared" si="13"/>
        <v>0</v>
      </c>
      <c r="BL8" s="1215">
        <f t="shared" si="13"/>
        <v>0</v>
      </c>
      <c r="BM8" s="1215">
        <f t="shared" si="13"/>
        <v>0</v>
      </c>
      <c r="BO8" s="1197"/>
      <c r="BP8" s="1197"/>
      <c r="BQ8" s="1197"/>
      <c r="BR8" s="1197"/>
      <c r="BS8" s="1197"/>
      <c r="BT8" s="1197"/>
      <c r="BU8" s="540"/>
    </row>
    <row r="9" spans="1:76" s="588" customFormat="1" ht="16" x14ac:dyDescent="0.2">
      <c r="A9" s="1217" t="s">
        <v>536</v>
      </c>
      <c r="B9" s="1218">
        <f>[227]Software!BG200</f>
        <v>2.6635417342185979E-2</v>
      </c>
      <c r="C9" s="1218">
        <f>[227]Software!BH200</f>
        <v>0.33610832095146181</v>
      </c>
      <c r="D9" s="1218">
        <f>[227]Software!BI200</f>
        <v>0.31196939349174513</v>
      </c>
      <c r="E9" s="1218">
        <f>[227]Software!BJ200</f>
        <v>0.32717105746269237</v>
      </c>
      <c r="F9" s="1218">
        <f>[227]Software!BN200</f>
        <v>0.79432009458541875</v>
      </c>
      <c r="G9" s="1218">
        <f>[227]Software!BL200</f>
        <v>0.21099076867103575</v>
      </c>
      <c r="H9" s="1218">
        <f>[227]Software!BV269</f>
        <v>0.43368309140205386</v>
      </c>
      <c r="I9" s="1218">
        <f>G23</f>
        <v>0.24054022431373595</v>
      </c>
      <c r="J9" s="1219"/>
      <c r="K9" s="1220">
        <f>'[227]Digital Consumer'!CY200</f>
        <v>0.21706919074058531</v>
      </c>
      <c r="L9" s="1220">
        <f>'[227]Digital Consumer'!CZ200</f>
        <v>0.1864652693271637</v>
      </c>
      <c r="M9" s="1220">
        <f>'[227]Digital Consumer'!DA200</f>
        <v>0.22721415162086489</v>
      </c>
      <c r="N9" s="1220">
        <f>'[227]Digital Consumer'!DB200</f>
        <v>0.20798868536949158</v>
      </c>
      <c r="O9" s="1220">
        <f>'[227]Digital Consumer'!DC200</f>
        <v>0.20812870860099794</v>
      </c>
      <c r="P9" s="1220">
        <f>'[227]Digital Consumer'!DD200</f>
        <v>2.9802322387695314E-9</v>
      </c>
      <c r="Q9" s="1220">
        <f>'[227]Digital Consumer'!DE200</f>
        <v>0.21355041861534116</v>
      </c>
      <c r="R9" s="1220">
        <f>'[227]Digital Consumer'!DV266</f>
        <v>0.30611836314201357</v>
      </c>
      <c r="S9" s="1220">
        <f>Q23</f>
        <v>0.23292810320854188</v>
      </c>
      <c r="T9" s="1221"/>
      <c r="U9" s="1218">
        <f>[227]HealthCare!AG200</f>
        <v>-0.16292652073316283</v>
      </c>
      <c r="V9" s="1218">
        <f>[227]HealthCare!AH200</f>
        <v>4.4990107417106628E-2</v>
      </c>
      <c r="W9" s="1218">
        <f>[227]HealthCare!AI200</f>
        <v>0.27100254893302922</v>
      </c>
      <c r="X9" s="1218">
        <f>[227]HealthCare!AJ200</f>
        <v>0.1128493368625641</v>
      </c>
      <c r="Y9" s="1218">
        <f>[227]HealthCare!AK200</f>
        <v>0.21012889742851262</v>
      </c>
      <c r="Z9" s="1218">
        <f>[227]HealthCare!AL200</f>
        <v>0.14246887564659119</v>
      </c>
      <c r="AA9" s="1218">
        <f>[227]HealthCare!AT266</f>
        <v>0.26003580689430239</v>
      </c>
      <c r="AB9" s="1218">
        <f>Z23</f>
        <v>0.16560757756233216</v>
      </c>
      <c r="AC9" s="1219"/>
      <c r="AF9" s="1221">
        <f>[227]Others!F200</f>
        <v>-0.56952713379287168</v>
      </c>
      <c r="AG9" s="1221">
        <v>0</v>
      </c>
      <c r="AH9" s="1222"/>
      <c r="AI9" s="1222"/>
      <c r="AJ9" s="1221"/>
      <c r="AK9" s="1221"/>
      <c r="AL9" s="1221"/>
      <c r="AM9" s="1221"/>
      <c r="AN9" s="1221"/>
      <c r="AO9" s="1223">
        <f>'[227]Fintech '!AA200</f>
        <v>-1.3411045074462891E-8</v>
      </c>
      <c r="AP9" s="1223">
        <f>'[227]Fintech '!AB200</f>
        <v>2.9802322387695314E-9</v>
      </c>
      <c r="AQ9" s="1223">
        <f>'[227]Fintech '!AC200</f>
        <v>0.26442354321479788</v>
      </c>
      <c r="AR9" s="1223">
        <f>'[227]Fintech '!AD200</f>
        <v>0.2729860961437226</v>
      </c>
      <c r="AS9" s="1223">
        <f>'[227]Fintech '!AE200</f>
        <v>0.45751103758811962</v>
      </c>
      <c r="AT9" s="1223">
        <f>'[227]Fintech '!AF200</f>
        <v>0.15959872603416445</v>
      </c>
      <c r="AU9" s="1223">
        <f>'[227]Fintech '!AP268</f>
        <v>1.3959547877311709E-2</v>
      </c>
      <c r="AV9" s="1223">
        <f>AT23</f>
        <v>0.15464248061180116</v>
      </c>
      <c r="AW9" s="1219"/>
      <c r="AX9" s="1221"/>
      <c r="AY9" s="1224">
        <f>[227]B2B!T200</f>
        <v>21.508401679992673</v>
      </c>
      <c r="AZ9" s="1224">
        <f>[227]B2B!U200</f>
        <v>1.766979694366455E-5</v>
      </c>
      <c r="BA9" s="1224">
        <f>[227]B2B!V200</f>
        <v>0.49554255604743958</v>
      </c>
      <c r="BB9" s="1224">
        <f>[227]B2B!W200</f>
        <v>7.4553027749061584E-2</v>
      </c>
      <c r="BC9" s="1224">
        <f>[227]B2B!X200</f>
        <v>0.31483742594718944</v>
      </c>
      <c r="BD9" s="1224">
        <f>[227]B2B!Y200</f>
        <v>0.49187154173851022</v>
      </c>
      <c r="BE9" s="1224">
        <f>[227]B2B!AJ268</f>
        <v>0.30248202681541447</v>
      </c>
      <c r="BF9" s="1224">
        <f>BD23</f>
        <v>0.43711101412773135</v>
      </c>
      <c r="BH9" s="1225">
        <f>'[227]Deep tech'!B200</f>
        <v>0.34686231017112745</v>
      </c>
      <c r="BI9" s="1225">
        <f>'[227]Deep tech'!D200</f>
        <v>0.26252302527427684</v>
      </c>
      <c r="BJ9" s="1225">
        <f>'[227]Deep tech'!T200</f>
        <v>-9.5071486197412E-2</v>
      </c>
      <c r="BK9" s="1225">
        <f>'[227]Deep tech'!V200</f>
        <v>0.1035252869129181</v>
      </c>
      <c r="BL9" s="1225">
        <f>'[227]Deep tech'!AE268</f>
        <v>6.4282903075218195E-2</v>
      </c>
      <c r="BM9" s="1225">
        <f>BK23</f>
        <v>9.8959964513778698E-2</v>
      </c>
      <c r="BO9" s="1226"/>
      <c r="BP9" s="1226"/>
      <c r="BQ9" s="1226"/>
      <c r="BR9" s="1226"/>
      <c r="BS9" s="1226"/>
      <c r="BT9" s="1226"/>
    </row>
    <row r="10" spans="1:76" ht="16" x14ac:dyDescent="0.2">
      <c r="A10" s="1227"/>
      <c r="B10" s="1228"/>
      <c r="C10" s="1228"/>
      <c r="D10" s="1228"/>
      <c r="E10" s="1228"/>
      <c r="F10" s="1228"/>
      <c r="G10" s="1228"/>
      <c r="H10" s="1228"/>
      <c r="I10" s="1228"/>
      <c r="J10" s="1229"/>
      <c r="K10" s="1230"/>
      <c r="L10" s="1230"/>
      <c r="M10" s="1230"/>
      <c r="N10" s="1230"/>
      <c r="O10" s="1230"/>
      <c r="P10" s="1230"/>
      <c r="Q10" s="1230"/>
      <c r="R10" s="1230"/>
      <c r="S10" s="1230"/>
      <c r="T10" s="1229"/>
      <c r="U10" s="1228"/>
      <c r="V10" s="1228"/>
      <c r="W10" s="1228"/>
      <c r="X10" s="1228"/>
      <c r="Y10" s="1228"/>
      <c r="Z10" s="1228"/>
      <c r="AA10" s="1228"/>
      <c r="AB10" s="1228"/>
      <c r="AC10" s="1229"/>
      <c r="AF10" s="1229"/>
      <c r="AG10" s="1229"/>
      <c r="AH10" s="1231"/>
      <c r="AI10" s="1231"/>
      <c r="AJ10" s="8"/>
      <c r="AK10" s="8"/>
      <c r="AL10" s="8"/>
      <c r="AM10" s="8"/>
      <c r="AN10" s="8"/>
      <c r="AO10" s="1232"/>
      <c r="AP10" s="1232"/>
      <c r="AQ10" s="1232"/>
      <c r="AR10" s="1232"/>
      <c r="AS10" s="1232"/>
      <c r="AT10" s="1232"/>
      <c r="AU10" s="1232"/>
      <c r="AV10" s="1232"/>
      <c r="AW10" s="1229"/>
      <c r="AX10" s="8"/>
      <c r="AY10" s="1233"/>
      <c r="AZ10" s="1233"/>
      <c r="BA10" s="1233"/>
      <c r="BB10" s="1233"/>
      <c r="BC10" s="1233"/>
      <c r="BD10" s="1233"/>
      <c r="BE10" s="1233"/>
      <c r="BF10" s="1233"/>
      <c r="BH10" s="1225"/>
      <c r="BI10" s="1225"/>
      <c r="BJ10" s="1225"/>
      <c r="BK10" s="1225"/>
      <c r="BL10" s="1225"/>
      <c r="BM10" s="1225"/>
      <c r="BO10" s="1197"/>
      <c r="BP10" s="1197"/>
      <c r="BQ10" s="1197"/>
      <c r="BR10" s="1197"/>
      <c r="BS10" s="1197"/>
      <c r="BT10" s="1197"/>
      <c r="BU10" s="540"/>
    </row>
    <row r="11" spans="1:76" ht="16" x14ac:dyDescent="0.2">
      <c r="A11" s="1234"/>
      <c r="B11" s="1229"/>
      <c r="C11" s="1229"/>
      <c r="D11" s="1229"/>
      <c r="E11" s="1229"/>
      <c r="F11" s="1229"/>
      <c r="G11" s="1229"/>
      <c r="H11" s="1229"/>
      <c r="I11" s="1229"/>
      <c r="J11" s="1229"/>
      <c r="K11" s="1229"/>
      <c r="L11" s="1229"/>
      <c r="M11" s="1229"/>
      <c r="N11" s="1229"/>
      <c r="O11" s="1229"/>
      <c r="P11" s="1229"/>
      <c r="Q11" s="1229"/>
      <c r="R11" s="1229"/>
      <c r="S11" s="1229"/>
      <c r="T11" s="1229"/>
      <c r="U11" s="1229"/>
      <c r="V11" s="1229"/>
      <c r="W11" s="1229"/>
      <c r="X11" s="1229"/>
      <c r="Y11" s="1229"/>
      <c r="Z11" s="1229"/>
      <c r="AA11" s="1229"/>
      <c r="AB11" s="1229"/>
      <c r="AC11" s="1229"/>
      <c r="AF11" s="1229"/>
      <c r="AG11" s="1229"/>
      <c r="AH11" s="1231"/>
      <c r="AI11" s="1231"/>
      <c r="AJ11" s="8"/>
      <c r="AK11" s="8"/>
      <c r="AL11" s="8"/>
      <c r="AM11" s="8"/>
      <c r="AN11" s="8"/>
      <c r="AO11" s="1229"/>
      <c r="AP11" s="1229"/>
      <c r="AQ11" s="1229"/>
      <c r="AR11" s="1229"/>
      <c r="AS11" s="1229"/>
      <c r="AT11" s="1229"/>
      <c r="AU11" s="1229"/>
      <c r="AV11" s="1229"/>
      <c r="AW11" s="1229"/>
      <c r="AX11" s="8"/>
      <c r="AY11" s="1229"/>
      <c r="AZ11" s="1229"/>
      <c r="BA11" s="1229"/>
      <c r="BB11" s="1229"/>
      <c r="BC11" s="1229"/>
      <c r="BD11" s="1229"/>
      <c r="BE11" s="1229"/>
      <c r="BF11" s="1229"/>
      <c r="BH11" s="1219"/>
      <c r="BI11" s="1219"/>
      <c r="BJ11" s="1219"/>
      <c r="BK11" s="1219"/>
      <c r="BL11" s="1219"/>
      <c r="BM11" s="1219"/>
      <c r="BO11" s="1235"/>
      <c r="BP11" s="1235"/>
      <c r="BQ11" s="1235"/>
      <c r="BR11" s="1235"/>
      <c r="BS11" s="1235"/>
      <c r="BT11" s="1235"/>
      <c r="BU11" s="1235"/>
    </row>
    <row r="12" spans="1:76" s="1196" customFormat="1" ht="16" x14ac:dyDescent="0.2">
      <c r="A12" s="1236" t="s">
        <v>969</v>
      </c>
      <c r="BO12" s="1237"/>
      <c r="BP12" s="1237"/>
      <c r="BQ12" s="1237"/>
      <c r="BR12" s="1237"/>
      <c r="BS12" s="1237"/>
      <c r="BT12" s="1237"/>
      <c r="BU12" s="1237"/>
    </row>
    <row r="13" spans="1:76" s="1196" customFormat="1" ht="16" x14ac:dyDescent="0.2">
      <c r="A13" s="1238" t="s">
        <v>967</v>
      </c>
      <c r="B13" s="1205"/>
      <c r="C13" s="1205"/>
      <c r="D13" s="1205"/>
      <c r="E13" s="1205"/>
      <c r="F13" s="1205"/>
      <c r="G13" s="1205">
        <f>-[227]Software!BV266/10^6</f>
        <v>-11.250905907757481</v>
      </c>
      <c r="H13" s="1205"/>
      <c r="I13" s="1205"/>
      <c r="J13" s="1205"/>
      <c r="K13" s="1205"/>
      <c r="L13" s="1205"/>
      <c r="M13" s="1205"/>
      <c r="N13" s="1205"/>
      <c r="O13" s="1205"/>
      <c r="P13" s="1205"/>
      <c r="Q13" s="1205">
        <f>-'[227]Digital Consumer'!DV263/10^6</f>
        <v>-195.29369564817034</v>
      </c>
      <c r="R13" s="1205"/>
      <c r="S13" s="1205"/>
      <c r="T13" s="1205"/>
      <c r="U13" s="1205"/>
      <c r="V13" s="1205"/>
      <c r="W13" s="1205"/>
      <c r="X13" s="1205"/>
      <c r="Y13" s="1205"/>
      <c r="Z13" s="1205">
        <f>-[227]HealthCare!AT263/10^6</f>
        <v>-53.493861789406324</v>
      </c>
      <c r="AA13" s="1205"/>
      <c r="AB13" s="1205"/>
      <c r="AC13" s="1205"/>
      <c r="AD13" s="1205"/>
      <c r="AE13" s="1205"/>
      <c r="AF13" s="1205"/>
      <c r="AG13" s="1205"/>
      <c r="AH13" s="1205"/>
      <c r="AI13" s="1205"/>
      <c r="AJ13" s="1205"/>
      <c r="AK13" s="1205"/>
      <c r="AL13" s="1205"/>
      <c r="AM13" s="1205"/>
      <c r="AN13" s="1205"/>
      <c r="AO13" s="1205"/>
      <c r="AP13" s="1205"/>
      <c r="AQ13" s="1205"/>
      <c r="AR13" s="1205"/>
      <c r="AS13" s="1205"/>
      <c r="AT13" s="1205">
        <f>-'[227]Fintech '!AP265/10^6</f>
        <v>-17.515257404261966</v>
      </c>
      <c r="AU13" s="1205"/>
      <c r="AV13" s="1205"/>
      <c r="AW13" s="1205"/>
      <c r="AX13" s="1205"/>
      <c r="AY13" s="1205"/>
      <c r="AZ13" s="1205"/>
      <c r="BA13" s="1205"/>
      <c r="BB13" s="1205"/>
      <c r="BC13" s="1205"/>
      <c r="BD13" s="1205">
        <f>-[227]B2B!AJ265/10^6</f>
        <v>-43.33072258898774</v>
      </c>
      <c r="BE13" s="1205"/>
      <c r="BF13" s="1205"/>
      <c r="BG13" s="1205"/>
      <c r="BH13" s="1205"/>
      <c r="BI13" s="1205"/>
      <c r="BJ13" s="1205"/>
      <c r="BK13" s="1205">
        <f>-'[227]Deep tech'!AE265/10^6</f>
        <v>-3.4782779637700516</v>
      </c>
      <c r="BL13" s="1237"/>
      <c r="BM13" s="1237"/>
      <c r="BO13" s="1237"/>
      <c r="BP13" s="1237"/>
      <c r="BQ13" s="1237"/>
      <c r="BR13" s="1237"/>
      <c r="BS13" s="1237"/>
      <c r="BT13" s="1237"/>
      <c r="BU13" s="1237"/>
    </row>
    <row r="14" spans="1:76" s="1196" customFormat="1" ht="16" x14ac:dyDescent="0.2">
      <c r="A14" s="1238" t="s">
        <v>968</v>
      </c>
      <c r="B14" s="1205"/>
      <c r="C14" s="1205"/>
      <c r="D14" s="1205"/>
      <c r="E14" s="1205"/>
      <c r="F14" s="1205"/>
      <c r="G14" s="1205">
        <f>-[227]Software!BV267/10^6</f>
        <v>0.40924581826745482</v>
      </c>
      <c r="H14" s="1205"/>
      <c r="I14" s="1205"/>
      <c r="J14" s="1205"/>
      <c r="K14" s="1205"/>
      <c r="L14" s="1205"/>
      <c r="M14" s="1205"/>
      <c r="N14" s="1205"/>
      <c r="O14" s="1205"/>
      <c r="P14" s="1205"/>
      <c r="Q14" s="1205">
        <f>-'[227]Digital Consumer'!DV264/10^6</f>
        <v>5.3410286718683597</v>
      </c>
      <c r="R14" s="1205"/>
      <c r="S14" s="1205"/>
      <c r="T14" s="1205"/>
      <c r="U14" s="1205"/>
      <c r="V14" s="1205"/>
      <c r="W14" s="1205"/>
      <c r="X14" s="1205"/>
      <c r="Y14" s="1205"/>
      <c r="Z14" s="1205">
        <f>-[227]HealthCare!AT264/10^6</f>
        <v>0</v>
      </c>
      <c r="AA14" s="1205"/>
      <c r="AB14" s="1205"/>
      <c r="AC14" s="1205"/>
      <c r="AD14" s="1205"/>
      <c r="AE14" s="1205"/>
      <c r="AF14" s="1205"/>
      <c r="AG14" s="1205"/>
      <c r="AH14" s="1205"/>
      <c r="AI14" s="1205"/>
      <c r="AJ14" s="1205"/>
      <c r="AK14" s="1205"/>
      <c r="AL14" s="1205"/>
      <c r="AM14" s="1205"/>
      <c r="AN14" s="1205"/>
      <c r="AO14" s="1205"/>
      <c r="AP14" s="1205"/>
      <c r="AQ14" s="1205"/>
      <c r="AR14" s="1205"/>
      <c r="AS14" s="1205"/>
      <c r="AT14" s="1205">
        <f>-'[227]Fintech '!AP266/10^6</f>
        <v>0</v>
      </c>
      <c r="AU14" s="1205"/>
      <c r="AV14" s="1205"/>
      <c r="AW14" s="1205"/>
      <c r="AX14" s="1205"/>
      <c r="AY14" s="1205"/>
      <c r="AZ14" s="1205"/>
      <c r="BA14" s="1205"/>
      <c r="BB14" s="1205"/>
      <c r="BC14" s="1205"/>
      <c r="BD14" s="1205">
        <f>-[227]B2B!AJ266/10^6</f>
        <v>0</v>
      </c>
      <c r="BE14" s="1205"/>
      <c r="BF14" s="1205"/>
      <c r="BG14" s="1205"/>
      <c r="BH14" s="1205"/>
      <c r="BI14" s="1205"/>
      <c r="BJ14" s="1205"/>
      <c r="BK14" s="1205">
        <f>-'[227]Deep tech'!AE266/10^6</f>
        <v>0</v>
      </c>
      <c r="BL14" s="1237"/>
      <c r="BM14" s="1237"/>
      <c r="BO14" s="1237"/>
      <c r="BP14" s="1237"/>
      <c r="BQ14" s="1237"/>
      <c r="BR14" s="1237"/>
      <c r="BS14" s="1237"/>
      <c r="BT14" s="1237"/>
      <c r="BU14" s="1237"/>
    </row>
    <row r="15" spans="1:76" s="1196" customFormat="1" ht="16" x14ac:dyDescent="0.2">
      <c r="A15" s="1238" t="s">
        <v>532</v>
      </c>
      <c r="B15" s="1205"/>
      <c r="C15" s="1205"/>
      <c r="D15" s="1205"/>
      <c r="E15" s="1205"/>
      <c r="F15" s="1205"/>
      <c r="G15" s="1205">
        <f>-[227]Software!BV268/10^6</f>
        <v>32.760525646470704</v>
      </c>
      <c r="H15" s="1205"/>
      <c r="I15" s="1205"/>
      <c r="J15" s="1205"/>
      <c r="K15" s="1205"/>
      <c r="L15" s="1205"/>
      <c r="M15" s="1205"/>
      <c r="N15" s="1205"/>
      <c r="O15" s="1205"/>
      <c r="P15" s="1205"/>
      <c r="Q15" s="1205">
        <f>-'[227]Digital Consumer'!DV265/10^6</f>
        <v>538.91683998019266</v>
      </c>
      <c r="R15" s="1205"/>
      <c r="S15" s="1205"/>
      <c r="T15" s="1205"/>
      <c r="U15" s="1205"/>
      <c r="V15" s="1205"/>
      <c r="W15" s="1205"/>
      <c r="X15" s="1205"/>
      <c r="Y15" s="1205"/>
      <c r="Z15" s="1205">
        <f>-[227]HealthCare!AT265/10^6</f>
        <v>128.75395537921776</v>
      </c>
      <c r="AA15" s="1205"/>
      <c r="AB15" s="1205"/>
      <c r="AC15" s="1205"/>
      <c r="AD15" s="1205"/>
      <c r="AE15" s="1205"/>
      <c r="AF15" s="1205"/>
      <c r="AG15" s="1205"/>
      <c r="AH15" s="1205"/>
      <c r="AI15" s="1205"/>
      <c r="AJ15" s="1205"/>
      <c r="AK15" s="1205"/>
      <c r="AL15" s="1205"/>
      <c r="AM15" s="1205"/>
      <c r="AN15" s="1205"/>
      <c r="AO15" s="1205"/>
      <c r="AP15" s="1205"/>
      <c r="AQ15" s="1205"/>
      <c r="AR15" s="1205"/>
      <c r="AS15" s="1205"/>
      <c r="AT15" s="1205">
        <f>-'[227]Fintech '!AP267/10^6</f>
        <v>17.851164907437884</v>
      </c>
      <c r="AU15" s="1205"/>
      <c r="AV15" s="1205"/>
      <c r="AW15" s="1205"/>
      <c r="AX15" s="1205"/>
      <c r="AY15" s="1205"/>
      <c r="AZ15" s="1205"/>
      <c r="BA15" s="1205"/>
      <c r="BB15" s="1205"/>
      <c r="BC15" s="1205"/>
      <c r="BD15" s="1205">
        <f>-[227]B2B!AJ267/10^6</f>
        <v>73.616887766074427</v>
      </c>
      <c r="BE15" s="1205"/>
      <c r="BF15" s="1205"/>
      <c r="BG15" s="1205"/>
      <c r="BH15" s="1205"/>
      <c r="BI15" s="1205"/>
      <c r="BJ15" s="1205"/>
      <c r="BK15" s="1205">
        <f>-'[227]Deep tech'!AE267/10^6</f>
        <v>3.8069924556490489</v>
      </c>
      <c r="BL15" s="1237"/>
      <c r="BM15" s="1237"/>
      <c r="BO15" s="1237"/>
      <c r="BP15" s="1237"/>
      <c r="BQ15" s="1237"/>
      <c r="BR15" s="1237"/>
      <c r="BS15" s="1237"/>
      <c r="BT15" s="1237"/>
      <c r="BU15" s="1237"/>
    </row>
    <row r="16" spans="1:76" ht="16" x14ac:dyDescent="0.2">
      <c r="A16" s="1198"/>
      <c r="BO16" s="540"/>
      <c r="BP16" s="540"/>
      <c r="BQ16" s="540"/>
      <c r="BR16" s="540"/>
      <c r="BS16" s="540"/>
      <c r="BT16" s="540"/>
      <c r="BU16" s="540"/>
    </row>
    <row r="17" spans="1:73" s="1240" customFormat="1" ht="16" x14ac:dyDescent="0.2">
      <c r="A17" s="1239" t="s">
        <v>970</v>
      </c>
      <c r="BO17" s="1241"/>
      <c r="BP17" s="1241"/>
      <c r="BQ17" s="1241"/>
      <c r="BR17" s="1241"/>
      <c r="BS17" s="1241"/>
      <c r="BT17" s="1241"/>
      <c r="BU17" s="1241"/>
    </row>
    <row r="18" spans="1:73" s="1240" customFormat="1" ht="16" x14ac:dyDescent="0.2">
      <c r="A18" s="1242" t="s">
        <v>967</v>
      </c>
      <c r="B18" s="1243"/>
      <c r="C18" s="1243"/>
      <c r="D18" s="1243"/>
      <c r="E18" s="1243"/>
      <c r="F18" s="1243"/>
      <c r="G18" s="1243">
        <f>SUM(G13,G4)</f>
        <v>-157.83203504542425</v>
      </c>
      <c r="H18" s="1243"/>
      <c r="I18" s="1243"/>
      <c r="J18" s="1243"/>
      <c r="K18" s="1243"/>
      <c r="L18" s="1243"/>
      <c r="M18" s="1243"/>
      <c r="N18" s="1243"/>
      <c r="O18" s="1243"/>
      <c r="P18" s="1243"/>
      <c r="Q18" s="1243">
        <f>SUM(Q13,Q4)</f>
        <v>-632.68045128378662</v>
      </c>
      <c r="R18" s="1243"/>
      <c r="S18" s="1243"/>
      <c r="T18" s="1243"/>
      <c r="U18" s="1243"/>
      <c r="V18" s="1243"/>
      <c r="W18" s="1243"/>
      <c r="X18" s="1243"/>
      <c r="Y18" s="1243"/>
      <c r="Z18" s="1243">
        <f>SUM(Z13,Z4)</f>
        <v>-171.18335511886778</v>
      </c>
      <c r="AA18" s="1243"/>
      <c r="AB18" s="1243"/>
      <c r="AC18" s="1243"/>
      <c r="AD18" s="1243"/>
      <c r="AE18" s="1243"/>
      <c r="AF18" s="1243"/>
      <c r="AG18" s="1243"/>
      <c r="AH18" s="1243"/>
      <c r="AI18" s="1243"/>
      <c r="AJ18" s="1243"/>
      <c r="AK18" s="1243"/>
      <c r="AL18" s="1243"/>
      <c r="AM18" s="1243"/>
      <c r="AN18" s="1243"/>
      <c r="AO18" s="1243"/>
      <c r="AP18" s="1243"/>
      <c r="AQ18" s="1243"/>
      <c r="AR18" s="1243"/>
      <c r="AS18" s="1243"/>
      <c r="AT18" s="1243">
        <f>SUM(AT13,AT4)</f>
        <v>-90.189536548795388</v>
      </c>
      <c r="AU18" s="1243"/>
      <c r="AV18" s="1243"/>
      <c r="AW18" s="1243"/>
      <c r="AX18" s="1243"/>
      <c r="AY18" s="1243"/>
      <c r="AZ18" s="1243"/>
      <c r="BA18" s="1243"/>
      <c r="BB18" s="1243"/>
      <c r="BC18" s="1243"/>
      <c r="BD18" s="1243">
        <f>SUM(BD13,BD4)</f>
        <v>-69.914563179346885</v>
      </c>
      <c r="BE18" s="1243"/>
      <c r="BF18" s="1243"/>
      <c r="BG18" s="1243"/>
      <c r="BH18" s="1243"/>
      <c r="BI18" s="1243"/>
      <c r="BJ18" s="1243"/>
      <c r="BK18" s="1243">
        <f>SUM(BK13,BK4)</f>
        <v>-26.31420347405755</v>
      </c>
      <c r="BL18" s="1244"/>
      <c r="BM18" s="1244"/>
      <c r="BO18" s="1241"/>
      <c r="BP18" s="1241"/>
      <c r="BQ18" s="1241"/>
      <c r="BR18" s="1241"/>
      <c r="BS18" s="1241"/>
      <c r="BT18" s="1241"/>
      <c r="BU18" s="1241"/>
    </row>
    <row r="19" spans="1:73" s="1240" customFormat="1" ht="16" x14ac:dyDescent="0.2">
      <c r="A19" s="1242" t="s">
        <v>968</v>
      </c>
      <c r="B19" s="1243"/>
      <c r="C19" s="1243"/>
      <c r="D19" s="1243"/>
      <c r="E19" s="1243"/>
      <c r="F19" s="1243"/>
      <c r="G19" s="1243">
        <f>SUM(G14,G5)</f>
        <v>93.47524088801633</v>
      </c>
      <c r="H19" s="1243"/>
      <c r="I19" s="1243"/>
      <c r="J19" s="1243"/>
      <c r="K19" s="1243"/>
      <c r="L19" s="1243"/>
      <c r="M19" s="1243"/>
      <c r="N19" s="1243"/>
      <c r="O19" s="1243"/>
      <c r="P19" s="1243"/>
      <c r="Q19" s="1243">
        <f>SUM(Q14,Q5)</f>
        <v>402.34032604585207</v>
      </c>
      <c r="R19" s="1243"/>
      <c r="S19" s="1243"/>
      <c r="T19" s="1243"/>
      <c r="U19" s="1243"/>
      <c r="V19" s="1243"/>
      <c r="W19" s="1243"/>
      <c r="X19" s="1243"/>
      <c r="Y19" s="1243"/>
      <c r="Z19" s="1243">
        <f>SUM(Z14,Z5)</f>
        <v>3.6431306700000001</v>
      </c>
      <c r="AA19" s="1243"/>
      <c r="AB19" s="1243"/>
      <c r="AC19" s="1243"/>
      <c r="AD19" s="1243"/>
      <c r="AE19" s="1243"/>
      <c r="AF19" s="1243"/>
      <c r="AG19" s="1243"/>
      <c r="AH19" s="1243"/>
      <c r="AI19" s="1243"/>
      <c r="AJ19" s="1243"/>
      <c r="AK19" s="1243"/>
      <c r="AL19" s="1243"/>
      <c r="AM19" s="1243"/>
      <c r="AN19" s="1243"/>
      <c r="AO19" s="1243"/>
      <c r="AP19" s="1243"/>
      <c r="AQ19" s="1243"/>
      <c r="AR19" s="1243"/>
      <c r="AS19" s="1243"/>
      <c r="AT19" s="1243">
        <f>SUM(AT14,AT5)</f>
        <v>57.070763528726083</v>
      </c>
      <c r="AU19" s="1243"/>
      <c r="AV19" s="1243"/>
      <c r="AW19" s="1243"/>
      <c r="AX19" s="1243"/>
      <c r="AY19" s="1243"/>
      <c r="AZ19" s="1243"/>
      <c r="BA19" s="1243"/>
      <c r="BB19" s="1243"/>
      <c r="BC19" s="1243"/>
      <c r="BD19" s="1243">
        <f>SUM(BD14,BD5)</f>
        <v>18.638134439297339</v>
      </c>
      <c r="BE19" s="1243"/>
      <c r="BF19" s="1243"/>
      <c r="BG19" s="1243"/>
      <c r="BH19" s="1243"/>
      <c r="BI19" s="1243"/>
      <c r="BJ19" s="1243"/>
      <c r="BK19" s="1243">
        <f>SUM(BK14,BK5)</f>
        <v>0</v>
      </c>
      <c r="BL19" s="1244"/>
      <c r="BM19" s="1244"/>
      <c r="BO19" s="1241"/>
      <c r="BP19" s="1241"/>
      <c r="BQ19" s="1241"/>
      <c r="BR19" s="1241"/>
      <c r="BS19" s="1241"/>
      <c r="BT19" s="1241"/>
      <c r="BU19" s="1241"/>
    </row>
    <row r="20" spans="1:73" s="1240" customFormat="1" ht="16" x14ac:dyDescent="0.2">
      <c r="A20" s="1242" t="s">
        <v>532</v>
      </c>
      <c r="B20" s="1243"/>
      <c r="C20" s="1243"/>
      <c r="D20" s="1243"/>
      <c r="E20" s="1243"/>
      <c r="F20" s="1243"/>
      <c r="G20" s="1243">
        <f>SUM(G15,G6)</f>
        <v>397.20119191675894</v>
      </c>
      <c r="H20" s="1243"/>
      <c r="I20" s="1243"/>
      <c r="J20" s="1243"/>
      <c r="K20" s="1243"/>
      <c r="L20" s="1243"/>
      <c r="M20" s="1243"/>
      <c r="N20" s="1243"/>
      <c r="O20" s="1243"/>
      <c r="P20" s="1243"/>
      <c r="Q20" s="1243">
        <f>SUM(Q15,Q6)</f>
        <v>1080.5347898009843</v>
      </c>
      <c r="R20" s="1243"/>
      <c r="S20" s="1243"/>
      <c r="T20" s="1243"/>
      <c r="U20" s="1243"/>
      <c r="V20" s="1243"/>
      <c r="W20" s="1243"/>
      <c r="X20" s="1243"/>
      <c r="Y20" s="1243"/>
      <c r="Z20" s="1243">
        <f>SUM(Z15,Z6)</f>
        <v>363.08156799330209</v>
      </c>
      <c r="AA20" s="1243"/>
      <c r="AB20" s="1243"/>
      <c r="AC20" s="1243"/>
      <c r="AD20" s="1243"/>
      <c r="AE20" s="1243"/>
      <c r="AF20" s="1243"/>
      <c r="AG20" s="1243"/>
      <c r="AH20" s="1243"/>
      <c r="AI20" s="1243"/>
      <c r="AJ20" s="1243"/>
      <c r="AK20" s="1243"/>
      <c r="AL20" s="1243"/>
      <c r="AM20" s="1243"/>
      <c r="AN20" s="1243"/>
      <c r="AO20" s="1243"/>
      <c r="AP20" s="1243"/>
      <c r="AQ20" s="1243"/>
      <c r="AR20" s="1243"/>
      <c r="AS20" s="1243"/>
      <c r="AT20" s="1243">
        <f>SUM(AT15,AT6)</f>
        <v>106.89662884256154</v>
      </c>
      <c r="AU20" s="1243"/>
      <c r="AV20" s="1243"/>
      <c r="AW20" s="1243"/>
      <c r="AX20" s="1243"/>
      <c r="AY20" s="1243"/>
      <c r="AZ20" s="1243"/>
      <c r="BA20" s="1243"/>
      <c r="BB20" s="1243"/>
      <c r="BC20" s="1243"/>
      <c r="BD20" s="1243">
        <f>SUM(BD15,BD6)</f>
        <v>146.86221611896659</v>
      </c>
      <c r="BE20" s="1243"/>
      <c r="BF20" s="1243"/>
      <c r="BG20" s="1243"/>
      <c r="BH20" s="1243"/>
      <c r="BI20" s="1243"/>
      <c r="BJ20" s="1243"/>
      <c r="BK20" s="1243">
        <f>SUM(BK15,BK6)</f>
        <v>30.626110266163661</v>
      </c>
      <c r="BL20" s="1244"/>
      <c r="BM20" s="1244"/>
      <c r="BO20" s="1241"/>
      <c r="BP20" s="1241"/>
      <c r="BQ20" s="1241"/>
      <c r="BR20" s="1241"/>
      <c r="BS20" s="1241"/>
      <c r="BT20" s="1241"/>
      <c r="BU20" s="1241"/>
    </row>
    <row r="21" spans="1:73" s="1247" customFormat="1" x14ac:dyDescent="0.2">
      <c r="A21" s="1239" t="s">
        <v>455</v>
      </c>
      <c r="B21" s="1245"/>
      <c r="C21" s="1245"/>
      <c r="D21" s="1245"/>
      <c r="E21" s="1245"/>
      <c r="F21" s="1245"/>
      <c r="G21" s="1245">
        <f>-SUM(G19:G20)/G18</f>
        <v>3.1088519682557347</v>
      </c>
      <c r="H21" s="1245"/>
      <c r="I21" s="1245"/>
      <c r="J21" s="1245"/>
      <c r="K21" s="1245"/>
      <c r="L21" s="1245"/>
      <c r="M21" s="1245"/>
      <c r="N21" s="1245"/>
      <c r="O21" s="1245"/>
      <c r="P21" s="1245"/>
      <c r="Q21" s="1245">
        <f>-SUM(Q19:Q20)/Q18</f>
        <v>2.3437979043574049</v>
      </c>
      <c r="R21" s="1245"/>
      <c r="S21" s="1245"/>
      <c r="T21" s="1245"/>
      <c r="U21" s="1245"/>
      <c r="V21" s="1245"/>
      <c r="W21" s="1245"/>
      <c r="X21" s="1245"/>
      <c r="Y21" s="1245"/>
      <c r="Z21" s="1245">
        <f>-SUM(Z19:Z20)/Z18</f>
        <v>2.1422918040638508</v>
      </c>
      <c r="AA21" s="1245"/>
      <c r="AB21" s="1245"/>
      <c r="AC21" s="1245"/>
      <c r="AD21" s="1245"/>
      <c r="AE21" s="1245"/>
      <c r="AF21" s="1245"/>
      <c r="AG21" s="1245"/>
      <c r="AH21" s="1245"/>
      <c r="AI21" s="1245"/>
      <c r="AJ21" s="1245"/>
      <c r="AK21" s="1245"/>
      <c r="AL21" s="1245"/>
      <c r="AM21" s="1245"/>
      <c r="AN21" s="1245"/>
      <c r="AO21" s="1245"/>
      <c r="AP21" s="1245"/>
      <c r="AQ21" s="1245"/>
      <c r="AR21" s="1245"/>
      <c r="AS21" s="1245"/>
      <c r="AT21" s="1245">
        <f>-SUM(AT19:AT20)/AT18</f>
        <v>1.8180312112212271</v>
      </c>
      <c r="AU21" s="1245"/>
      <c r="AV21" s="1245"/>
      <c r="AW21" s="1245"/>
      <c r="AX21" s="1245"/>
      <c r="AY21" s="1245"/>
      <c r="AZ21" s="1245"/>
      <c r="BA21" s="1245"/>
      <c r="BB21" s="1245"/>
      <c r="BC21" s="1245"/>
      <c r="BD21" s="1245">
        <f>-SUM(BD19:BD20)/BD18</f>
        <v>2.3671799269304965</v>
      </c>
      <c r="BE21" s="1245"/>
      <c r="BF21" s="1245"/>
      <c r="BG21" s="1245"/>
      <c r="BH21" s="1245"/>
      <c r="BI21" s="1245"/>
      <c r="BJ21" s="1245"/>
      <c r="BK21" s="1245">
        <f>-SUM(BK19:BK20)/BK18</f>
        <v>1.1638623337528382</v>
      </c>
      <c r="BL21" s="1246"/>
      <c r="BM21" s="1246"/>
      <c r="BO21" s="1248"/>
      <c r="BP21" s="1248"/>
      <c r="BQ21" s="1248"/>
      <c r="BR21" s="1248"/>
      <c r="BS21" s="1248"/>
      <c r="BT21" s="1248"/>
      <c r="BU21" s="1248"/>
    </row>
    <row r="22" spans="1:73" s="1247" customFormat="1" x14ac:dyDescent="0.2">
      <c r="A22" s="1239" t="s">
        <v>454</v>
      </c>
      <c r="B22" s="1245"/>
      <c r="C22" s="1245"/>
      <c r="D22" s="1245"/>
      <c r="E22" s="1245"/>
      <c r="F22" s="1245"/>
      <c r="G22" s="1245">
        <f>-G19/G18</f>
        <v>0.59224504620442897</v>
      </c>
      <c r="H22" s="1245"/>
      <c r="I22" s="1245"/>
      <c r="J22" s="1245"/>
      <c r="K22" s="1245"/>
      <c r="L22" s="1245"/>
      <c r="M22" s="1245"/>
      <c r="N22" s="1245"/>
      <c r="O22" s="1245"/>
      <c r="P22" s="1245"/>
      <c r="Q22" s="1245">
        <f>-Q19/Q18</f>
        <v>0.63592975763587123</v>
      </c>
      <c r="R22" s="1245"/>
      <c r="S22" s="1245"/>
      <c r="T22" s="1245"/>
      <c r="U22" s="1245"/>
      <c r="V22" s="1245"/>
      <c r="W22" s="1245"/>
      <c r="X22" s="1245"/>
      <c r="Y22" s="1245"/>
      <c r="Z22" s="1245">
        <f>-Z19/Z18</f>
        <v>2.1282038008136082E-2</v>
      </c>
      <c r="AA22" s="1245"/>
      <c r="AB22" s="1245"/>
      <c r="AC22" s="1245"/>
      <c r="AD22" s="1245"/>
      <c r="AE22" s="1245"/>
      <c r="AF22" s="1245"/>
      <c r="AG22" s="1245"/>
      <c r="AH22" s="1245"/>
      <c r="AI22" s="1245"/>
      <c r="AJ22" s="1245"/>
      <c r="AK22" s="1245"/>
      <c r="AL22" s="1245"/>
      <c r="AM22" s="1245"/>
      <c r="AN22" s="1245"/>
      <c r="AO22" s="1245"/>
      <c r="AP22" s="1245"/>
      <c r="AQ22" s="1245"/>
      <c r="AR22" s="1245"/>
      <c r="AS22" s="1245"/>
      <c r="AT22" s="1245">
        <f>-AT19/AT18</f>
        <v>0.63278696967079984</v>
      </c>
      <c r="AU22" s="1245"/>
      <c r="AV22" s="1245"/>
      <c r="AW22" s="1245"/>
      <c r="AX22" s="1245"/>
      <c r="AY22" s="1245"/>
      <c r="AZ22" s="1245"/>
      <c r="BA22" s="1245"/>
      <c r="BB22" s="1245"/>
      <c r="BC22" s="1245"/>
      <c r="BD22" s="1245">
        <f>-BD19/BD18</f>
        <v>0.26658443665715609</v>
      </c>
      <c r="BE22" s="1245"/>
      <c r="BF22" s="1245"/>
      <c r="BG22" s="1245"/>
      <c r="BH22" s="1245"/>
      <c r="BI22" s="1245"/>
      <c r="BJ22" s="1245"/>
      <c r="BK22" s="1245">
        <f>-BK19/BK18</f>
        <v>0</v>
      </c>
      <c r="BL22" s="1246"/>
      <c r="BM22" s="1246"/>
      <c r="BO22" s="1248"/>
      <c r="BP22" s="1248"/>
      <c r="BQ22" s="1248"/>
      <c r="BR22" s="1248"/>
      <c r="BS22" s="1248"/>
      <c r="BT22" s="1248"/>
      <c r="BU22" s="1248"/>
    </row>
    <row r="23" spans="1:73" s="1247" customFormat="1" x14ac:dyDescent="0.2">
      <c r="A23" s="1249" t="s">
        <v>971</v>
      </c>
      <c r="G23" s="1250">
        <f>[227]Software!BX269</f>
        <v>0.24054022431373595</v>
      </c>
      <c r="H23" s="1250"/>
      <c r="Q23" s="1250">
        <f>'[227]Digital Consumer'!DX266</f>
        <v>0.23292810320854188</v>
      </c>
      <c r="R23" s="1250"/>
      <c r="S23" s="1250"/>
      <c r="Z23" s="1250">
        <f>[227]HealthCare!AV266</f>
        <v>0.16560757756233216</v>
      </c>
      <c r="AA23" s="1250"/>
      <c r="AB23" s="1250"/>
      <c r="AT23" s="1250">
        <f>'[227]Fintech '!AR268</f>
        <v>0.15464248061180116</v>
      </c>
      <c r="AU23" s="1250"/>
      <c r="AV23" s="1250"/>
      <c r="BD23" s="1250">
        <f>[227]B2B!AL268</f>
        <v>0.43711101412773135</v>
      </c>
      <c r="BE23" s="1250"/>
      <c r="BF23" s="1250"/>
      <c r="BK23" s="1250">
        <f>'[227]Deep tech'!AG268</f>
        <v>9.8959964513778698E-2</v>
      </c>
      <c r="BL23" s="1250"/>
      <c r="BM23" s="1250"/>
      <c r="BO23" s="1248"/>
      <c r="BP23" s="1248"/>
      <c r="BQ23" s="1248"/>
      <c r="BR23" s="1248"/>
      <c r="BS23" s="1248"/>
      <c r="BT23" s="1248"/>
      <c r="BU23" s="1248"/>
    </row>
    <row r="25" spans="1:73" x14ac:dyDescent="0.2">
      <c r="A25" s="103" t="s">
        <v>972</v>
      </c>
    </row>
    <row r="30" spans="1:73" hidden="1" x14ac:dyDescent="0.2">
      <c r="A30" s="9" t="s">
        <v>973</v>
      </c>
      <c r="B30" s="583">
        <v>84.5454791838186</v>
      </c>
    </row>
    <row r="31" spans="1:73" hidden="1" x14ac:dyDescent="0.2">
      <c r="A31" s="9" t="str">
        <f>'[227]Co classification'!H3</f>
        <v xml:space="preserve">Healthifyme </v>
      </c>
      <c r="B31" s="583"/>
    </row>
    <row r="32" spans="1:73" hidden="1" x14ac:dyDescent="0.2">
      <c r="A32" s="9" t="str">
        <f>'[227]Co classification'!H4</f>
        <v xml:space="preserve">Healthplix </v>
      </c>
      <c r="B32" s="1251">
        <v>0.65</v>
      </c>
    </row>
    <row r="33" spans="1:66" hidden="1" x14ac:dyDescent="0.2">
      <c r="A33" s="9" t="str">
        <f>'[227]Co classification'!I4</f>
        <v>Curefit</v>
      </c>
      <c r="B33" s="583">
        <v>1.9</v>
      </c>
      <c r="D33" s="1252"/>
    </row>
    <row r="34" spans="1:66" hidden="1" x14ac:dyDescent="0.2">
      <c r="A34" s="9" t="s">
        <v>974</v>
      </c>
      <c r="B34" s="1253">
        <f>SUM(B30:B33)</f>
        <v>87.095479183818611</v>
      </c>
      <c r="D34" s="1252"/>
    </row>
    <row r="36" spans="1:66" hidden="1" x14ac:dyDescent="0.2"/>
    <row r="37" spans="1:66" hidden="1" x14ac:dyDescent="0.2">
      <c r="A37" s="8" t="s">
        <v>975</v>
      </c>
    </row>
    <row r="38" spans="1:66" hidden="1" x14ac:dyDescent="0.2"/>
    <row r="39" spans="1:66" hidden="1" x14ac:dyDescent="0.2">
      <c r="A39" s="1254"/>
      <c r="B39" s="1531" t="s">
        <v>275</v>
      </c>
      <c r="C39" s="1532"/>
      <c r="D39" s="1532"/>
      <c r="E39" s="1532"/>
      <c r="F39" s="1532"/>
      <c r="G39" s="1256" t="s">
        <v>976</v>
      </c>
      <c r="H39" s="1257"/>
      <c r="I39" s="1258"/>
      <c r="J39" s="1259"/>
      <c r="K39" s="1532"/>
      <c r="L39" s="1532"/>
      <c r="M39" s="1532"/>
      <c r="N39" s="1532"/>
      <c r="O39" s="1532"/>
      <c r="P39" s="1255"/>
      <c r="Q39" s="1258"/>
      <c r="R39" s="1257"/>
      <c r="S39" s="1257"/>
      <c r="T39" s="1260"/>
      <c r="U39" s="1531" t="s">
        <v>959</v>
      </c>
      <c r="V39" s="1532"/>
      <c r="W39" s="1532"/>
      <c r="X39" s="1532"/>
      <c r="Y39" s="1532"/>
      <c r="Z39" s="1257" t="s">
        <v>976</v>
      </c>
      <c r="AA39" s="1257"/>
      <c r="AB39" s="1257"/>
      <c r="AC39" s="1258"/>
      <c r="AF39" s="1533" t="s">
        <v>960</v>
      </c>
      <c r="AG39" s="1534"/>
      <c r="AH39" s="1534"/>
      <c r="AI39" s="1534"/>
      <c r="AJ39" s="1534"/>
      <c r="AK39" s="1534"/>
      <c r="AL39" s="1534"/>
      <c r="AM39" s="1261"/>
      <c r="AO39" s="1531" t="s">
        <v>672</v>
      </c>
      <c r="AP39" s="1532"/>
      <c r="AQ39" s="1532"/>
      <c r="AR39" s="1532"/>
      <c r="AS39" s="1532"/>
      <c r="AT39" s="1256" t="s">
        <v>976</v>
      </c>
      <c r="AU39" s="1257"/>
      <c r="AV39" s="1257"/>
      <c r="AW39" s="1262"/>
      <c r="AY39" s="1263"/>
      <c r="AZ39" s="1535" t="s">
        <v>674</v>
      </c>
      <c r="BA39" s="1536"/>
      <c r="BB39" s="1536"/>
      <c r="BC39" s="1536"/>
      <c r="BD39" s="1536"/>
      <c r="BE39" s="1264"/>
      <c r="BF39" s="1264"/>
      <c r="BG39" s="1265"/>
      <c r="BH39" s="1266"/>
      <c r="BI39" s="1266"/>
      <c r="BJ39" s="1267" t="s">
        <v>682</v>
      </c>
      <c r="BK39" s="326"/>
      <c r="BL39" s="326"/>
      <c r="BM39" s="326"/>
    </row>
    <row r="40" spans="1:66" hidden="1" x14ac:dyDescent="0.2">
      <c r="A40" s="1268"/>
      <c r="B40" s="1269">
        <v>43617</v>
      </c>
      <c r="C40" s="1270">
        <v>43709</v>
      </c>
      <c r="D40" s="1270">
        <v>43800</v>
      </c>
      <c r="E40" s="1270">
        <v>43891</v>
      </c>
      <c r="F40" s="1270">
        <v>43983</v>
      </c>
      <c r="G40" s="1271" t="s">
        <v>657</v>
      </c>
      <c r="H40" s="1272"/>
      <c r="I40" s="1273" t="s">
        <v>741</v>
      </c>
      <c r="J40" s="1176"/>
      <c r="K40" s="1175"/>
      <c r="L40" s="1270">
        <v>43800</v>
      </c>
      <c r="M40" s="1270">
        <v>43891</v>
      </c>
      <c r="N40" s="1270">
        <v>43983</v>
      </c>
      <c r="O40" s="1270">
        <v>44075</v>
      </c>
      <c r="P40" s="1270"/>
      <c r="Q40" s="1273" t="s">
        <v>741</v>
      </c>
      <c r="R40" s="1272"/>
      <c r="S40" s="1272"/>
      <c r="U40" s="1274"/>
      <c r="V40" s="1270">
        <v>43800</v>
      </c>
      <c r="W40" s="1270">
        <v>43891</v>
      </c>
      <c r="X40" s="1270">
        <v>43983</v>
      </c>
      <c r="Y40" s="1270">
        <v>44075</v>
      </c>
      <c r="Z40" s="1272" t="s">
        <v>657</v>
      </c>
      <c r="AA40" s="1272"/>
      <c r="AB40" s="1272"/>
      <c r="AC40" s="1273" t="s">
        <v>741</v>
      </c>
      <c r="AF40" s="1275"/>
      <c r="AG40" s="592">
        <v>43617</v>
      </c>
      <c r="AH40" s="592">
        <v>43709</v>
      </c>
      <c r="AI40" s="592">
        <v>43800</v>
      </c>
      <c r="AJ40" s="592">
        <v>43891</v>
      </c>
      <c r="AK40" s="592">
        <v>43983</v>
      </c>
      <c r="AL40" s="592">
        <v>44075</v>
      </c>
      <c r="AM40" s="1276">
        <v>44166</v>
      </c>
      <c r="AO40" s="1274"/>
      <c r="AP40" s="1270">
        <v>43800</v>
      </c>
      <c r="AQ40" s="1270">
        <v>43891</v>
      </c>
      <c r="AR40" s="1270">
        <v>43983</v>
      </c>
      <c r="AS40" s="1270">
        <v>44075</v>
      </c>
      <c r="AT40" s="1271" t="s">
        <v>657</v>
      </c>
      <c r="AU40" s="1272"/>
      <c r="AV40" s="1272"/>
      <c r="AW40" s="1277" t="s">
        <v>741</v>
      </c>
      <c r="AY40" s="504"/>
      <c r="AZ40" s="1275"/>
      <c r="BA40" s="592">
        <v>43617</v>
      </c>
      <c r="BB40" s="592">
        <v>43709</v>
      </c>
      <c r="BC40" s="592">
        <v>43800</v>
      </c>
      <c r="BD40" s="592">
        <v>43891</v>
      </c>
      <c r="BE40" s="592"/>
      <c r="BF40" s="592"/>
      <c r="BG40" s="1276">
        <v>44166</v>
      </c>
      <c r="BH40" s="327"/>
      <c r="BI40" s="327"/>
      <c r="BJ40" s="1268"/>
      <c r="BK40" s="327"/>
      <c r="BL40" s="327"/>
      <c r="BM40" s="327"/>
    </row>
    <row r="41" spans="1:66" hidden="1" x14ac:dyDescent="0.2">
      <c r="A41" s="1278" t="str">
        <f>A4</f>
        <v>Invested Cost</v>
      </c>
      <c r="B41" s="1279">
        <f>-'[228]Performance data'!G4</f>
        <v>66.434867481666757</v>
      </c>
      <c r="C41" s="1280">
        <f>-'[229]Performance data'!G4</f>
        <v>79.498137316666742</v>
      </c>
      <c r="D41" s="1280">
        <f>-'[230]Performance data'!H4</f>
        <v>81.659458726666742</v>
      </c>
      <c r="E41" s="1281">
        <v>85.574365252267057</v>
      </c>
      <c r="F41" s="1281">
        <v>92.484223532267066</v>
      </c>
      <c r="G41" s="1282" t="e">
        <f>(#REF!-#REF!)/#REF!</f>
        <v>#REF!</v>
      </c>
      <c r="H41" s="349"/>
      <c r="I41" s="1283" t="e">
        <f>(#REF!-D41)/D41</f>
        <v>#REF!</v>
      </c>
      <c r="K41" s="327"/>
      <c r="L41" s="1280">
        <f>-'[230]Performance data'!P4</f>
        <v>269.80911836337987</v>
      </c>
      <c r="M41" s="1280">
        <v>279.12116166809619</v>
      </c>
      <c r="N41" s="1280">
        <v>282.80137066809601</v>
      </c>
      <c r="O41" s="1280">
        <v>283.96614254809617</v>
      </c>
      <c r="P41" s="1280"/>
      <c r="Q41" s="1283" t="e">
        <f>(#REF!-L41)/L41</f>
        <v>#REF!</v>
      </c>
      <c r="R41" s="349"/>
      <c r="S41" s="349"/>
      <c r="U41" s="1284" t="e">
        <f>#REF!</f>
        <v>#REF!</v>
      </c>
      <c r="V41" s="1280">
        <f>-'[230]Performance data'!X4</f>
        <v>84.545479183818628</v>
      </c>
      <c r="W41" s="1280">
        <v>87.100815799094946</v>
      </c>
      <c r="X41" s="1280">
        <v>88.726605969094905</v>
      </c>
      <c r="Y41" s="1280">
        <v>89.432670539094957</v>
      </c>
      <c r="Z41" s="349" t="e">
        <f>(#REF!-Y41)/Y41</f>
        <v>#REF!</v>
      </c>
      <c r="AA41" s="349"/>
      <c r="AB41" s="349"/>
      <c r="AC41" s="1283" t="e">
        <f>(#REF!-V41)/V41</f>
        <v>#REF!</v>
      </c>
      <c r="AD41" s="583"/>
      <c r="AE41" s="583"/>
      <c r="AF41" s="1285" t="e">
        <f t="shared" ref="AF41:AF46" si="15">U41</f>
        <v>#REF!</v>
      </c>
      <c r="AG41" s="583">
        <f>-'[228]Performance data'!AA4</f>
        <v>2.20991227343097</v>
      </c>
      <c r="AH41" s="583">
        <f>-'[229]Performance data'!AA4</f>
        <v>4.2199477634309703</v>
      </c>
      <c r="AI41" s="583">
        <f>-'[230]Performance data'!AD4</f>
        <v>4.2199477634309703</v>
      </c>
      <c r="AJ41" s="583">
        <v>4.2199477634309703</v>
      </c>
      <c r="AK41" s="583">
        <v>4.2199477634309703</v>
      </c>
      <c r="AL41" s="583">
        <v>4.2199477634309703</v>
      </c>
      <c r="AM41" s="1286">
        <f>-AJ4</f>
        <v>4.2199477634309703</v>
      </c>
      <c r="AN41" s="583"/>
      <c r="AO41" s="1284" t="e">
        <f t="shared" ref="AO41:AO46" si="16">AF41</f>
        <v>#REF!</v>
      </c>
      <c r="AP41" s="1280">
        <v>52.535261812533413</v>
      </c>
      <c r="AQ41" s="1280">
        <v>52.535261812533413</v>
      </c>
      <c r="AR41" s="1280">
        <v>56.557842340623296</v>
      </c>
      <c r="AS41" s="1280">
        <v>59.287418142533419</v>
      </c>
      <c r="AT41" s="1282" t="e">
        <f>(#REF!-AS41)/AS41</f>
        <v>#REF!</v>
      </c>
      <c r="AU41" s="349"/>
      <c r="AV41" s="349"/>
      <c r="AW41" s="1283" t="e">
        <f>(#REF!-AP41)/AP41</f>
        <v>#REF!</v>
      </c>
      <c r="AY41" s="583"/>
      <c r="AZ41" s="1285" t="e">
        <f t="shared" ref="AZ41:AZ46" si="17">AO41</f>
        <v>#REF!</v>
      </c>
      <c r="BA41" s="583">
        <f>-'[228]Performance data'!AM4</f>
        <v>11.768735116559158</v>
      </c>
      <c r="BB41" s="583">
        <f>-'[229]Performance data'!AM4</f>
        <v>11.768735116559158</v>
      </c>
      <c r="BC41" s="583">
        <f>-'[230]Performance data'!AP4</f>
        <v>16.113235956559159</v>
      </c>
      <c r="BD41" s="583">
        <v>25.376115327359159</v>
      </c>
      <c r="BE41" s="583"/>
      <c r="BF41" s="583"/>
      <c r="BG41" s="1286">
        <f>-BD4</f>
        <v>26.583840590359152</v>
      </c>
      <c r="BH41" s="1287"/>
      <c r="BI41" s="1287"/>
      <c r="BJ41" s="1284" t="e">
        <f>AO41</f>
        <v>#REF!</v>
      </c>
      <c r="BK41" s="1287"/>
      <c r="BL41" s="1287"/>
      <c r="BM41" s="1287"/>
      <c r="BN41" s="583"/>
    </row>
    <row r="42" spans="1:66" hidden="1" x14ac:dyDescent="0.2">
      <c r="A42" s="1278" t="str">
        <f>A5</f>
        <v>Divested</v>
      </c>
      <c r="B42" s="1279">
        <f>'[228]Performance data'!G5</f>
        <v>47.459486442080788</v>
      </c>
      <c r="C42" s="1280">
        <f>'[229]Performance data'!G5</f>
        <v>49.836187521033331</v>
      </c>
      <c r="D42" s="1280">
        <f>'[230]Performance data'!H5</f>
        <v>55.261506521033333</v>
      </c>
      <c r="E42" s="1281">
        <v>57.885146326487465</v>
      </c>
      <c r="F42" s="1281">
        <v>57.928125446487464</v>
      </c>
      <c r="G42" s="1282" t="e">
        <f>(#REF!-#REF!)/#REF!</f>
        <v>#REF!</v>
      </c>
      <c r="H42" s="349"/>
      <c r="I42" s="1283" t="e">
        <f>(#REF!-D42)/D42</f>
        <v>#REF!</v>
      </c>
      <c r="K42" s="327"/>
      <c r="L42" s="1280">
        <f>'[230]Performance data'!P5</f>
        <v>230.40158988229035</v>
      </c>
      <c r="M42" s="1280">
        <v>234.69836286229034</v>
      </c>
      <c r="N42" s="1280">
        <v>234.71182156139133</v>
      </c>
      <c r="O42" s="1280">
        <v>236.77935386191831</v>
      </c>
      <c r="P42" s="1280"/>
      <c r="Q42" s="1283" t="e">
        <f>(#REF!-L42)/L42</f>
        <v>#REF!</v>
      </c>
      <c r="R42" s="349"/>
      <c r="S42" s="349"/>
      <c r="U42" s="1284" t="e">
        <f>#REF!</f>
        <v>#REF!</v>
      </c>
      <c r="V42" s="1280">
        <f>'[230]Performance data'!X5</f>
        <v>3.045E-3</v>
      </c>
      <c r="W42" s="1280">
        <v>3.045E-3</v>
      </c>
      <c r="X42" s="1280">
        <v>3.045E-3</v>
      </c>
      <c r="Y42" s="1280">
        <v>3.045E-3</v>
      </c>
      <c r="Z42" s="1288" t="s">
        <v>411</v>
      </c>
      <c r="AA42" s="1288"/>
      <c r="AB42" s="1288"/>
      <c r="AC42" s="1289" t="s">
        <v>411</v>
      </c>
      <c r="AD42" s="583"/>
      <c r="AE42" s="583"/>
      <c r="AF42" s="1285" t="e">
        <f t="shared" si="15"/>
        <v>#REF!</v>
      </c>
      <c r="AG42" s="583">
        <f>'[228]Performance data'!AA5</f>
        <v>7.4656899999999997E-3</v>
      </c>
      <c r="AH42" s="583">
        <f>'[229]Performance data'!AA5</f>
        <v>1.4931379999999999E-2</v>
      </c>
      <c r="AI42" s="583">
        <f>'[230]Performance data'!AD5</f>
        <v>1.4931379999999999E-2</v>
      </c>
      <c r="AJ42" s="583">
        <v>1.4931379999999999E-2</v>
      </c>
      <c r="AK42" s="583">
        <v>1.4931379999999999E-2</v>
      </c>
      <c r="AL42" s="583">
        <v>1.4931379999999999E-2</v>
      </c>
      <c r="AM42" s="1286">
        <f>AJ5</f>
        <v>1.4931379999999999E-2</v>
      </c>
      <c r="AN42" s="583"/>
      <c r="AO42" s="1284" t="e">
        <f t="shared" si="16"/>
        <v>#REF!</v>
      </c>
      <c r="AP42" s="1280">
        <v>4.8233609707202225</v>
      </c>
      <c r="AQ42" s="1280">
        <v>4.8233609707202225</v>
      </c>
      <c r="AR42" s="1280">
        <v>4.8233609707202225</v>
      </c>
      <c r="AS42" s="1280">
        <v>6.6036290842885954</v>
      </c>
      <c r="AT42" s="1282" t="e">
        <f>(#REF!-AS42)/AS42</f>
        <v>#REF!</v>
      </c>
      <c r="AU42" s="349"/>
      <c r="AV42" s="349"/>
      <c r="AW42" s="1283" t="e">
        <f>(#REF!-AP42)/AP42</f>
        <v>#REF!</v>
      </c>
      <c r="AY42" s="583"/>
      <c r="AZ42" s="1285" t="e">
        <f t="shared" si="17"/>
        <v>#REF!</v>
      </c>
      <c r="BA42" s="583">
        <f>'[228]Performance data'!AM5</f>
        <v>18.241717439297339</v>
      </c>
      <c r="BB42" s="583">
        <f>'[229]Performance data'!AM5</f>
        <v>18.241717439297339</v>
      </c>
      <c r="BC42" s="583">
        <f>'[230]Performance data'!AP5</f>
        <v>18.241717439297339</v>
      </c>
      <c r="BD42" s="583">
        <v>18.241717439297339</v>
      </c>
      <c r="BE42" s="583"/>
      <c r="BF42" s="583"/>
      <c r="BG42" s="1286">
        <f>BD5</f>
        <v>18.638134439297339</v>
      </c>
      <c r="BH42" s="1287"/>
      <c r="BI42" s="1287"/>
      <c r="BJ42" s="1284" t="e">
        <f>AO42</f>
        <v>#REF!</v>
      </c>
      <c r="BK42" s="1287"/>
      <c r="BL42" s="1287"/>
      <c r="BM42" s="1287"/>
      <c r="BN42" s="583"/>
    </row>
    <row r="43" spans="1:66" hidden="1" x14ac:dyDescent="0.2">
      <c r="A43" s="1278" t="str">
        <f>A6</f>
        <v>Unrealised Value</v>
      </c>
      <c r="B43" s="1279">
        <f>'[228]Performance data'!G6</f>
        <v>50.854935758460307</v>
      </c>
      <c r="C43" s="1280">
        <f>'[229]Performance data'!G6</f>
        <v>66.104296132069834</v>
      </c>
      <c r="D43" s="1280">
        <f>'[230]Performance data'!H6</f>
        <v>61.249369451147636</v>
      </c>
      <c r="E43" s="1281">
        <v>58.017409172591869</v>
      </c>
      <c r="F43" s="1281">
        <v>65.915981647106804</v>
      </c>
      <c r="G43" s="1282" t="e">
        <f>(#REF!-#REF!)/#REF!</f>
        <v>#REF!</v>
      </c>
      <c r="H43" s="349"/>
      <c r="I43" s="1283" t="e">
        <f>(#REF!-D43)/D43</f>
        <v>#REF!</v>
      </c>
      <c r="K43" s="327"/>
      <c r="L43" s="1280">
        <f>'[230]Performance data'!P6</f>
        <v>338.29021693395003</v>
      </c>
      <c r="M43" s="1280">
        <v>332.06786072015359</v>
      </c>
      <c r="N43" s="1280">
        <v>340.24247290688419</v>
      </c>
      <c r="O43" s="1280">
        <v>363.36257395367642</v>
      </c>
      <c r="P43" s="1280"/>
      <c r="Q43" s="1283" t="e">
        <f>(#REF!-L43)/L43</f>
        <v>#REF!</v>
      </c>
      <c r="R43" s="349"/>
      <c r="S43" s="349"/>
      <c r="U43" s="1284" t="e">
        <f>#REF!</f>
        <v>#REF!</v>
      </c>
      <c r="V43" s="1280">
        <f>'[230]Performance data'!X6</f>
        <v>117.90665782429531</v>
      </c>
      <c r="W43" s="1280">
        <v>121.34275587088747</v>
      </c>
      <c r="X43" s="1280">
        <v>123.56001373883073</v>
      </c>
      <c r="Y43" s="1280">
        <v>126.05770051463601</v>
      </c>
      <c r="Z43" s="349" t="e">
        <f>(#REF!-Y43)/Y43</f>
        <v>#REF!</v>
      </c>
      <c r="AA43" s="349"/>
      <c r="AB43" s="349"/>
      <c r="AC43" s="1283" t="e">
        <f>(#REF!-V43)/V43</f>
        <v>#REF!</v>
      </c>
      <c r="AD43" s="583"/>
      <c r="AE43" s="583"/>
      <c r="AF43" s="1285" t="e">
        <f t="shared" si="15"/>
        <v>#REF!</v>
      </c>
      <c r="AG43" s="583">
        <f>'[228]Performance data'!AA6</f>
        <v>0</v>
      </c>
      <c r="AH43" s="583">
        <f>'[229]Performance data'!AA6</f>
        <v>0</v>
      </c>
      <c r="AI43" s="583">
        <f>'[230]Performance data'!AD6</f>
        <v>-4.0051395999999997</v>
      </c>
      <c r="AJ43" s="583">
        <v>0</v>
      </c>
      <c r="AK43" s="583">
        <v>0</v>
      </c>
      <c r="AL43" s="583">
        <v>0</v>
      </c>
      <c r="AM43" s="1286">
        <f>AJ6</f>
        <v>0</v>
      </c>
      <c r="AN43" s="583"/>
      <c r="AO43" s="1284" t="e">
        <f t="shared" si="16"/>
        <v>#REF!</v>
      </c>
      <c r="AP43" s="1280">
        <v>74.805741382756892</v>
      </c>
      <c r="AQ43" s="1280">
        <v>66.98808974108357</v>
      </c>
      <c r="AR43" s="1280">
        <v>71.351568283839782</v>
      </c>
      <c r="AS43" s="1280">
        <v>73.987891786361729</v>
      </c>
      <c r="AT43" s="1282" t="e">
        <f>(#REF!-AS43)/AS43</f>
        <v>#REF!</v>
      </c>
      <c r="AU43" s="349"/>
      <c r="AV43" s="349"/>
      <c r="AW43" s="1283" t="e">
        <f>(#REF!-AP43)/AP43</f>
        <v>#REF!</v>
      </c>
      <c r="AY43" s="583"/>
      <c r="AZ43" s="1285" t="e">
        <f t="shared" si="17"/>
        <v>#REF!</v>
      </c>
      <c r="BA43" s="583">
        <f>'[228]Performance data'!AM6</f>
        <v>22.180724095301663</v>
      </c>
      <c r="BB43" s="583">
        <f>'[229]Performance data'!AM6</f>
        <v>25.524012794793801</v>
      </c>
      <c r="BC43" s="583">
        <f>'[230]Performance data'!AP6</f>
        <v>25.813772880943965</v>
      </c>
      <c r="BD43" s="583">
        <v>33.146942321231151</v>
      </c>
      <c r="BE43" s="583"/>
      <c r="BF43" s="583"/>
      <c r="BG43" s="1286">
        <f>BD6</f>
        <v>73.245328352892159</v>
      </c>
      <c r="BH43" s="1287"/>
      <c r="BI43" s="1287"/>
      <c r="BJ43" s="1284" t="e">
        <f>AO43</f>
        <v>#REF!</v>
      </c>
      <c r="BK43" s="1287"/>
      <c r="BL43" s="1287"/>
      <c r="BM43" s="1287"/>
      <c r="BN43" s="583"/>
    </row>
    <row r="44" spans="1:66" ht="14.5" hidden="1" customHeight="1" x14ac:dyDescent="0.2">
      <c r="A44" s="1278" t="str">
        <f>A7</f>
        <v>TVPI</v>
      </c>
      <c r="B44" s="1279">
        <f>'[228]Performance data'!G7</f>
        <v>1.4798617943758487</v>
      </c>
      <c r="C44" s="1280">
        <f>'[229]Performance data'!G7</f>
        <v>1.458405033960416</v>
      </c>
      <c r="D44" s="1280">
        <f>'[230]Performance data'!H7</f>
        <v>1.42678971657368</v>
      </c>
      <c r="E44" s="1281">
        <v>1.3544074228001219</v>
      </c>
      <c r="F44" s="1281">
        <v>1.3390836011115557</v>
      </c>
      <c r="G44" s="1290"/>
      <c r="I44" s="1291"/>
      <c r="K44" s="327"/>
      <c r="L44" s="327">
        <f>'[230]Performance data'!P7</f>
        <v>2.1077560694235853</v>
      </c>
      <c r="M44" s="327">
        <v>-2.0305383518587794</v>
      </c>
      <c r="N44" s="327"/>
      <c r="O44" s="1280">
        <v>-2.1134277573740925</v>
      </c>
      <c r="P44" s="1280"/>
      <c r="Q44" s="1291"/>
      <c r="U44" s="1278" t="e">
        <f>#REF!</f>
        <v>#REF!</v>
      </c>
      <c r="V44" s="327">
        <f>'[230]Performance data'!X7</f>
        <v>1.3946304871953739</v>
      </c>
      <c r="W44" s="327">
        <v>1.3931649176602587</v>
      </c>
      <c r="X44" s="327"/>
      <c r="Y44" s="1280">
        <v>1.40956034025093</v>
      </c>
      <c r="AC44" s="1291"/>
      <c r="AD44" s="583"/>
      <c r="AF44" s="1292" t="e">
        <f t="shared" si="15"/>
        <v>#REF!</v>
      </c>
      <c r="AG44" s="9">
        <f>'[228]Performance data'!AA7</f>
        <v>3.7142080511225204E-3</v>
      </c>
      <c r="AH44" s="9">
        <f>'[229]Performance data'!AA7</f>
        <v>3.7142080511225204E-3</v>
      </c>
      <c r="AI44" s="9">
        <f>'[230]Performance data'!AD7</f>
        <v>-0.99257158389775491</v>
      </c>
      <c r="AJ44" s="32">
        <v>3.7142080511225204E-3</v>
      </c>
      <c r="AK44" s="32">
        <v>3.7142080511225204E-3</v>
      </c>
      <c r="AL44" s="583">
        <v>3.7142080511225204E-3</v>
      </c>
      <c r="AM44" s="1293">
        <f>AJ7</f>
        <v>3.7142080511225204E-3</v>
      </c>
      <c r="AN44" s="583"/>
      <c r="AO44" s="1278" t="e">
        <f t="shared" si="16"/>
        <v>#REF!</v>
      </c>
      <c r="AP44" s="327">
        <v>1.5157267634379596</v>
      </c>
      <c r="AQ44" s="327">
        <v>1.3669190603457053</v>
      </c>
      <c r="AR44" s="327">
        <v>1.3468499875895463</v>
      </c>
      <c r="AS44" s="327">
        <v>1.359335983849044</v>
      </c>
      <c r="AT44" s="1290"/>
      <c r="AW44" s="1291"/>
      <c r="AY44" s="583"/>
      <c r="AZ44" s="1292" t="e">
        <f t="shared" si="17"/>
        <v>#REF!</v>
      </c>
      <c r="BA44" s="9">
        <f>'[228]Performance data'!AM7</f>
        <v>3.4347311868480026</v>
      </c>
      <c r="BB44" s="9">
        <f>'[229]Performance data'!AM7</f>
        <v>3.7188134324232278</v>
      </c>
      <c r="BC44" s="9">
        <f>'[230]Performance data'!AP7</f>
        <v>2.7341181150089091</v>
      </c>
      <c r="BD44" s="583">
        <v>2.0250798476283722</v>
      </c>
      <c r="BE44" s="583"/>
      <c r="BF44" s="583"/>
      <c r="BG44" s="1286">
        <f>BD7</f>
        <v>3.4563652486507834</v>
      </c>
      <c r="BH44" s="1294"/>
      <c r="BI44" s="1294"/>
      <c r="BJ44" s="1278">
        <f>AY44</f>
        <v>0</v>
      </c>
      <c r="BK44" s="1294"/>
      <c r="BL44" s="1294"/>
      <c r="BM44" s="1294"/>
    </row>
    <row r="45" spans="1:66" ht="14.5" hidden="1" customHeight="1" x14ac:dyDescent="0.2">
      <c r="A45" s="1278" t="str">
        <f t="shared" ref="A45" si="18">A8</f>
        <v>DPI</v>
      </c>
      <c r="B45" s="1279">
        <f>'[228]Performance data'!G8</f>
        <v>0.71437617385445407</v>
      </c>
      <c r="C45" s="1280">
        <f>'[229]Performance data'!G8</f>
        <v>0.62688497118517017</v>
      </c>
      <c r="D45" s="1280">
        <f>'[230]Performance data'!H8</f>
        <v>0.67673123705125804</v>
      </c>
      <c r="E45" s="1281">
        <v>0.67643091661674881</v>
      </c>
      <c r="F45" s="1281">
        <v>0.62635683399857667</v>
      </c>
      <c r="G45" s="1290"/>
      <c r="I45" s="1291"/>
      <c r="K45" s="327"/>
      <c r="L45" s="327">
        <f>'[230]Performance data'!P8</f>
        <v>0.85394293298859036</v>
      </c>
      <c r="M45" s="327">
        <v>-0.84084761420336473</v>
      </c>
      <c r="N45" s="327"/>
      <c r="O45" s="1280">
        <v>-0.83382952536961097</v>
      </c>
      <c r="P45" s="1280"/>
      <c r="Q45" s="1291"/>
      <c r="U45" s="1278" t="e">
        <f>#REF!</f>
        <v>#REF!</v>
      </c>
      <c r="V45" s="327">
        <f>'[230]Performance data'!X8</f>
        <v>3.601611853638639E-5</v>
      </c>
      <c r="W45" s="327">
        <v>3.4959488864301086E-5</v>
      </c>
      <c r="X45" s="327"/>
      <c r="Y45" s="1280">
        <v>3.4047960120668612E-5</v>
      </c>
      <c r="AC45" s="1291"/>
      <c r="AD45" s="583"/>
      <c r="AF45" s="1292" t="e">
        <f t="shared" si="15"/>
        <v>#REF!</v>
      </c>
      <c r="AG45" s="9">
        <f>'[228]Performance data'!AA8</f>
        <v>0</v>
      </c>
      <c r="AH45" s="9">
        <f>'[229]Performance data'!AA8</f>
        <v>0</v>
      </c>
      <c r="AI45" s="9">
        <f>'[230]Performance data'!AD8</f>
        <v>0</v>
      </c>
      <c r="AJ45" s="32">
        <v>0</v>
      </c>
      <c r="AK45" s="32">
        <v>0</v>
      </c>
      <c r="AL45" s="583">
        <v>0</v>
      </c>
      <c r="AM45" s="1293">
        <f>AJ8</f>
        <v>0</v>
      </c>
      <c r="AN45" s="583"/>
      <c r="AO45" s="1278" t="e">
        <f t="shared" si="16"/>
        <v>#REF!</v>
      </c>
      <c r="AP45" s="327">
        <v>9.1811876524607067E-2</v>
      </c>
      <c r="AQ45" s="327">
        <v>9.1811876524607067E-2</v>
      </c>
      <c r="AR45" s="327">
        <v>8.5281912659807918E-2</v>
      </c>
      <c r="AS45" s="327">
        <v>0.11138331354576364</v>
      </c>
      <c r="AT45" s="1290"/>
      <c r="AW45" s="1291"/>
      <c r="AY45" s="583"/>
      <c r="AZ45" s="1292" t="e">
        <f t="shared" si="17"/>
        <v>#REF!</v>
      </c>
      <c r="BA45" s="9">
        <f>'[228]Performance data'!AM8</f>
        <v>1.550015125553331</v>
      </c>
      <c r="BB45" s="9">
        <f>'[229]Performance data'!AM8</f>
        <v>1.550015125553331</v>
      </c>
      <c r="BC45" s="9">
        <f>'[230]Performance data'!AP8</f>
        <v>1.1320952221190399</v>
      </c>
      <c r="BD45" s="583">
        <v>0.71885381997890374</v>
      </c>
      <c r="BE45" s="583"/>
      <c r="BF45" s="583"/>
      <c r="BG45" s="1286">
        <f>BD8</f>
        <v>0.70110766636392674</v>
      </c>
      <c r="BH45" s="1294"/>
      <c r="BI45" s="1294"/>
      <c r="BJ45" s="1278">
        <f>AY45</f>
        <v>0</v>
      </c>
      <c r="BK45" s="1294"/>
      <c r="BL45" s="1294"/>
      <c r="BM45" s="1294"/>
    </row>
    <row r="46" spans="1:66" ht="16" hidden="1" thickBot="1" x14ac:dyDescent="0.25">
      <c r="A46" s="1295" t="str">
        <f>A9</f>
        <v>Gross IRR</v>
      </c>
      <c r="B46" s="1296">
        <f>'[228]Performance data'!G9</f>
        <v>9.9091953039169317E-2</v>
      </c>
      <c r="C46" s="1297">
        <f>'[229]Performance data'!G9</f>
        <v>9.5493558049201968E-2</v>
      </c>
      <c r="D46" s="1297">
        <f>'[230]Performance data'!H9</f>
        <v>9.0127965807914726E-2</v>
      </c>
      <c r="E46" s="1297">
        <v>7.9693755507469183E-2</v>
      </c>
      <c r="F46" s="1297">
        <v>7.9316481947898893E-2</v>
      </c>
      <c r="G46" s="1298" t="e">
        <f>#REF!-#REF!</f>
        <v>#REF!</v>
      </c>
      <c r="H46" s="1299"/>
      <c r="I46" s="1300" t="e">
        <f>#REF!-D46</f>
        <v>#REF!</v>
      </c>
      <c r="J46" s="1301"/>
      <c r="K46" s="1302"/>
      <c r="L46" s="1297">
        <f>'[230]Performance data'!P9</f>
        <v>0.23062443137168878</v>
      </c>
      <c r="M46" s="1297">
        <v>0.21961247324943542</v>
      </c>
      <c r="N46" s="1297">
        <v>0.21505203843116757</v>
      </c>
      <c r="O46" s="1297">
        <v>0.21740993857383731</v>
      </c>
      <c r="P46" s="1297"/>
      <c r="Q46" s="1300" t="e">
        <f>#REF!-L46</f>
        <v>#REF!</v>
      </c>
      <c r="R46" s="1303"/>
      <c r="S46" s="1303"/>
      <c r="T46" s="1301"/>
      <c r="U46" s="1295" t="e">
        <f>#REF!</f>
        <v>#REF!</v>
      </c>
      <c r="V46" s="1297">
        <f>'[230]Performance data'!X9</f>
        <v>0.10736687779426574</v>
      </c>
      <c r="W46" s="1297">
        <v>0.10245981812477115</v>
      </c>
      <c r="X46" s="1297">
        <v>9.732882380485533E-2</v>
      </c>
      <c r="Y46" s="1297">
        <v>9.505714476108551E-2</v>
      </c>
      <c r="Z46" s="1303" t="e">
        <f>#REF!-Y46</f>
        <v>#REF!</v>
      </c>
      <c r="AA46" s="1303"/>
      <c r="AB46" s="1303"/>
      <c r="AC46" s="1300" t="e">
        <f>#REF!-V46</f>
        <v>#REF!</v>
      </c>
      <c r="AD46" s="583"/>
      <c r="AF46" s="1304" t="e">
        <f t="shared" si="15"/>
        <v>#REF!</v>
      </c>
      <c r="AG46" s="1299">
        <f>'[228]Performance data'!AA9</f>
        <v>0</v>
      </c>
      <c r="AH46" s="1299">
        <f>'[229]Performance data'!AA9</f>
        <v>0</v>
      </c>
      <c r="AI46" s="1299">
        <f>'[230]Performance data'!AD9</f>
        <v>0</v>
      </c>
      <c r="AJ46" s="1299">
        <v>0</v>
      </c>
      <c r="AK46" s="1299">
        <v>0</v>
      </c>
      <c r="AL46" s="1299">
        <v>0</v>
      </c>
      <c r="AM46" s="1305">
        <f>AJ9</f>
        <v>0</v>
      </c>
      <c r="AN46" s="583"/>
      <c r="AO46" s="1295" t="e">
        <f t="shared" si="16"/>
        <v>#REF!</v>
      </c>
      <c r="AP46" s="1297">
        <v>0.15199261307716375</v>
      </c>
      <c r="AQ46" s="1297">
        <v>0.10963464379310608</v>
      </c>
      <c r="AR46" s="1297">
        <v>0.10340349078178407</v>
      </c>
      <c r="AS46" s="1297">
        <v>0.10323137640953067</v>
      </c>
      <c r="AT46" s="1298" t="e">
        <f>#REF!-AS46</f>
        <v>#REF!</v>
      </c>
      <c r="AU46" s="1299"/>
      <c r="AV46" s="1299"/>
      <c r="AW46" s="1300" t="e">
        <f>#REF!-AP46</f>
        <v>#REF!</v>
      </c>
      <c r="AY46" s="583"/>
      <c r="AZ46" s="1304" t="e">
        <f t="shared" si="17"/>
        <v>#REF!</v>
      </c>
      <c r="BA46" s="1303">
        <f>'[228]Performance data'!AM9</f>
        <v>0.67339437603950492</v>
      </c>
      <c r="BB46" s="1303">
        <f>'[229]Performance data'!AM9</f>
        <v>0.63027910590171821</v>
      </c>
      <c r="BC46" s="1303">
        <f>'[230]Performance data'!AP9</f>
        <v>0.59766018986701963</v>
      </c>
      <c r="BD46" s="1303">
        <v>0.54301838278770453</v>
      </c>
      <c r="BE46" s="1303"/>
      <c r="BF46" s="1303"/>
      <c r="BG46" s="1300">
        <f>BD9</f>
        <v>0.49187154173851022</v>
      </c>
      <c r="BH46" s="1306"/>
      <c r="BI46" s="1306"/>
      <c r="BJ46" s="1307" t="e">
        <f>AO46</f>
        <v>#REF!</v>
      </c>
      <c r="BK46" s="1287"/>
      <c r="BL46" s="1287"/>
      <c r="BM46" s="1287"/>
    </row>
    <row r="47" spans="1:66" hidden="1" x14ac:dyDescent="0.2"/>
    <row r="48" spans="1:66" hidden="1" x14ac:dyDescent="0.2">
      <c r="E48" s="32" t="str">
        <f>B39</f>
        <v>Software</v>
      </c>
    </row>
  </sheetData>
  <mergeCells count="14">
    <mergeCell ref="BH1:BK1"/>
    <mergeCell ref="BO1:BT1"/>
    <mergeCell ref="B39:F39"/>
    <mergeCell ref="K39:O39"/>
    <mergeCell ref="U39:Y39"/>
    <mergeCell ref="AF39:AL39"/>
    <mergeCell ref="AO39:AS39"/>
    <mergeCell ref="AZ39:BD39"/>
    <mergeCell ref="B1:G1"/>
    <mergeCell ref="K1:Q1"/>
    <mergeCell ref="U1:Z1"/>
    <mergeCell ref="AF1:AJ1"/>
    <mergeCell ref="AO1:AT1"/>
    <mergeCell ref="AY1:BD1"/>
  </mergeCells>
  <conditionalFormatting sqref="B5:O5 R5:BG6 BN5:BN7 B6:I6">
    <cfRule type="cellIs" dxfId="6" priority="3" operator="lessThan">
      <formula>0</formula>
    </cfRule>
  </conditionalFormatting>
  <conditionalFormatting sqref="B4:P4 R4:BG4 BN4 P5 BH5">
    <cfRule type="cellIs" dxfId="5" priority="2" operator="greaterThan">
      <formula>0</formula>
    </cfRule>
  </conditionalFormatting>
  <conditionalFormatting sqref="I7:I9">
    <cfRule type="cellIs" dxfId="4" priority="1" operator="lessThan">
      <formula>0</formula>
    </cfRule>
  </conditionalFormatting>
  <conditionalFormatting sqref="J6:O8 Q7:BJ7 B7:H8 P7:P8 Q8:BN8">
    <cfRule type="cellIs" dxfId="3" priority="4" operator="lessThan">
      <formula>0</formula>
    </cfRule>
  </conditionalFormatting>
  <hyperlinks>
    <hyperlink ref="AZ39" r:id="rId1" display="B@B" xr:uid="{A97254E1-CDEB-1047-A3B5-F89EF0A106A0}"/>
  </hyperlinks>
  <pageMargins left="0.7" right="0.7" top="0.75" bottom="0.75" header="0.3" footer="0.3"/>
  <pageSetup orientation="portrait" r:id="rId2"/>
  <headerFooter>
    <oddHeader xml:space="preserve">&amp;LAs at 31 Jan 2018
</oddHead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1541F-C614-9C40-AE60-A386650A1BF4}">
  <sheetPr>
    <pageSetUpPr fitToPage="1"/>
  </sheetPr>
  <dimension ref="A1:M39"/>
  <sheetViews>
    <sheetView zoomScale="55" zoomScaleNormal="55" zoomScaleSheetLayoutView="40" workbookViewId="0">
      <pane xSplit="1" ySplit="4" topLeftCell="B5" activePane="bottomRight" state="frozen"/>
      <selection pane="topRight" activeCell="C1" sqref="C1"/>
      <selection pane="bottomLeft" activeCell="A7" sqref="A7"/>
      <selection pane="bottomRight" activeCell="D7" sqref="D7"/>
    </sheetView>
  </sheetViews>
  <sheetFormatPr baseColWidth="10" defaultColWidth="9.1640625" defaultRowHeight="19" x14ac:dyDescent="0.2"/>
  <cols>
    <col min="1" max="1" width="34.33203125" style="424" bestFit="1" customWidth="1"/>
    <col min="2" max="2" width="20.5" style="424" bestFit="1" customWidth="1"/>
    <col min="3" max="4" width="16.33203125" style="424" bestFit="1" customWidth="1"/>
    <col min="5" max="5" width="16.33203125" style="424" customWidth="1"/>
    <col min="6" max="13" width="19.5" style="424" bestFit="1" customWidth="1"/>
    <col min="14" max="16384" width="9.1640625" style="424"/>
  </cols>
  <sheetData>
    <row r="1" spans="1:13" ht="24" thickBot="1" x14ac:dyDescent="0.3">
      <c r="A1" s="421" t="s">
        <v>359</v>
      </c>
      <c r="B1" s="422">
        <v>67.061499999999995</v>
      </c>
      <c r="C1" s="423">
        <v>64.49322500000001</v>
      </c>
      <c r="D1" s="423">
        <v>70.124399999999994</v>
      </c>
      <c r="E1" s="423">
        <v>75.38</v>
      </c>
      <c r="F1" s="423">
        <v>67.061499999999995</v>
      </c>
      <c r="G1" s="423">
        <v>64.49322500000001</v>
      </c>
      <c r="H1" s="423">
        <v>70.124399999999994</v>
      </c>
      <c r="I1" s="423">
        <v>75.38</v>
      </c>
      <c r="J1" s="423">
        <v>67.061499999999995</v>
      </c>
      <c r="K1" s="423">
        <v>64.49322500000001</v>
      </c>
      <c r="L1" s="423">
        <v>70.124399999999994</v>
      </c>
      <c r="M1" s="423">
        <v>75.38</v>
      </c>
    </row>
    <row r="2" spans="1:13" ht="48" customHeight="1" x14ac:dyDescent="0.25">
      <c r="A2" s="421" t="s">
        <v>22</v>
      </c>
    </row>
    <row r="3" spans="1:13" ht="29.25" customHeight="1" x14ac:dyDescent="0.25">
      <c r="A3" s="425" t="s">
        <v>360</v>
      </c>
      <c r="B3" s="426"/>
      <c r="C3" s="427" t="s">
        <v>361</v>
      </c>
      <c r="D3" s="426"/>
      <c r="E3" s="428"/>
      <c r="F3" s="426"/>
      <c r="G3" s="427" t="s">
        <v>362</v>
      </c>
      <c r="H3" s="426"/>
      <c r="I3" s="428"/>
      <c r="J3" s="426"/>
      <c r="K3" s="427" t="s">
        <v>363</v>
      </c>
      <c r="L3" s="426"/>
      <c r="M3" s="428"/>
    </row>
    <row r="4" spans="1:13" ht="58.5" customHeight="1" x14ac:dyDescent="0.25">
      <c r="A4" s="429" t="s">
        <v>364</v>
      </c>
      <c r="B4" s="430" t="s">
        <v>365</v>
      </c>
      <c r="C4" s="431" t="s">
        <v>366</v>
      </c>
      <c r="D4" s="431" t="s">
        <v>367</v>
      </c>
      <c r="E4" s="432" t="s">
        <v>368</v>
      </c>
      <c r="F4" s="431" t="s">
        <v>365</v>
      </c>
      <c r="G4" s="431" t="s">
        <v>366</v>
      </c>
      <c r="H4" s="431" t="s">
        <v>367</v>
      </c>
      <c r="I4" s="432" t="s">
        <v>368</v>
      </c>
      <c r="J4" s="431" t="s">
        <v>365</v>
      </c>
      <c r="K4" s="431" t="s">
        <v>366</v>
      </c>
      <c r="L4" s="431" t="s">
        <v>367</v>
      </c>
      <c r="M4" s="432" t="s">
        <v>368</v>
      </c>
    </row>
    <row r="5" spans="1:13" ht="40" customHeight="1" x14ac:dyDescent="0.2">
      <c r="A5" s="433" t="s">
        <v>264</v>
      </c>
      <c r="B5" s="434"/>
      <c r="C5" s="435"/>
      <c r="D5" s="435"/>
      <c r="E5" s="436"/>
      <c r="F5" s="435"/>
      <c r="G5" s="435"/>
      <c r="H5" s="435"/>
      <c r="I5" s="436"/>
      <c r="J5" s="435"/>
      <c r="K5" s="435"/>
      <c r="L5" s="435"/>
      <c r="M5" s="436"/>
    </row>
    <row r="6" spans="1:13" s="443" customFormat="1" ht="40" customHeight="1" x14ac:dyDescent="0.2">
      <c r="A6" s="437" t="s">
        <v>170</v>
      </c>
      <c r="B6" s="438">
        <v>290.10000000000002</v>
      </c>
      <c r="C6" s="438">
        <v>491.6</v>
      </c>
      <c r="D6" s="439">
        <v>861.2</v>
      </c>
      <c r="E6" s="440">
        <v>1959.33</v>
      </c>
      <c r="F6" s="441">
        <v>-240.1472315</v>
      </c>
      <c r="G6" s="442">
        <v>-328.91544750000008</v>
      </c>
      <c r="H6" s="439">
        <v>-450.7</v>
      </c>
      <c r="I6" s="440">
        <v>-886.44</v>
      </c>
      <c r="J6" s="441">
        <v>-240.1472315</v>
      </c>
      <c r="K6" s="442">
        <v>-326.98065075000005</v>
      </c>
      <c r="L6" s="439">
        <v>-458.3</v>
      </c>
      <c r="M6" s="440">
        <v>-928.61</v>
      </c>
    </row>
    <row r="7" spans="1:13" s="443" customFormat="1" ht="40" customHeight="1" x14ac:dyDescent="0.2">
      <c r="A7" s="437" t="s">
        <v>348</v>
      </c>
      <c r="B7" s="438">
        <v>4555.4876949999998</v>
      </c>
      <c r="C7" s="438">
        <v>6954.8848907750007</v>
      </c>
      <c r="D7" s="444">
        <v>7375</v>
      </c>
      <c r="E7" s="445">
        <v>17916.38</v>
      </c>
      <c r="F7" s="446">
        <v>-798.09891149999999</v>
      </c>
      <c r="G7" s="438">
        <v>-581.47091660000012</v>
      </c>
      <c r="H7" s="439">
        <v>-476</v>
      </c>
      <c r="I7" s="440">
        <v>-2205.8998501769474</v>
      </c>
      <c r="J7" s="446">
        <v>-799.64132600000005</v>
      </c>
      <c r="K7" s="438">
        <v>-450.80764275000007</v>
      </c>
      <c r="L7" s="439">
        <v>-476</v>
      </c>
      <c r="M7" s="440">
        <v>-1590.0559718569475</v>
      </c>
    </row>
    <row r="8" spans="1:13" s="443" customFormat="1" ht="40" customHeight="1" x14ac:dyDescent="0.2">
      <c r="A8" s="437" t="s">
        <v>151</v>
      </c>
      <c r="B8" s="447">
        <v>2523.5913065</v>
      </c>
      <c r="C8" s="448">
        <v>4292</v>
      </c>
      <c r="D8" s="449">
        <v>6189.5</v>
      </c>
      <c r="E8" s="450">
        <v>8864.7199999999993</v>
      </c>
      <c r="F8" s="441">
        <v>-1170.0890519999998</v>
      </c>
      <c r="G8" s="442">
        <v>-619.65090580000003</v>
      </c>
      <c r="H8" s="449">
        <v>-8.1999999999999993</v>
      </c>
      <c r="I8" s="450">
        <v>-409.89900000000011</v>
      </c>
      <c r="J8" s="441">
        <v>-1170.0890519999998</v>
      </c>
      <c r="K8" s="442">
        <v>-552.25548567500016</v>
      </c>
      <c r="L8" s="449">
        <v>-202</v>
      </c>
      <c r="M8" s="450">
        <v>-564.74000000000012</v>
      </c>
    </row>
    <row r="9" spans="1:13" s="443" customFormat="1" ht="40" customHeight="1" x14ac:dyDescent="0.2">
      <c r="A9" s="437" t="s">
        <v>126</v>
      </c>
      <c r="B9" s="442">
        <v>257.52999999999997</v>
      </c>
      <c r="C9" s="442">
        <v>494</v>
      </c>
      <c r="D9" s="444">
        <v>657</v>
      </c>
      <c r="E9" s="445">
        <v>1439.0041999999999</v>
      </c>
      <c r="F9" s="441">
        <v>-856.7</v>
      </c>
      <c r="G9" s="451">
        <v>-971</v>
      </c>
      <c r="H9" s="444">
        <v>-1608.7</v>
      </c>
      <c r="I9" s="445">
        <v>-1510.6151999999997</v>
      </c>
      <c r="J9" s="441">
        <v>-761.75157849999994</v>
      </c>
      <c r="K9" s="451">
        <v>-993.5</v>
      </c>
      <c r="L9" s="444">
        <v>-1711.1</v>
      </c>
      <c r="M9" s="445">
        <v>-1621.4238</v>
      </c>
    </row>
    <row r="10" spans="1:13" s="443" customFormat="1" ht="40" customHeight="1" x14ac:dyDescent="0.2">
      <c r="A10" s="437" t="s">
        <v>181</v>
      </c>
      <c r="B10" s="447"/>
      <c r="C10" s="442">
        <v>2397.6001326000001</v>
      </c>
      <c r="D10" s="444">
        <v>4140</v>
      </c>
      <c r="E10" s="445">
        <v>8910</v>
      </c>
      <c r="F10" s="441"/>
      <c r="G10" s="442">
        <v>-65.654103050000003</v>
      </c>
      <c r="H10" s="444">
        <v>-1370</v>
      </c>
      <c r="I10" s="450">
        <v>-2540</v>
      </c>
      <c r="J10" s="441"/>
      <c r="K10" s="442">
        <v>-79.455653200000015</v>
      </c>
      <c r="L10" s="444">
        <v>-1370</v>
      </c>
      <c r="M10" s="450"/>
    </row>
    <row r="11" spans="1:13" s="443" customFormat="1" ht="40" customHeight="1" x14ac:dyDescent="0.2">
      <c r="A11" s="437" t="s">
        <v>369</v>
      </c>
      <c r="B11" s="442">
        <v>159.00281649999999</v>
      </c>
      <c r="C11" s="442">
        <v>384.96006002500008</v>
      </c>
      <c r="D11" s="444">
        <v>451</v>
      </c>
      <c r="E11" s="445">
        <v>1156.32</v>
      </c>
      <c r="F11" s="441">
        <v>-204.87288249999997</v>
      </c>
      <c r="G11" s="442">
        <v>-295.31447727500006</v>
      </c>
      <c r="H11" s="444">
        <v>-375.8</v>
      </c>
      <c r="I11" s="445">
        <v>-556.64</v>
      </c>
      <c r="J11" s="441">
        <v>-204.87288249999997</v>
      </c>
      <c r="K11" s="442">
        <v>-295.31447727500006</v>
      </c>
      <c r="L11" s="444">
        <v>-395.1</v>
      </c>
      <c r="M11" s="445">
        <v>-605.92999999999995</v>
      </c>
    </row>
    <row r="12" spans="1:13" s="443" customFormat="1" ht="40" customHeight="1" x14ac:dyDescent="0.2">
      <c r="A12" s="437" t="s">
        <v>131</v>
      </c>
      <c r="B12" s="442">
        <v>125.33794349999999</v>
      </c>
      <c r="C12" s="442">
        <v>196.12389722500004</v>
      </c>
      <c r="D12" s="444">
        <v>240</v>
      </c>
      <c r="E12" s="445">
        <v>481.67819999999995</v>
      </c>
      <c r="F12" s="441">
        <v>-163.093568</v>
      </c>
      <c r="G12" s="442">
        <v>-311.76024965000005</v>
      </c>
      <c r="H12" s="444">
        <v>-296.8</v>
      </c>
      <c r="I12" s="445">
        <v>-538.96699999999998</v>
      </c>
      <c r="J12" s="441">
        <v>-163.093568</v>
      </c>
      <c r="K12" s="442">
        <v>-311.76024965000005</v>
      </c>
      <c r="L12" s="444">
        <v>-302</v>
      </c>
      <c r="M12" s="445">
        <v>-560.07339999999999</v>
      </c>
    </row>
    <row r="13" spans="1:13" s="443" customFormat="1" ht="40" customHeight="1" x14ac:dyDescent="0.2">
      <c r="A13" s="437" t="s">
        <v>122</v>
      </c>
      <c r="B13" s="442">
        <v>33.195442499999999</v>
      </c>
      <c r="C13" s="442">
        <v>116.53925757500001</v>
      </c>
      <c r="D13" s="444">
        <v>185</v>
      </c>
      <c r="E13" s="445">
        <v>467.35599999999999</v>
      </c>
      <c r="F13" s="441">
        <v>-136.20190649999998</v>
      </c>
      <c r="G13" s="442">
        <v>-161.87799475</v>
      </c>
      <c r="H13" s="444">
        <v>-167</v>
      </c>
      <c r="I13" s="445">
        <v>-1666.6517999999999</v>
      </c>
      <c r="J13" s="441">
        <v>-136.20190649999998</v>
      </c>
      <c r="K13" s="442">
        <v>-161.87799475</v>
      </c>
      <c r="L13" s="444">
        <v>-167</v>
      </c>
      <c r="M13" s="445">
        <v>-1549.8127999999997</v>
      </c>
    </row>
    <row r="14" spans="1:13" s="455" customFormat="1" ht="40" customHeight="1" x14ac:dyDescent="0.2">
      <c r="A14" s="433" t="s">
        <v>370</v>
      </c>
      <c r="B14" s="452"/>
      <c r="C14" s="453"/>
      <c r="D14" s="453"/>
      <c r="E14" s="454"/>
      <c r="F14" s="453"/>
      <c r="G14" s="453"/>
      <c r="H14" s="453"/>
      <c r="I14" s="454"/>
      <c r="J14" s="453"/>
      <c r="K14" s="453"/>
      <c r="L14" s="453"/>
      <c r="M14" s="454"/>
    </row>
    <row r="15" spans="1:13" s="443" customFormat="1" ht="40" customHeight="1" x14ac:dyDescent="0.2">
      <c r="A15" s="437" t="s">
        <v>146</v>
      </c>
      <c r="B15" s="447">
        <v>37.755624499999996</v>
      </c>
      <c r="C15" s="442">
        <v>492.59925255000007</v>
      </c>
      <c r="D15" s="444">
        <v>1266</v>
      </c>
      <c r="E15" s="445">
        <v>2888.89</v>
      </c>
      <c r="F15" s="441">
        <v>-20.252573000000002</v>
      </c>
      <c r="G15" s="442">
        <v>-119.63493237500002</v>
      </c>
      <c r="H15" s="444">
        <v>-393.9</v>
      </c>
      <c r="I15" s="445">
        <v>-1211.9052042245999</v>
      </c>
      <c r="J15" s="441">
        <v>-20.252573000000002</v>
      </c>
      <c r="K15" s="442">
        <v>-118.02260175000002</v>
      </c>
      <c r="L15" s="444">
        <v>-393.9</v>
      </c>
      <c r="M15" s="445">
        <v>-1245.4555312136749</v>
      </c>
    </row>
    <row r="16" spans="1:13" s="443" customFormat="1" ht="40" customHeight="1" x14ac:dyDescent="0.2">
      <c r="A16" s="437" t="s">
        <v>371</v>
      </c>
      <c r="B16" s="447"/>
      <c r="C16" s="442">
        <v>9.6739837500000014</v>
      </c>
      <c r="D16" s="444">
        <v>11.079655199999999</v>
      </c>
      <c r="E16" s="445">
        <v>12.42</v>
      </c>
      <c r="F16" s="441"/>
      <c r="G16" s="442">
        <v>-15.284894325000003</v>
      </c>
      <c r="H16" s="444">
        <v>-17.881721999999996</v>
      </c>
      <c r="I16" s="445">
        <v>-42.748848539999997</v>
      </c>
      <c r="J16" s="441"/>
      <c r="K16" s="442">
        <v>-15.284894325000003</v>
      </c>
      <c r="L16" s="444">
        <v>-17.881721999999996</v>
      </c>
      <c r="M16" s="445">
        <v>-41.068507539999999</v>
      </c>
    </row>
    <row r="17" spans="1:13" s="443" customFormat="1" ht="40" customHeight="1" x14ac:dyDescent="0.2">
      <c r="A17" s="437" t="s">
        <v>174</v>
      </c>
      <c r="B17" s="447"/>
      <c r="C17" s="442"/>
      <c r="D17" s="444">
        <v>57.151385999999995</v>
      </c>
      <c r="E17" s="445">
        <v>1301.1520955579515</v>
      </c>
      <c r="F17" s="441"/>
      <c r="G17" s="442"/>
      <c r="H17" s="444">
        <v>-367.59210479999996</v>
      </c>
      <c r="I17" s="445">
        <v>-3391.9028184311037</v>
      </c>
      <c r="J17" s="441"/>
      <c r="K17" s="442"/>
      <c r="L17" s="444">
        <v>-395.08086959999997</v>
      </c>
      <c r="M17" s="445">
        <v>-3884.406951791907</v>
      </c>
    </row>
    <row r="18" spans="1:13" s="443" customFormat="1" ht="40" customHeight="1" x14ac:dyDescent="0.2">
      <c r="A18" s="437" t="s">
        <v>372</v>
      </c>
      <c r="B18" s="447"/>
      <c r="C18" s="442"/>
      <c r="D18" s="444">
        <v>63.392457599999993</v>
      </c>
      <c r="E18" s="445">
        <f>2.47*E1</f>
        <v>186.18860000000001</v>
      </c>
      <c r="F18" s="441"/>
      <c r="G18" s="442"/>
      <c r="H18" s="444">
        <v>-105.537222</v>
      </c>
      <c r="I18" s="445">
        <f>-3.6*I1</f>
        <v>-271.36799999999999</v>
      </c>
      <c r="J18" s="441"/>
      <c r="K18" s="442"/>
      <c r="L18" s="444">
        <v>-104.13473399999999</v>
      </c>
      <c r="M18" s="445">
        <f>-3.34*M1</f>
        <v>-251.76919999999998</v>
      </c>
    </row>
    <row r="19" spans="1:13" s="443" customFormat="1" ht="40" customHeight="1" x14ac:dyDescent="0.2">
      <c r="A19" s="437" t="s">
        <v>373</v>
      </c>
      <c r="B19" s="447">
        <v>31.921273999999997</v>
      </c>
      <c r="C19" s="442">
        <v>453.00041240000007</v>
      </c>
      <c r="D19" s="444">
        <v>1613</v>
      </c>
      <c r="E19" s="445">
        <v>6760.5083214757597</v>
      </c>
      <c r="F19" s="441">
        <v>-199.64208549999998</v>
      </c>
      <c r="G19" s="442">
        <v>-666.21501425000008</v>
      </c>
      <c r="H19" s="444">
        <v>-970</v>
      </c>
      <c r="I19" s="445">
        <v>-4290.2842558363272</v>
      </c>
      <c r="J19" s="441">
        <v>-141.768011</v>
      </c>
      <c r="K19" s="442">
        <v>-603.52759954999999</v>
      </c>
      <c r="L19" s="444">
        <v>-913</v>
      </c>
      <c r="M19" s="445">
        <v>-3826.597621483435</v>
      </c>
    </row>
    <row r="20" spans="1:13" s="443" customFormat="1" ht="40" customHeight="1" x14ac:dyDescent="0.2">
      <c r="A20" s="437" t="s">
        <v>154</v>
      </c>
      <c r="B20" s="447"/>
      <c r="C20" s="442">
        <v>92.999230450000013</v>
      </c>
      <c r="D20" s="444">
        <v>338.4</v>
      </c>
      <c r="E20" s="445">
        <v>974.50790864999999</v>
      </c>
      <c r="F20" s="441"/>
      <c r="G20" s="442">
        <v>-108.54209767500001</v>
      </c>
      <c r="H20" s="444">
        <v>-129.6</v>
      </c>
      <c r="I20" s="445">
        <v>-134.24478806999988</v>
      </c>
      <c r="J20" s="441"/>
      <c r="K20" s="442">
        <v>-108.54209767500001</v>
      </c>
      <c r="L20" s="444">
        <v>-129.6</v>
      </c>
      <c r="M20" s="445">
        <v>-106.83886563999988</v>
      </c>
    </row>
    <row r="21" spans="1:13" s="443" customFormat="1" ht="40" customHeight="1" x14ac:dyDescent="0.2">
      <c r="A21" s="437" t="s">
        <v>374</v>
      </c>
      <c r="B21" s="447"/>
      <c r="C21" s="442"/>
      <c r="D21" s="444">
        <v>42.21488879999999</v>
      </c>
      <c r="E21" s="445">
        <v>132.57671980000001</v>
      </c>
      <c r="F21" s="441"/>
      <c r="G21" s="442"/>
      <c r="H21" s="444">
        <v>-29.662621199999997</v>
      </c>
      <c r="I21" s="445">
        <v>-34.849609925806504</v>
      </c>
      <c r="J21" s="441"/>
      <c r="K21" s="442"/>
      <c r="L21" s="444">
        <v>-25.946027999999998</v>
      </c>
      <c r="M21" s="445">
        <v>-26.575223925806498</v>
      </c>
    </row>
    <row r="22" spans="1:13" s="443" customFormat="1" ht="40" customHeight="1" x14ac:dyDescent="0.2">
      <c r="A22" s="437" t="s">
        <v>157</v>
      </c>
      <c r="B22" s="447">
        <v>57.270520999999995</v>
      </c>
      <c r="C22" s="442">
        <v>160.13667767500002</v>
      </c>
      <c r="D22" s="444">
        <v>240</v>
      </c>
      <c r="E22" s="445">
        <v>565.54661241025349</v>
      </c>
      <c r="F22" s="441">
        <v>-217.94987499999996</v>
      </c>
      <c r="G22" s="442">
        <v>-327.81906267500005</v>
      </c>
      <c r="H22" s="444">
        <v>-366</v>
      </c>
      <c r="I22" s="445">
        <v>-605.37449879922451</v>
      </c>
      <c r="J22" s="441">
        <v>-217.94987499999996</v>
      </c>
      <c r="K22" s="442">
        <v>-327.81906267500005</v>
      </c>
      <c r="L22" s="444">
        <v>-366</v>
      </c>
      <c r="M22" s="445">
        <v>-618.64848679922443</v>
      </c>
    </row>
    <row r="23" spans="1:13" s="443" customFormat="1" ht="40" customHeight="1" x14ac:dyDescent="0.2">
      <c r="A23" s="437" t="s">
        <v>159</v>
      </c>
      <c r="B23" s="447"/>
      <c r="C23" s="442">
        <v>40.888704650000008</v>
      </c>
      <c r="D23" s="444">
        <v>62.480840399999991</v>
      </c>
      <c r="E23" s="445">
        <f>2.19*E1</f>
        <v>165.08219999999997</v>
      </c>
      <c r="F23" s="441"/>
      <c r="G23" s="442">
        <v>-42.436542050000007</v>
      </c>
      <c r="H23" s="444">
        <v>-75.38373</v>
      </c>
      <c r="I23" s="445">
        <f>-1.09*I1</f>
        <v>-82.164200000000008</v>
      </c>
      <c r="J23" s="441"/>
      <c r="K23" s="442">
        <v>-47.402520375000009</v>
      </c>
      <c r="L23" s="444">
        <v>-75.38373</v>
      </c>
      <c r="M23" s="445">
        <f>-1.03*M1</f>
        <v>-77.641400000000004</v>
      </c>
    </row>
    <row r="24" spans="1:13" s="455" customFormat="1" ht="40" customHeight="1" x14ac:dyDescent="0.2">
      <c r="A24" s="433" t="s">
        <v>375</v>
      </c>
      <c r="B24" s="452"/>
      <c r="C24" s="453"/>
      <c r="D24" s="453"/>
      <c r="E24" s="454"/>
      <c r="F24" s="453"/>
      <c r="G24" s="453"/>
      <c r="H24" s="453"/>
      <c r="I24" s="454"/>
      <c r="J24" s="453"/>
      <c r="K24" s="453"/>
      <c r="L24" s="453"/>
      <c r="M24" s="454"/>
    </row>
    <row r="25" spans="1:13" s="443" customFormat="1" ht="40" customHeight="1" x14ac:dyDescent="0.2">
      <c r="A25" s="437" t="s">
        <v>376</v>
      </c>
      <c r="B25" s="447">
        <v>6.5720269999999994</v>
      </c>
      <c r="C25" s="442">
        <v>30.763268325000006</v>
      </c>
      <c r="D25" s="444">
        <v>99.015652799999998</v>
      </c>
      <c r="E25" s="445">
        <f>2.11*E1</f>
        <v>159.05179999999999</v>
      </c>
      <c r="F25" s="441">
        <v>-36.213209999999997</v>
      </c>
      <c r="G25" s="442">
        <v>-86.485414725000012</v>
      </c>
      <c r="H25" s="444">
        <v>-265.91172479999994</v>
      </c>
      <c r="I25" s="445">
        <f>-0.86*I1</f>
        <v>-64.826799999999992</v>
      </c>
      <c r="J25" s="441">
        <v>-36.213209999999997</v>
      </c>
      <c r="K25" s="442">
        <v>-86.485414725000012</v>
      </c>
      <c r="L25" s="444">
        <v>-316.12079519999998</v>
      </c>
      <c r="M25" s="445">
        <f>-0.97*M1</f>
        <v>-73.118599999999986</v>
      </c>
    </row>
    <row r="26" spans="1:13" s="443" customFormat="1" ht="40" customHeight="1" x14ac:dyDescent="0.2">
      <c r="A26" s="437" t="s">
        <v>377</v>
      </c>
      <c r="B26" s="447">
        <v>172.34805499999999</v>
      </c>
      <c r="C26" s="442">
        <v>356.77652070000005</v>
      </c>
      <c r="D26" s="444">
        <v>634.34532239999999</v>
      </c>
      <c r="E26" s="450">
        <v>930</v>
      </c>
      <c r="F26" s="441">
        <v>-27.092845999999998</v>
      </c>
      <c r="G26" s="442">
        <v>-69.975149125000016</v>
      </c>
      <c r="H26" s="444">
        <v>-71.526887999999985</v>
      </c>
      <c r="I26" s="450">
        <v>-100</v>
      </c>
      <c r="J26" s="441">
        <v>-27.092845999999998</v>
      </c>
      <c r="K26" s="442">
        <v>-64.751197900000008</v>
      </c>
      <c r="L26" s="444">
        <v>-79.52106959999999</v>
      </c>
      <c r="M26" s="450">
        <v>-110</v>
      </c>
    </row>
    <row r="27" spans="1:13" s="443" customFormat="1" ht="40" customHeight="1" x14ac:dyDescent="0.2">
      <c r="A27" s="437" t="s">
        <v>178</v>
      </c>
      <c r="B27" s="447"/>
      <c r="C27" s="442">
        <v>0</v>
      </c>
      <c r="D27" s="444">
        <v>0</v>
      </c>
      <c r="E27" s="445">
        <f>0.05*E1</f>
        <v>3.7690000000000001</v>
      </c>
      <c r="F27" s="441"/>
      <c r="G27" s="442">
        <v>-11.479794050000002</v>
      </c>
      <c r="H27" s="444">
        <v>-20.406200399999999</v>
      </c>
      <c r="I27" s="445">
        <f>-0.31*I1</f>
        <v>-23.367799999999999</v>
      </c>
      <c r="J27" s="441"/>
      <c r="K27" s="442">
        <v>-11.479794050000002</v>
      </c>
      <c r="L27" s="444">
        <v>-20.406200399999999</v>
      </c>
      <c r="M27" s="445">
        <f>-0.47*M1</f>
        <v>-35.428599999999996</v>
      </c>
    </row>
    <row r="28" spans="1:13" s="443" customFormat="1" ht="40" customHeight="1" x14ac:dyDescent="0.2">
      <c r="A28" s="437" t="s">
        <v>166</v>
      </c>
      <c r="B28" s="447"/>
      <c r="C28" s="442"/>
      <c r="D28" s="444">
        <v>30.433989599999997</v>
      </c>
      <c r="E28" s="445">
        <v>224.32</v>
      </c>
      <c r="F28" s="441"/>
      <c r="G28" s="442"/>
      <c r="H28" s="444">
        <v>-49.998697199999995</v>
      </c>
      <c r="I28" s="445">
        <v>-179.3</v>
      </c>
      <c r="J28" s="441"/>
      <c r="K28" s="442"/>
      <c r="L28" s="444">
        <v>-49.2974532</v>
      </c>
      <c r="M28" s="445">
        <v>-233.53</v>
      </c>
    </row>
    <row r="29" spans="1:13" s="443" customFormat="1" ht="40" customHeight="1" x14ac:dyDescent="0.2">
      <c r="A29" s="437" t="s">
        <v>378</v>
      </c>
      <c r="B29" s="447">
        <v>1.6765375</v>
      </c>
      <c r="C29" s="442">
        <v>10.512395675000002</v>
      </c>
      <c r="D29" s="444">
        <v>21.4580664</v>
      </c>
      <c r="E29" s="445">
        <v>61.54</v>
      </c>
      <c r="F29" s="441">
        <v>-12.942869499999999</v>
      </c>
      <c r="G29" s="442">
        <v>-19.734926850000004</v>
      </c>
      <c r="H29" s="444">
        <v>-60.236859599999995</v>
      </c>
      <c r="I29" s="445">
        <v>-79.28</v>
      </c>
      <c r="J29" s="441">
        <v>-12.942869499999999</v>
      </c>
      <c r="K29" s="442">
        <v>-19.734926850000004</v>
      </c>
      <c r="L29" s="444">
        <v>-58.694122799999995</v>
      </c>
      <c r="M29" s="445">
        <v>-78.760414859093999</v>
      </c>
    </row>
    <row r="30" spans="1:13" s="443" customFormat="1" ht="40" customHeight="1" x14ac:dyDescent="0.2">
      <c r="A30" s="437" t="s">
        <v>379</v>
      </c>
      <c r="B30" s="447"/>
      <c r="C30" s="442"/>
      <c r="D30" s="444">
        <v>11.219903999999998</v>
      </c>
      <c r="E30" s="445">
        <v>63.14</v>
      </c>
      <c r="F30" s="441"/>
      <c r="G30" s="442"/>
      <c r="H30" s="444">
        <v>-47.614467599999998</v>
      </c>
      <c r="I30" s="445">
        <v>-112.19406856999998</v>
      </c>
      <c r="J30" s="441"/>
      <c r="K30" s="442"/>
      <c r="L30" s="444">
        <v>-47.614467599999998</v>
      </c>
      <c r="M30" s="445">
        <v>-116.12406856999999</v>
      </c>
    </row>
    <row r="31" spans="1:13" s="443" customFormat="1" ht="40" customHeight="1" x14ac:dyDescent="0.2">
      <c r="A31" s="437" t="s">
        <v>148</v>
      </c>
      <c r="B31" s="447"/>
      <c r="C31" s="442">
        <v>2.6442222250000005</v>
      </c>
      <c r="D31" s="444">
        <v>9.4667940000000002</v>
      </c>
      <c r="E31" s="445">
        <f>0.58*E1</f>
        <v>43.720399999999991</v>
      </c>
      <c r="F31" s="441"/>
      <c r="G31" s="442">
        <v>-10.060943100000003</v>
      </c>
      <c r="H31" s="444">
        <v>-14.235253199999999</v>
      </c>
      <c r="I31" s="445">
        <f>-0.35*I1</f>
        <v>-26.382999999999996</v>
      </c>
      <c r="J31" s="441"/>
      <c r="K31" s="442">
        <v>-10.060943100000003</v>
      </c>
      <c r="L31" s="444">
        <v>-14.235253199999999</v>
      </c>
      <c r="M31" s="445">
        <f>-0.36*M1</f>
        <v>-27.136799999999997</v>
      </c>
    </row>
    <row r="32" spans="1:13" s="443" customFormat="1" ht="40" customHeight="1" x14ac:dyDescent="0.2">
      <c r="A32" s="437" t="s">
        <v>167</v>
      </c>
      <c r="B32" s="447"/>
      <c r="C32" s="442"/>
      <c r="D32" s="444">
        <v>7.0124399999999998</v>
      </c>
      <c r="E32" s="445">
        <f>0.16*E1</f>
        <v>12.0608</v>
      </c>
      <c r="F32" s="441"/>
      <c r="G32" s="442"/>
      <c r="H32" s="444">
        <v>-71.526887999999985</v>
      </c>
      <c r="I32" s="445">
        <f>-2.85*I1</f>
        <v>-214.833</v>
      </c>
      <c r="J32" s="441"/>
      <c r="K32" s="442"/>
      <c r="L32" s="444">
        <v>-71.526887999999985</v>
      </c>
      <c r="M32" s="445">
        <f>-2.85*M1</f>
        <v>-214.833</v>
      </c>
    </row>
    <row r="33" spans="1:13" s="443" customFormat="1" ht="40" customHeight="1" x14ac:dyDescent="0.2">
      <c r="A33" s="437" t="s">
        <v>189</v>
      </c>
      <c r="B33" s="447">
        <v>38.895669999999996</v>
      </c>
      <c r="C33" s="442">
        <v>67.008460775000017</v>
      </c>
      <c r="D33" s="444">
        <v>70.545146399999993</v>
      </c>
      <c r="E33" s="445">
        <v>160.69999999999999</v>
      </c>
      <c r="F33" s="441" t="s">
        <v>380</v>
      </c>
      <c r="G33" s="442">
        <v>-39.14738757500001</v>
      </c>
      <c r="H33" s="444">
        <v>-33.659711999999999</v>
      </c>
      <c r="I33" s="445">
        <v>-195.3</v>
      </c>
      <c r="J33" s="441" t="s">
        <v>380</v>
      </c>
      <c r="K33" s="442">
        <v>-38.437962100000007</v>
      </c>
      <c r="L33" s="444">
        <v>-32.748094799999997</v>
      </c>
      <c r="M33" s="445">
        <v>-186.29999999999998</v>
      </c>
    </row>
    <row r="34" spans="1:13" s="443" customFormat="1" ht="40" customHeight="1" x14ac:dyDescent="0.2">
      <c r="A34" s="437" t="s">
        <v>381</v>
      </c>
      <c r="B34" s="447">
        <v>3.0177674999999997</v>
      </c>
      <c r="C34" s="442">
        <v>4.5145257500000007</v>
      </c>
      <c r="D34" s="444">
        <v>2.4543539999999999</v>
      </c>
      <c r="E34" s="445">
        <v>1.47</v>
      </c>
      <c r="F34" s="441">
        <v>-24.879816499999997</v>
      </c>
      <c r="G34" s="442">
        <v>-21.605230375000001</v>
      </c>
      <c r="H34" s="444">
        <v>-27.909511199999997</v>
      </c>
      <c r="I34" s="445">
        <v>-41.057132150000001</v>
      </c>
      <c r="J34" s="441">
        <v>-24.879816499999997</v>
      </c>
      <c r="K34" s="442">
        <v>-21.605230375000001</v>
      </c>
      <c r="L34" s="444">
        <v>-25.174659599999998</v>
      </c>
      <c r="M34" s="445">
        <v>-40.609418829999996</v>
      </c>
    </row>
    <row r="35" spans="1:13" s="443" customFormat="1" ht="40" customHeight="1" x14ac:dyDescent="0.2">
      <c r="A35" s="437" t="s">
        <v>382</v>
      </c>
      <c r="B35" s="447"/>
      <c r="C35" s="442">
        <v>0.38695935000000009</v>
      </c>
      <c r="D35" s="444">
        <v>3.0153491999999997</v>
      </c>
      <c r="E35" s="445">
        <v>14.44</v>
      </c>
      <c r="F35" s="441"/>
      <c r="G35" s="442">
        <v>-15.220401100000002</v>
      </c>
      <c r="H35" s="444">
        <v>-46.282103999999997</v>
      </c>
      <c r="I35" s="445">
        <v>-159.02868035</v>
      </c>
      <c r="J35" s="441"/>
      <c r="K35" s="442">
        <v>-13.995029825000001</v>
      </c>
      <c r="L35" s="444">
        <v>-43.547252399999998</v>
      </c>
      <c r="M35" s="445">
        <v>-148.25722244999997</v>
      </c>
    </row>
    <row r="36" spans="1:13" s="443" customFormat="1" ht="40" customHeight="1" x14ac:dyDescent="0.2">
      <c r="A36" s="437" t="s">
        <v>383</v>
      </c>
      <c r="B36" s="447">
        <v>7.9132569999999998</v>
      </c>
      <c r="C36" s="442">
        <v>17.993609775000003</v>
      </c>
      <c r="D36" s="444">
        <v>16.759731599999999</v>
      </c>
      <c r="E36" s="445">
        <f>0.774*E1</f>
        <v>58.344119999999997</v>
      </c>
      <c r="F36" s="441">
        <v>-9.8580404999999995</v>
      </c>
      <c r="G36" s="442">
        <v>-26.958168050000005</v>
      </c>
      <c r="H36" s="444">
        <v>-9.3265451999999982</v>
      </c>
      <c r="I36" s="445">
        <f>0.183*I1</f>
        <v>13.79454</v>
      </c>
      <c r="J36" s="441">
        <v>-9.8580404999999995</v>
      </c>
      <c r="K36" s="442">
        <v>-26.958168050000005</v>
      </c>
      <c r="L36" s="444">
        <v>-9.3265451999999982</v>
      </c>
      <c r="M36" s="445">
        <f>0.183*M1</f>
        <v>13.79454</v>
      </c>
    </row>
    <row r="37" spans="1:13" s="443" customFormat="1" ht="40" customHeight="1" x14ac:dyDescent="0.2">
      <c r="A37" s="437" t="s">
        <v>187</v>
      </c>
      <c r="B37" s="447">
        <v>0</v>
      </c>
      <c r="C37" s="442">
        <v>0.19347967500000005</v>
      </c>
      <c r="D37" s="444">
        <v>10.308286799999999</v>
      </c>
      <c r="E37" s="445">
        <v>236.54</v>
      </c>
      <c r="F37" s="441">
        <v>-10.059224999999998</v>
      </c>
      <c r="G37" s="442">
        <v>-25.797290000000004</v>
      </c>
      <c r="H37" s="444">
        <v>-124.61105879999998</v>
      </c>
      <c r="I37" s="445">
        <v>-622.93948139433235</v>
      </c>
      <c r="J37" s="441">
        <v>-10.059224999999998</v>
      </c>
      <c r="K37" s="442">
        <v>-23.733506800000004</v>
      </c>
      <c r="L37" s="444">
        <v>-100.06751879999999</v>
      </c>
      <c r="M37" s="445">
        <v>-660.89060800703623</v>
      </c>
    </row>
    <row r="38" spans="1:13" s="443" customFormat="1" ht="40" customHeight="1" x14ac:dyDescent="0.2">
      <c r="A38" s="437" t="s">
        <v>177</v>
      </c>
      <c r="B38" s="447"/>
      <c r="C38" s="442">
        <v>19.089994600000001</v>
      </c>
      <c r="D38" s="444">
        <v>110.09530799999999</v>
      </c>
      <c r="E38" s="445">
        <v>562.77464975780003</v>
      </c>
      <c r="F38" s="441"/>
      <c r="G38" s="442">
        <v>-28.5</v>
      </c>
      <c r="H38" s="444">
        <v>-24.894161999999998</v>
      </c>
      <c r="I38" s="445">
        <v>-248.26863180809994</v>
      </c>
      <c r="J38" s="441"/>
      <c r="K38" s="442">
        <v>-28.5</v>
      </c>
      <c r="L38" s="444">
        <v>-24.7539132</v>
      </c>
      <c r="M38" s="445">
        <v>-250.11530981809997</v>
      </c>
    </row>
    <row r="39" spans="1:13" s="443" customFormat="1" ht="40" customHeight="1" x14ac:dyDescent="0.2">
      <c r="A39" s="437" t="s">
        <v>172</v>
      </c>
      <c r="B39" s="447"/>
      <c r="C39" s="442"/>
      <c r="D39" s="444">
        <v>7.012439999999999E-2</v>
      </c>
      <c r="E39" s="445">
        <f>0.0219*E1</f>
        <v>1.6508219999999998</v>
      </c>
      <c r="F39" s="441"/>
      <c r="G39" s="442"/>
      <c r="H39" s="444">
        <v>-8.3448035999999988</v>
      </c>
      <c r="I39" s="445">
        <f>-0.6215*I1</f>
        <v>-46.848669999999998</v>
      </c>
      <c r="J39" s="441"/>
      <c r="K39" s="442"/>
      <c r="L39" s="444">
        <v>-8.3448035999999988</v>
      </c>
      <c r="M39" s="445">
        <f>-0.5961*M1</f>
        <v>-44.934017999999995</v>
      </c>
    </row>
  </sheetData>
  <autoFilter ref="A4:L4" xr:uid="{00000000-0009-0000-0000-000002000000}"/>
  <conditionalFormatting sqref="B6:M13">
    <cfRule type="cellIs" dxfId="2" priority="1" operator="lessThan">
      <formula>0</formula>
    </cfRule>
  </conditionalFormatting>
  <conditionalFormatting sqref="B15:M23">
    <cfRule type="cellIs" dxfId="1" priority="7" operator="lessThan">
      <formula>0</formula>
    </cfRule>
  </conditionalFormatting>
  <conditionalFormatting sqref="B25:M39">
    <cfRule type="cellIs" dxfId="0" priority="6" operator="lessThan">
      <formula>0</formula>
    </cfRule>
  </conditionalFormatting>
  <pageMargins left="0.25" right="0.25" top="0.75" bottom="0.75" header="0.3" footer="0.3"/>
  <pageSetup scale="62" fitToHeight="2" orientation="landscape"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D2C9AA-28DA-E842-B3E4-B9F3C8553599}">
  <sheetPr>
    <tabColor rgb="FF92D050"/>
  </sheetPr>
  <dimension ref="A1:Z80"/>
  <sheetViews>
    <sheetView showGridLines="0" zoomScale="83" zoomScaleNormal="76" workbookViewId="0">
      <pane xSplit="2" ySplit="3" topLeftCell="F4" activePane="bottomRight" state="frozen"/>
      <selection pane="topRight" activeCell="C1" sqref="C1"/>
      <selection pane="bottomLeft" activeCell="A4" sqref="A4"/>
      <selection pane="bottomRight" activeCell="T16" sqref="T16"/>
    </sheetView>
  </sheetViews>
  <sheetFormatPr baseColWidth="10" defaultColWidth="8.83203125" defaultRowHeight="15" x14ac:dyDescent="0.2"/>
  <cols>
    <col min="1" max="1" width="8.83203125" style="9"/>
    <col min="2" max="2" width="22.1640625" style="9" bestFit="1" customWidth="1"/>
    <col min="3" max="3" width="26.6640625" style="9" customWidth="1"/>
    <col min="4" max="4" width="27.33203125" style="598" customWidth="1"/>
    <col min="5" max="6" width="22.1640625" style="9" customWidth="1"/>
    <col min="7" max="7" width="13.5" style="9" customWidth="1"/>
    <col min="8" max="8" width="12.1640625" style="9" bestFit="1" customWidth="1"/>
    <col min="9" max="12" width="8.83203125" style="9"/>
    <col min="13" max="15" width="11.83203125" style="9" customWidth="1"/>
    <col min="16" max="16" width="12.5" style="9" customWidth="1"/>
    <col min="17" max="18" width="12" style="9" bestFit="1" customWidth="1"/>
    <col min="19" max="19" width="12" style="9" customWidth="1"/>
    <col min="20" max="20" width="10.6640625" style="9" customWidth="1"/>
    <col min="21" max="21" width="15.6640625" style="9" bestFit="1" customWidth="1"/>
    <col min="22" max="22" width="17.83203125" style="9" bestFit="1" customWidth="1"/>
    <col min="23" max="23" width="19.83203125" style="9" customWidth="1"/>
    <col min="24" max="24" width="17.1640625" style="9" customWidth="1"/>
    <col min="25" max="25" width="17.6640625" style="9" customWidth="1"/>
    <col min="26" max="26" width="15.83203125" style="9" customWidth="1"/>
    <col min="27" max="16384" width="8.83203125" style="9"/>
  </cols>
  <sheetData>
    <row r="1" spans="1:24" x14ac:dyDescent="0.2">
      <c r="H1" s="599"/>
      <c r="I1" s="599"/>
      <c r="J1" s="599"/>
      <c r="K1" s="599"/>
      <c r="L1" s="599"/>
      <c r="M1" s="599"/>
      <c r="N1" s="599"/>
      <c r="O1" s="599"/>
      <c r="P1" s="599"/>
      <c r="Q1" s="599"/>
      <c r="R1" s="599"/>
      <c r="S1" s="599"/>
      <c r="T1" s="599"/>
    </row>
    <row r="2" spans="1:24" ht="36.5" customHeight="1" x14ac:dyDescent="0.2">
      <c r="B2" s="589"/>
      <c r="C2" s="589"/>
      <c r="D2" s="600"/>
      <c r="E2" s="589"/>
      <c r="H2" s="601" t="s">
        <v>645</v>
      </c>
      <c r="I2" s="601"/>
      <c r="J2" s="601"/>
      <c r="K2" s="601"/>
      <c r="L2" s="601"/>
      <c r="M2" s="599"/>
      <c r="N2" s="601" t="s">
        <v>646</v>
      </c>
      <c r="O2" s="599"/>
      <c r="P2" s="602"/>
      <c r="Q2" s="602"/>
      <c r="R2" s="603" t="s">
        <v>647</v>
      </c>
    </row>
    <row r="3" spans="1:24" ht="32" x14ac:dyDescent="0.2">
      <c r="A3" s="9" t="s">
        <v>648</v>
      </c>
      <c r="B3" s="604" t="s">
        <v>30</v>
      </c>
      <c r="C3" s="604" t="s">
        <v>649</v>
      </c>
      <c r="D3" s="605" t="s">
        <v>650</v>
      </c>
      <c r="E3" s="604" t="s">
        <v>651</v>
      </c>
      <c r="F3" s="604" t="s">
        <v>652</v>
      </c>
      <c r="G3" s="606" t="s">
        <v>653</v>
      </c>
      <c r="H3" s="604" t="s">
        <v>654</v>
      </c>
      <c r="I3" s="604" t="s">
        <v>655</v>
      </c>
      <c r="J3" s="604" t="s">
        <v>656</v>
      </c>
      <c r="K3" s="604" t="s">
        <v>657</v>
      </c>
      <c r="L3" s="604" t="s">
        <v>658</v>
      </c>
      <c r="M3" s="604" t="s">
        <v>659</v>
      </c>
      <c r="N3" s="604" t="s">
        <v>660</v>
      </c>
      <c r="O3" s="604" t="s">
        <v>661</v>
      </c>
      <c r="P3" s="604" t="s">
        <v>662</v>
      </c>
      <c r="Q3" s="604" t="s">
        <v>663</v>
      </c>
      <c r="R3" s="604" t="s">
        <v>664</v>
      </c>
      <c r="S3" s="604" t="s">
        <v>665</v>
      </c>
      <c r="T3" s="1450" t="s">
        <v>666</v>
      </c>
      <c r="U3" s="606" t="s">
        <v>667</v>
      </c>
      <c r="V3" s="606" t="s">
        <v>668</v>
      </c>
      <c r="X3" s="9" t="s">
        <v>669</v>
      </c>
    </row>
    <row r="4" spans="1:24" ht="14.5" customHeight="1" x14ac:dyDescent="0.2">
      <c r="B4" s="607" t="s">
        <v>151</v>
      </c>
      <c r="C4" s="608" t="s">
        <v>670</v>
      </c>
      <c r="D4" s="608"/>
      <c r="E4" s="609" t="s">
        <v>651</v>
      </c>
      <c r="F4" s="610" t="s">
        <v>50</v>
      </c>
      <c r="G4" s="610" t="s">
        <v>264</v>
      </c>
      <c r="H4" s="611">
        <v>7769.7854194000029</v>
      </c>
      <c r="I4" s="611">
        <v>11409.014580599998</v>
      </c>
      <c r="J4" s="611">
        <f>Table1[[#This Row],[OND''22]]-Table1[[#This Row],[JFM''23]]</f>
        <v>3639.2291611999954</v>
      </c>
      <c r="K4" s="612">
        <f>Table1[[#This Row],[JFM''23]]/Table1[[#This Row],[OND''22]]-1</f>
        <v>-0.31897839515326565</v>
      </c>
      <c r="L4" s="611">
        <v>10200.56</v>
      </c>
      <c r="M4" s="611">
        <v>4323.6657602446176</v>
      </c>
      <c r="N4" s="611">
        <v>1180</v>
      </c>
      <c r="O4" s="611">
        <v>569.06337763726287</v>
      </c>
      <c r="P4" s="611">
        <v>-76.493653468580305</v>
      </c>
      <c r="Q4" s="611">
        <v>-531.31283979657712</v>
      </c>
      <c r="R4" s="611">
        <v>11392</v>
      </c>
      <c r="S4" s="611">
        <v>-3422.256190009065</v>
      </c>
      <c r="T4" s="613">
        <f>-R4/S4*3</f>
        <v>9.9863943850181105</v>
      </c>
      <c r="U4" s="614">
        <v>61118862.694853179</v>
      </c>
      <c r="V4" s="9" t="s">
        <v>671</v>
      </c>
      <c r="X4" s="9" t="str">
        <f>VLOOKUP("*"&amp;Table1[[#This Row],[Companies]]&amp;"*", [231]Workings!$C:$D,2,0)</f>
        <v>Y</v>
      </c>
    </row>
    <row r="5" spans="1:24" ht="14.5" customHeight="1" x14ac:dyDescent="0.2">
      <c r="B5" s="607" t="s">
        <v>154</v>
      </c>
      <c r="C5" s="608" t="s">
        <v>670</v>
      </c>
      <c r="D5" s="609" t="s">
        <v>672</v>
      </c>
      <c r="E5" s="609" t="s">
        <v>651</v>
      </c>
      <c r="F5" s="610" t="s">
        <v>527</v>
      </c>
      <c r="G5" s="610" t="s">
        <v>264</v>
      </c>
      <c r="H5" s="611">
        <v>1612.17</v>
      </c>
      <c r="I5" s="611">
        <v>1360.2567009790498</v>
      </c>
      <c r="J5" s="611">
        <f>Table1[[#This Row],[OND''22]]-Table1[[#This Row],[JFM''23]]</f>
        <v>-251.91329902095026</v>
      </c>
      <c r="K5" s="612">
        <f>Table1[[#This Row],[JFM''23]]/Table1[[#This Row],[OND''22]]-1</f>
        <v>0.18519541115999272</v>
      </c>
      <c r="L5" s="611">
        <v>1090.0957234390801</v>
      </c>
      <c r="M5" s="611">
        <v>591.26007861211224</v>
      </c>
      <c r="N5" s="611">
        <v>552.07224226710809</v>
      </c>
      <c r="O5" s="611">
        <v>388.94931624572081</v>
      </c>
      <c r="P5" s="611">
        <v>367.38074748307997</v>
      </c>
      <c r="Q5" s="611">
        <v>176.78992644711229</v>
      </c>
      <c r="R5" s="611">
        <v>3015.2810973600003</v>
      </c>
      <c r="S5" s="611">
        <v>-237</v>
      </c>
      <c r="T5" s="613">
        <f>-R5/S5*3</f>
        <v>38.168115156455698</v>
      </c>
      <c r="U5" s="614">
        <v>27743979.777880214</v>
      </c>
      <c r="V5" s="9" t="s">
        <v>671</v>
      </c>
      <c r="X5" s="9" t="str">
        <f>VLOOKUP("*"&amp;Table1[[#This Row],[Companies]]&amp;"*", [231]Workings!$C:$D,2,0)</f>
        <v>Y</v>
      </c>
    </row>
    <row r="6" spans="1:24" ht="14.5" customHeight="1" x14ac:dyDescent="0.2">
      <c r="B6" s="607" t="s">
        <v>196</v>
      </c>
      <c r="C6" s="608" t="s">
        <v>670</v>
      </c>
      <c r="D6" s="609"/>
      <c r="E6" s="609" t="s">
        <v>651</v>
      </c>
      <c r="F6" s="610" t="s">
        <v>527</v>
      </c>
      <c r="G6" s="610" t="s">
        <v>264</v>
      </c>
      <c r="H6" s="611">
        <f>Table1[[#This Row],[OND''22]]</f>
        <v>12271.647003870279</v>
      </c>
      <c r="I6" s="611">
        <v>12271.647003870279</v>
      </c>
      <c r="J6" s="611">
        <f>Table1[[#This Row],[OND''22]]-Table1[[#This Row],[JFM''23]]</f>
        <v>0</v>
      </c>
      <c r="K6" s="612">
        <f>Table1[[#This Row],[JFM''23]]/Table1[[#This Row],[OND''22]]-1</f>
        <v>0</v>
      </c>
      <c r="L6" s="611">
        <v>13000</v>
      </c>
      <c r="M6" s="611">
        <v>8840.4</v>
      </c>
      <c r="N6" s="611">
        <v>469</v>
      </c>
      <c r="O6" s="611">
        <v>404</v>
      </c>
      <c r="P6" s="611">
        <v>466</v>
      </c>
      <c r="Q6" s="611">
        <v>140.5</v>
      </c>
      <c r="R6" s="611">
        <v>11316</v>
      </c>
      <c r="S6" s="611" t="s">
        <v>673</v>
      </c>
      <c r="T6" s="613">
        <v>25</v>
      </c>
      <c r="U6" s="614">
        <v>38406375.082925893</v>
      </c>
      <c r="V6" s="9" t="e">
        <v>#VALUE!</v>
      </c>
      <c r="X6" s="9" t="str">
        <f>VLOOKUP("*"&amp;Table1[[#This Row],[Companies]]&amp;"*", [231]Workings!$C:$D,2,0)</f>
        <v>Y</v>
      </c>
    </row>
    <row r="7" spans="1:24" ht="14.5" customHeight="1" x14ac:dyDescent="0.2">
      <c r="B7" s="607" t="s">
        <v>146</v>
      </c>
      <c r="C7" s="608" t="s">
        <v>674</v>
      </c>
      <c r="D7" s="609"/>
      <c r="E7" s="609" t="s">
        <v>651</v>
      </c>
      <c r="F7" s="610" t="s">
        <v>53</v>
      </c>
      <c r="G7" s="610" t="s">
        <v>264</v>
      </c>
      <c r="H7" s="611">
        <v>15604.46</v>
      </c>
      <c r="I7" s="611">
        <v>14258.648562786584</v>
      </c>
      <c r="J7" s="611">
        <f>Table1[[#This Row],[OND''22]]-Table1[[#This Row],[JFM''23]]</f>
        <v>-1345.811437213415</v>
      </c>
      <c r="K7" s="612">
        <f>Table1[[#This Row],[JFM''23]]/Table1[[#This Row],[OND''22]]-1</f>
        <v>9.4385623664631657E-2</v>
      </c>
      <c r="L7" s="611">
        <v>12986.9</v>
      </c>
      <c r="M7" s="611">
        <v>10696.64</v>
      </c>
      <c r="N7" s="611">
        <v>110.01999999999884</v>
      </c>
      <c r="O7" s="611">
        <v>64.799603141918851</v>
      </c>
      <c r="P7" s="611">
        <v>106.24000000000001</v>
      </c>
      <c r="Q7" s="611">
        <v>-285.27299999999946</v>
      </c>
      <c r="R7" s="611">
        <v>6913</v>
      </c>
      <c r="S7" s="611">
        <v>-44.21</v>
      </c>
      <c r="T7" s="613">
        <f>-R7/S7*3</f>
        <v>469.10201311920378</v>
      </c>
      <c r="U7" s="614">
        <v>61812660.354431726</v>
      </c>
      <c r="V7" s="9" t="s">
        <v>671</v>
      </c>
      <c r="X7" s="9" t="str">
        <f>VLOOKUP("*"&amp;Table1[[#This Row],[Companies]]&amp;"*", [231]Workings!$C:$D,2,0)</f>
        <v>Y</v>
      </c>
    </row>
    <row r="8" spans="1:24" ht="14.5" customHeight="1" x14ac:dyDescent="0.2">
      <c r="B8" s="607" t="s">
        <v>129</v>
      </c>
      <c r="C8" s="608" t="s">
        <v>670</v>
      </c>
      <c r="D8" s="608" t="s">
        <v>672</v>
      </c>
      <c r="E8" s="615"/>
      <c r="F8" s="610" t="s">
        <v>59</v>
      </c>
      <c r="G8" s="610" t="s">
        <v>264</v>
      </c>
      <c r="H8" s="611">
        <v>364.97</v>
      </c>
      <c r="I8" s="611">
        <v>320.42906997159128</v>
      </c>
      <c r="J8" s="611">
        <f>Table1[[#This Row],[OND''22]]-Table1[[#This Row],[JFM''23]]</f>
        <v>-44.540930028408752</v>
      </c>
      <c r="K8" s="612">
        <f>Table1[[#This Row],[JFM''23]]/Table1[[#This Row],[OND''22]]-1</f>
        <v>0.13900402367474851</v>
      </c>
      <c r="L8" s="611">
        <v>277.93672325691409</v>
      </c>
      <c r="M8" s="611">
        <v>235.82</v>
      </c>
      <c r="N8" s="611">
        <v>109.17349164461132</v>
      </c>
      <c r="O8" s="611">
        <v>70.687883059961493</v>
      </c>
      <c r="P8" s="611">
        <v>43.195308797613265</v>
      </c>
      <c r="Q8" s="611">
        <v>26.06</v>
      </c>
      <c r="R8" s="611">
        <v>394.30024872000013</v>
      </c>
      <c r="S8" s="611" t="s">
        <v>675</v>
      </c>
      <c r="T8" s="613">
        <v>25</v>
      </c>
      <c r="U8" s="614">
        <v>9588000</v>
      </c>
      <c r="V8" s="9" t="s">
        <v>671</v>
      </c>
      <c r="X8" s="9" t="str">
        <f>VLOOKUP("*"&amp;Table1[[#This Row],[Companies]]&amp;"*", [231]Workings!$C:$D,2,0)</f>
        <v>Y</v>
      </c>
    </row>
    <row r="9" spans="1:24" ht="14.5" customHeight="1" x14ac:dyDescent="0.2">
      <c r="B9" s="607" t="s">
        <v>676</v>
      </c>
      <c r="C9" s="608" t="s">
        <v>670</v>
      </c>
      <c r="D9" s="609"/>
      <c r="E9" s="609" t="s">
        <v>651</v>
      </c>
      <c r="F9" s="610" t="s">
        <v>527</v>
      </c>
      <c r="G9" s="610" t="s">
        <v>264</v>
      </c>
      <c r="H9" s="611">
        <f>Table1[[#This Row],[OND''22]]</f>
        <v>2714.3529961297209</v>
      </c>
      <c r="I9" s="611">
        <v>2714.3529961297209</v>
      </c>
      <c r="J9" s="611">
        <f>Table1[[#This Row],[OND''22]]-Table1[[#This Row],[JFM''23]]</f>
        <v>0</v>
      </c>
      <c r="K9" s="612">
        <f>Table1[[#This Row],[JFM''23]]/Table1[[#This Row],[OND''22]]-1</f>
        <v>0</v>
      </c>
      <c r="L9" s="611">
        <v>2350.7076923076925</v>
      </c>
      <c r="M9" s="611">
        <v>361</v>
      </c>
      <c r="N9" s="611">
        <v>61</v>
      </c>
      <c r="O9" s="611">
        <v>-269</v>
      </c>
      <c r="P9" s="611">
        <v>-47.288696000000002</v>
      </c>
      <c r="Q9" s="611">
        <v>-127</v>
      </c>
      <c r="R9" s="611">
        <v>2131</v>
      </c>
      <c r="S9" s="611" t="s">
        <v>673</v>
      </c>
      <c r="T9" s="613">
        <v>16</v>
      </c>
      <c r="U9" s="614">
        <v>51738473.439507753</v>
      </c>
      <c r="V9" s="9" t="s">
        <v>671</v>
      </c>
      <c r="X9" s="9" t="str">
        <f>VLOOKUP("*"&amp;Table1[[#This Row],[Companies]]&amp;"*", [231]Workings!$C:$D,2,0)</f>
        <v>N</v>
      </c>
    </row>
    <row r="10" spans="1:24" ht="14.5" customHeight="1" x14ac:dyDescent="0.2">
      <c r="B10" s="607" t="s">
        <v>179</v>
      </c>
      <c r="C10" s="608" t="s">
        <v>275</v>
      </c>
      <c r="D10" s="609" t="s">
        <v>672</v>
      </c>
      <c r="E10" s="609"/>
      <c r="F10" s="610" t="s">
        <v>677</v>
      </c>
      <c r="G10" s="610" t="s">
        <v>678</v>
      </c>
      <c r="H10" s="611">
        <v>64.194999999999993</v>
      </c>
      <c r="I10" s="611">
        <v>39.630000000000003</v>
      </c>
      <c r="J10" s="611">
        <f>Table1[[#This Row],[OND''22]]-Table1[[#This Row],[JFM''23]]</f>
        <v>-24.564999999999991</v>
      </c>
      <c r="K10" s="612">
        <f>Table1[[#This Row],[JFM''23]]/Table1[[#This Row],[OND''22]]-1</f>
        <v>0.61985869290941187</v>
      </c>
      <c r="L10" s="611">
        <v>15.09</v>
      </c>
      <c r="M10" s="611">
        <v>7.5179999999999998</v>
      </c>
      <c r="N10" s="611">
        <v>30.406675459999999</v>
      </c>
      <c r="O10" s="611">
        <v>15.650780000000005</v>
      </c>
      <c r="P10" s="611">
        <v>-0.1802943999999993</v>
      </c>
      <c r="Q10" s="611">
        <v>-3.7580415999999994</v>
      </c>
      <c r="R10" s="611">
        <v>38.299999999999997</v>
      </c>
      <c r="S10" s="611" t="s">
        <v>675</v>
      </c>
      <c r="T10" s="613">
        <v>25</v>
      </c>
      <c r="U10" s="614">
        <v>1556009.2399494508</v>
      </c>
      <c r="V10" s="9" t="s">
        <v>671</v>
      </c>
      <c r="X10" s="9" t="str">
        <f>VLOOKUP("*"&amp;Table1[[#This Row],[Companies]]&amp;"*", [231]Workings!$C:$D,2,0)</f>
        <v>Y</v>
      </c>
    </row>
    <row r="11" spans="1:24" ht="14.5" customHeight="1" x14ac:dyDescent="0.2">
      <c r="B11" s="616" t="s">
        <v>679</v>
      </c>
      <c r="C11" s="608" t="s">
        <v>672</v>
      </c>
      <c r="D11" s="609"/>
      <c r="E11" s="617"/>
      <c r="F11" s="610" t="s">
        <v>50</v>
      </c>
      <c r="G11" s="610" t="s">
        <v>678</v>
      </c>
      <c r="H11" s="611">
        <v>133.30000000000001</v>
      </c>
      <c r="I11" s="611">
        <v>115.91</v>
      </c>
      <c r="J11" s="611">
        <f>Table1[[#This Row],[OND''22]]-Table1[[#This Row],[JFM''23]]</f>
        <v>-17.390000000000015</v>
      </c>
      <c r="K11" s="612">
        <f>Table1[[#This Row],[JFM''23]]/Table1[[#This Row],[OND''22]]-1</f>
        <v>0.15003019584160127</v>
      </c>
      <c r="L11" s="611">
        <v>104.66</v>
      </c>
      <c r="M11" s="611">
        <v>85.99</v>
      </c>
      <c r="N11" s="611">
        <v>7.5000000000000142</v>
      </c>
      <c r="O11" s="611">
        <v>6.0300000000000011</v>
      </c>
      <c r="P11" s="611">
        <v>1.0899999999999963</v>
      </c>
      <c r="Q11" s="611">
        <v>9.3100000000000023</v>
      </c>
      <c r="R11" s="611">
        <v>107.33132744000005</v>
      </c>
      <c r="S11" s="611" t="s">
        <v>675</v>
      </c>
      <c r="T11" s="613">
        <v>25</v>
      </c>
      <c r="U11" s="614">
        <v>3320568.6178875635</v>
      </c>
      <c r="V11" s="9" t="s">
        <v>671</v>
      </c>
      <c r="X11" s="9" t="str">
        <f>VLOOKUP("*"&amp;"mantri"&amp;"*", [231]Workings!$C:$D,2,0)</f>
        <v>Y</v>
      </c>
    </row>
    <row r="12" spans="1:24" ht="16" x14ac:dyDescent="0.2">
      <c r="B12" s="607" t="s">
        <v>680</v>
      </c>
      <c r="C12" s="609" t="s">
        <v>681</v>
      </c>
      <c r="D12" s="609" t="s">
        <v>682</v>
      </c>
      <c r="E12" s="609"/>
      <c r="F12" s="610" t="s">
        <v>527</v>
      </c>
      <c r="G12" s="610" t="s">
        <v>678</v>
      </c>
      <c r="H12" s="611">
        <v>20.696549999999998</v>
      </c>
      <c r="I12" s="611">
        <v>20.696549999999998</v>
      </c>
      <c r="J12" s="611">
        <f>Table1[[#This Row],[OND''22]]-Table1[[#This Row],[JFM''23]]</f>
        <v>0</v>
      </c>
      <c r="K12" s="612">
        <f>Table1[[#This Row],[JFM''23]]/Table1[[#This Row],[OND''22]]-1</f>
        <v>0</v>
      </c>
      <c r="L12" s="611">
        <v>10.601786000000001</v>
      </c>
      <c r="M12" s="611">
        <v>5.6855324999999999</v>
      </c>
      <c r="N12" s="611">
        <v>0</v>
      </c>
      <c r="O12" s="611">
        <v>-28.147307999999995</v>
      </c>
      <c r="P12" s="611">
        <v>-33.436402000000001</v>
      </c>
      <c r="Q12" s="611">
        <v>-40.329377200000003</v>
      </c>
      <c r="R12" s="611">
        <f>0.2*82</f>
        <v>16.400000000000002</v>
      </c>
      <c r="S12" s="611">
        <f>-0.55*82</f>
        <v>-45.1</v>
      </c>
      <c r="T12" s="613">
        <f>-R12/S12*3</f>
        <v>1.0909090909090908</v>
      </c>
      <c r="U12" s="614">
        <v>2310309.4407510227</v>
      </c>
      <c r="V12" s="9" t="s">
        <v>683</v>
      </c>
      <c r="X12" s="9" t="str">
        <f>VLOOKUP("*"&amp;Table1[[#This Row],[Companies]]&amp;"*", [231]Workings!$C:$D,2,0)</f>
        <v>Y</v>
      </c>
    </row>
    <row r="13" spans="1:24" ht="18" customHeight="1" x14ac:dyDescent="0.2">
      <c r="B13" s="607" t="s">
        <v>126</v>
      </c>
      <c r="C13" s="608" t="s">
        <v>670</v>
      </c>
      <c r="D13" s="608"/>
      <c r="E13" s="609"/>
      <c r="F13" s="610" t="s">
        <v>684</v>
      </c>
      <c r="G13" s="610" t="s">
        <v>264</v>
      </c>
      <c r="H13" s="611">
        <v>67.48</v>
      </c>
      <c r="I13" s="611">
        <v>67.48</v>
      </c>
      <c r="J13" s="611">
        <f>Table1[[#This Row],[OND''22]]-Table1[[#This Row],[JFM''23]]</f>
        <v>0</v>
      </c>
      <c r="K13" s="612">
        <f>Table1[[#This Row],[JFM''23]]/Table1[[#This Row],[OND''22]]-1</f>
        <v>0</v>
      </c>
      <c r="L13" s="611">
        <v>67.48</v>
      </c>
      <c r="M13" s="611">
        <v>158.449195</v>
      </c>
      <c r="N13" s="611">
        <v>0</v>
      </c>
      <c r="O13" s="611">
        <v>-80.888999999999982</v>
      </c>
      <c r="P13" s="611">
        <v>-80.888999999999982</v>
      </c>
      <c r="Q13" s="611">
        <v>-74.78231199999999</v>
      </c>
      <c r="R13" s="611"/>
      <c r="S13" s="611"/>
      <c r="T13" s="613">
        <v>16</v>
      </c>
      <c r="U13" s="614">
        <v>1795251.3412692524</v>
      </c>
      <c r="V13" s="9" t="s">
        <v>683</v>
      </c>
      <c r="X13" s="9" t="str">
        <f>VLOOKUP("*"&amp;Table1[[#This Row],[Companies]]&amp;"*", [231]Workings!$C:$D,2,0)</f>
        <v>Y</v>
      </c>
    </row>
    <row r="14" spans="1:24" ht="16" x14ac:dyDescent="0.2">
      <c r="B14" s="607" t="s">
        <v>141</v>
      </c>
      <c r="C14" s="608" t="s">
        <v>670</v>
      </c>
      <c r="D14" s="608"/>
      <c r="E14" s="609"/>
      <c r="F14" s="610" t="s">
        <v>527</v>
      </c>
      <c r="G14" s="610" t="s">
        <v>264</v>
      </c>
      <c r="H14" s="611">
        <v>130.5</v>
      </c>
      <c r="I14" s="611">
        <v>130.5</v>
      </c>
      <c r="J14" s="611">
        <f>Table1[[#This Row],[OND''22]]-Table1[[#This Row],[JFM''23]]</f>
        <v>0</v>
      </c>
      <c r="K14" s="612">
        <f>Table1[[#This Row],[JFM''23]]/Table1[[#This Row],[OND''22]]-1</f>
        <v>0</v>
      </c>
      <c r="L14" s="611">
        <v>130.5</v>
      </c>
      <c r="M14" s="611">
        <v>130.5</v>
      </c>
      <c r="N14" s="611">
        <v>0</v>
      </c>
      <c r="O14" s="611" t="s">
        <v>380</v>
      </c>
      <c r="P14" s="611" t="s">
        <v>685</v>
      </c>
      <c r="Q14" s="611">
        <v>0</v>
      </c>
      <c r="R14" s="611"/>
      <c r="S14" s="611"/>
      <c r="T14" s="613">
        <v>25</v>
      </c>
      <c r="U14" s="614">
        <v>904720.42852503562</v>
      </c>
      <c r="V14" s="9" t="s">
        <v>671</v>
      </c>
      <c r="X14" s="9" t="str">
        <f>VLOOKUP("*"&amp;Table1[[#This Row],[Companies]]&amp;"*", [231]Workings!$C:$D,2,0)</f>
        <v>N</v>
      </c>
    </row>
    <row r="15" spans="1:24" ht="16" x14ac:dyDescent="0.2">
      <c r="B15" s="607" t="s">
        <v>686</v>
      </c>
      <c r="C15" s="608" t="s">
        <v>670</v>
      </c>
      <c r="D15" s="608"/>
      <c r="E15" s="615"/>
      <c r="F15" s="610" t="s">
        <v>527</v>
      </c>
      <c r="G15" s="610" t="s">
        <v>264</v>
      </c>
      <c r="H15" s="611">
        <v>604.89200000000005</v>
      </c>
      <c r="I15" s="611">
        <v>604.89200000000005</v>
      </c>
      <c r="J15" s="611">
        <f>Table1[[#This Row],[OND''22]]-Table1[[#This Row],[JFM''23]]</f>
        <v>0</v>
      </c>
      <c r="K15" s="612">
        <f>Table1[[#This Row],[JFM''23]]/Table1[[#This Row],[OND''22]]-1</f>
        <v>0</v>
      </c>
      <c r="L15" s="611">
        <v>604.89200000000005</v>
      </c>
      <c r="M15" s="611">
        <v>604.89200000000005</v>
      </c>
      <c r="N15" s="611">
        <v>0</v>
      </c>
      <c r="O15" s="611">
        <v>-145.22800000000001</v>
      </c>
      <c r="P15" s="611">
        <v>-145.22800000000001</v>
      </c>
      <c r="Q15" s="611">
        <v>-145.22800000000001</v>
      </c>
      <c r="R15" s="615"/>
      <c r="S15" s="615"/>
      <c r="T15" s="618">
        <v>25</v>
      </c>
      <c r="U15" s="619">
        <v>393605.51999999996</v>
      </c>
      <c r="V15" s="9" t="s">
        <v>671</v>
      </c>
      <c r="X15" s="9" t="str">
        <f>VLOOKUP("*"&amp;Table1[[#This Row],[Companies]]&amp;"*", [231]Workings!$C:$D,2,0)</f>
        <v>Y</v>
      </c>
    </row>
    <row r="16" spans="1:24" ht="16" x14ac:dyDescent="0.2">
      <c r="B16" s="607" t="s">
        <v>178</v>
      </c>
      <c r="C16" s="608" t="s">
        <v>275</v>
      </c>
      <c r="D16" s="609"/>
      <c r="E16" s="609"/>
      <c r="F16" s="610" t="s">
        <v>59</v>
      </c>
      <c r="G16" s="610" t="s">
        <v>678</v>
      </c>
      <c r="H16" s="611">
        <v>17.337268060000003</v>
      </c>
      <c r="I16" s="611">
        <v>15.33200424</v>
      </c>
      <c r="J16" s="611">
        <f>Table1[[#This Row],[OND''22]]-Table1[[#This Row],[JFM''23]]</f>
        <v>-2.0052638200000032</v>
      </c>
      <c r="K16" s="612">
        <f>Table1[[#This Row],[JFM''23]]/Table1[[#This Row],[OND''22]]-1</f>
        <v>0.13078941204362748</v>
      </c>
      <c r="L16" s="611">
        <v>16.662745504</v>
      </c>
      <c r="M16" s="611">
        <v>8.9149149600000008</v>
      </c>
      <c r="N16" s="611">
        <v>-0.61636400000000002</v>
      </c>
      <c r="O16" s="611">
        <v>-63.198985079999993</v>
      </c>
      <c r="P16" s="611">
        <v>-68.474489207999994</v>
      </c>
      <c r="Q16" s="611">
        <v>-64.814918885800012</v>
      </c>
      <c r="R16" s="611">
        <v>1.632099301756039</v>
      </c>
      <c r="S16" s="611">
        <v>-0.55700000000000005</v>
      </c>
      <c r="T16" s="620">
        <f t="shared" ref="T16:T28" si="0">-R16/S16*3</f>
        <v>8.7904809789373726</v>
      </c>
      <c r="U16" s="614">
        <v>4485250</v>
      </c>
      <c r="V16" s="9" t="s">
        <v>687</v>
      </c>
      <c r="X16" s="9" t="str">
        <f>VLOOKUP("*"&amp;Table1[[#This Row],[Companies]]&amp;"*", [231]Workings!$C:$D,2,0)</f>
        <v>Y</v>
      </c>
    </row>
    <row r="17" spans="2:24" ht="16" x14ac:dyDescent="0.2">
      <c r="B17" s="607" t="s">
        <v>688</v>
      </c>
      <c r="C17" s="608" t="s">
        <v>670</v>
      </c>
      <c r="D17" s="609"/>
      <c r="E17" s="609"/>
      <c r="F17" s="610" t="s">
        <v>677</v>
      </c>
      <c r="G17" s="610" t="s">
        <v>258</v>
      </c>
      <c r="H17" s="611">
        <v>1.2650000000000001E-3</v>
      </c>
      <c r="I17" s="611">
        <v>0</v>
      </c>
      <c r="J17" s="611">
        <f>Table1[[#This Row],[OND''22]]-Table1[[#This Row],[JFM''23]]</f>
        <v>-1.2650000000000001E-3</v>
      </c>
      <c r="K17" s="612" t="e">
        <f>Table1[[#This Row],[JFM''23]]/Table1[[#This Row],[OND''22]]-1</f>
        <v>#DIV/0!</v>
      </c>
      <c r="L17" s="611">
        <v>0</v>
      </c>
      <c r="M17" s="611">
        <v>0</v>
      </c>
      <c r="N17" s="611">
        <v>-0.8</v>
      </c>
      <c r="O17" s="611">
        <v>-87.373383341999997</v>
      </c>
      <c r="P17" s="611">
        <v>-93.943812133400002</v>
      </c>
      <c r="Q17" s="611">
        <v>-75.909591199200008</v>
      </c>
      <c r="R17" s="611">
        <v>2.82</v>
      </c>
      <c r="S17" s="611">
        <f>-795812/1000000</f>
        <v>-0.79581199999999996</v>
      </c>
      <c r="T17" s="613">
        <f t="shared" si="0"/>
        <v>10.630651460395168</v>
      </c>
      <c r="U17" s="614">
        <v>5035919.3899999997</v>
      </c>
      <c r="V17" s="9" t="s">
        <v>687</v>
      </c>
      <c r="X17" s="9" t="str">
        <f>VLOOKUP("*"&amp;Table1[[#This Row],[Companies]]&amp;"*", [231]Workings!$C:$D,2,0)</f>
        <v>N</v>
      </c>
    </row>
    <row r="18" spans="2:24" ht="16" x14ac:dyDescent="0.2">
      <c r="B18" s="607" t="s">
        <v>134</v>
      </c>
      <c r="C18" s="608" t="s">
        <v>681</v>
      </c>
      <c r="D18" s="608"/>
      <c r="E18" s="615"/>
      <c r="F18" s="610" t="s">
        <v>53</v>
      </c>
      <c r="G18" s="610" t="s">
        <v>678</v>
      </c>
      <c r="H18" s="611">
        <v>0.47229881897999998</v>
      </c>
      <c r="I18" s="611">
        <v>0.47229881897999998</v>
      </c>
      <c r="J18" s="611">
        <f>Table1[[#This Row],[OND''22]]-Table1[[#This Row],[JFM''23]]</f>
        <v>0</v>
      </c>
      <c r="K18" s="612">
        <f>Table1[[#This Row],[JFM''23]]/Table1[[#This Row],[OND''22]]-1</f>
        <v>0</v>
      </c>
      <c r="L18" s="611">
        <v>1.8709239711428332E-2</v>
      </c>
      <c r="M18" s="611">
        <v>0.89952274925447173</v>
      </c>
      <c r="N18" s="611">
        <v>-0.9</v>
      </c>
      <c r="O18" s="611">
        <v>-0.3</v>
      </c>
      <c r="P18" s="611">
        <v>-64.216721439108326</v>
      </c>
      <c r="Q18" s="611">
        <v>-54.984247021102973</v>
      </c>
      <c r="R18" s="611">
        <v>1.99</v>
      </c>
      <c r="S18" s="611">
        <v>-0.46</v>
      </c>
      <c r="T18" s="613">
        <f t="shared" si="0"/>
        <v>12.978260869565219</v>
      </c>
      <c r="U18" s="614">
        <v>2367747.6037073852</v>
      </c>
      <c r="V18" s="9" t="s">
        <v>671</v>
      </c>
      <c r="X18" s="9" t="str">
        <f>VLOOKUP("*"&amp;Table1[[#This Row],[Companies]]&amp;"*", [231]Workings!$C:$D,2,0)</f>
        <v>Y</v>
      </c>
    </row>
    <row r="19" spans="2:24" ht="16" x14ac:dyDescent="0.2">
      <c r="B19" s="607" t="s">
        <v>689</v>
      </c>
      <c r="C19" s="608" t="s">
        <v>275</v>
      </c>
      <c r="D19" s="621"/>
      <c r="E19" s="615"/>
      <c r="F19" s="610" t="s">
        <v>59</v>
      </c>
      <c r="G19" s="610" t="s">
        <v>258</v>
      </c>
      <c r="H19" s="611">
        <v>0</v>
      </c>
      <c r="I19" s="611">
        <v>0</v>
      </c>
      <c r="J19" s="611">
        <f>Table1[[#This Row],[OND''22]]-Table1[[#This Row],[JFM''23]]</f>
        <v>0</v>
      </c>
      <c r="K19" s="612" t="e">
        <f>Table1[[#This Row],[JFM''23]]/Table1[[#This Row],[OND''22]]-1</f>
        <v>#DIV/0!</v>
      </c>
      <c r="L19" s="611">
        <v>0</v>
      </c>
      <c r="M19" s="611">
        <v>0</v>
      </c>
      <c r="N19" s="611">
        <v>-2.6161994782000004</v>
      </c>
      <c r="O19" s="611">
        <v>-5.8111773090000005</v>
      </c>
      <c r="P19" s="611">
        <v>-0.47300275999999997</v>
      </c>
      <c r="Q19" s="611" t="s">
        <v>685</v>
      </c>
      <c r="R19" s="611">
        <v>18.901400000000002</v>
      </c>
      <c r="S19" s="622">
        <f>-0.03153479*82</f>
        <v>-2.5858527800000002</v>
      </c>
      <c r="T19" s="613">
        <f t="shared" si="0"/>
        <v>21.928626578656193</v>
      </c>
      <c r="U19" s="614">
        <v>150500.01999999999</v>
      </c>
      <c r="V19" s="9" t="s">
        <v>683</v>
      </c>
      <c r="X19" s="9" t="str">
        <f>VLOOKUP("*"&amp;Table1[[#This Row],[Companies]]&amp;"*", [231]Workings!$C:$D,2,0)</f>
        <v>N</v>
      </c>
    </row>
    <row r="20" spans="2:24" ht="16" x14ac:dyDescent="0.2">
      <c r="B20" s="607" t="s">
        <v>690</v>
      </c>
      <c r="C20" s="608" t="s">
        <v>275</v>
      </c>
      <c r="D20" s="623"/>
      <c r="E20" s="609"/>
      <c r="F20" s="610" t="s">
        <v>684</v>
      </c>
      <c r="G20" s="610" t="s">
        <v>258</v>
      </c>
      <c r="H20" s="611">
        <v>8.44</v>
      </c>
      <c r="I20" s="611">
        <v>0.52810575000000004</v>
      </c>
      <c r="J20" s="611">
        <f>Table1[[#This Row],[OND''22]]-Table1[[#This Row],[JFM''23]]</f>
        <v>-7.9118942499999996</v>
      </c>
      <c r="K20" s="612">
        <f>Table1[[#This Row],[JFM''23]]/Table1[[#This Row],[OND''22]]-1</f>
        <v>14.981647615084666</v>
      </c>
      <c r="L20" s="611">
        <v>0.9194938800000001</v>
      </c>
      <c r="M20" s="611">
        <v>0</v>
      </c>
      <c r="N20" s="611">
        <v>-2.67</v>
      </c>
      <c r="O20" s="611">
        <v>-5.4346556599999989</v>
      </c>
      <c r="P20" s="611">
        <v>-2.7648023199999998</v>
      </c>
      <c r="Q20" s="611" t="s">
        <v>685</v>
      </c>
      <c r="R20" s="611">
        <v>54.954707204872804</v>
      </c>
      <c r="S20" s="611">
        <v>-5.5178301451272</v>
      </c>
      <c r="T20" s="613">
        <f t="shared" si="0"/>
        <v>29.878433601333313</v>
      </c>
      <c r="U20" s="614">
        <v>435049.69435935572</v>
      </c>
      <c r="V20" s="9" t="s">
        <v>671</v>
      </c>
      <c r="X20" s="9" t="str">
        <f>VLOOKUP("*"&amp;Table1[[#This Row],[Companies]]&amp;"*", [231]Workings!$C:$D,2,0)</f>
        <v>N</v>
      </c>
    </row>
    <row r="21" spans="2:24" ht="16" x14ac:dyDescent="0.2">
      <c r="B21" s="607" t="s">
        <v>691</v>
      </c>
      <c r="C21" s="608" t="s">
        <v>681</v>
      </c>
      <c r="D21" s="609"/>
      <c r="E21" s="609"/>
      <c r="F21" s="610" t="s">
        <v>53</v>
      </c>
      <c r="G21" s="610" t="s">
        <v>258</v>
      </c>
      <c r="H21" s="611">
        <v>17.743414000000001</v>
      </c>
      <c r="I21" s="611">
        <v>16.171763200000001</v>
      </c>
      <c r="J21" s="611">
        <f>Table1[[#This Row],[OND''22]]-Table1[[#This Row],[JFM''23]]</f>
        <v>-1.5716508000000005</v>
      </c>
      <c r="K21" s="612">
        <f>Table1[[#This Row],[JFM''23]]/Table1[[#This Row],[OND''22]]-1</f>
        <v>9.7184875920023339E-2</v>
      </c>
      <c r="L21" s="611">
        <v>14.588217999999999</v>
      </c>
      <c r="M21" s="611">
        <v>39.714740999999997</v>
      </c>
      <c r="N21" s="611">
        <v>-2.68</v>
      </c>
      <c r="O21" s="611">
        <v>-1.1279907999999992</v>
      </c>
      <c r="P21" s="611">
        <v>2.7023640000000002</v>
      </c>
      <c r="Q21" s="611">
        <v>0</v>
      </c>
      <c r="R21" s="611">
        <v>109.670169</v>
      </c>
      <c r="S21" s="611">
        <v>-20.422248</v>
      </c>
      <c r="T21" s="613">
        <f t="shared" si="0"/>
        <v>16.110396220827404</v>
      </c>
      <c r="U21" s="614">
        <v>1136902.5979181919</v>
      </c>
      <c r="V21" s="9" t="s">
        <v>671</v>
      </c>
      <c r="X21" s="9" t="str">
        <f>VLOOKUP("*"&amp;Table1[[#This Row],[Companies]]&amp;"*", [231]Workings!$C:$D,2,0)</f>
        <v>N</v>
      </c>
    </row>
    <row r="22" spans="2:24" ht="16" x14ac:dyDescent="0.2">
      <c r="B22" s="607" t="s">
        <v>692</v>
      </c>
      <c r="C22" s="608" t="s">
        <v>682</v>
      </c>
      <c r="D22" s="609"/>
      <c r="E22" s="609"/>
      <c r="F22" s="610" t="s">
        <v>684</v>
      </c>
      <c r="G22" s="610" t="s">
        <v>258</v>
      </c>
      <c r="H22" s="611">
        <v>2.11</v>
      </c>
      <c r="I22" s="611">
        <v>1.2850021200000001</v>
      </c>
      <c r="J22" s="611">
        <f>Table1[[#This Row],[OND''22]]-Table1[[#This Row],[JFM''23]]</f>
        <v>-0.82499787999999974</v>
      </c>
      <c r="K22" s="612">
        <f>Table1[[#This Row],[JFM''23]]/Table1[[#This Row],[OND''22]]-1</f>
        <v>0.64202063728890946</v>
      </c>
      <c r="L22" s="611">
        <v>1.377</v>
      </c>
      <c r="M22" s="611">
        <v>0</v>
      </c>
      <c r="N22" s="611">
        <v>-2.84</v>
      </c>
      <c r="O22" s="611">
        <v>-2.3172617500000001</v>
      </c>
      <c r="P22" s="611">
        <v>-1.6653000000000002</v>
      </c>
      <c r="Q22" s="611">
        <v>0</v>
      </c>
      <c r="R22" s="611">
        <v>8.64</v>
      </c>
      <c r="S22" s="611">
        <v>-3.8</v>
      </c>
      <c r="T22" s="620">
        <f t="shared" si="0"/>
        <v>6.821052631578949</v>
      </c>
      <c r="U22" s="614">
        <v>220711.58459526394</v>
      </c>
      <c r="V22" s="9" t="s">
        <v>687</v>
      </c>
      <c r="X22" s="9" t="str">
        <f>VLOOKUP("*"&amp;Table1[[#This Row],[Companies]]&amp;"*", [231]Workings!$C:$D,2,0)</f>
        <v>N</v>
      </c>
    </row>
    <row r="23" spans="2:24" ht="16" x14ac:dyDescent="0.2">
      <c r="B23" s="607" t="s">
        <v>693</v>
      </c>
      <c r="C23" s="608" t="s">
        <v>275</v>
      </c>
      <c r="D23" s="608" t="s">
        <v>682</v>
      </c>
      <c r="E23" s="609"/>
      <c r="F23" s="610" t="s">
        <v>50</v>
      </c>
      <c r="G23" s="610" t="s">
        <v>258</v>
      </c>
      <c r="H23" s="611">
        <v>0</v>
      </c>
      <c r="I23" s="611">
        <v>0</v>
      </c>
      <c r="J23" s="611">
        <f>Table1[[#This Row],[OND''22]]-Table1[[#This Row],[JFM''23]]</f>
        <v>0</v>
      </c>
      <c r="K23" s="612" t="e">
        <f>Table1[[#This Row],[JFM''23]]/Table1[[#This Row],[OND''22]]-1</f>
        <v>#DIV/0!</v>
      </c>
      <c r="L23" s="611">
        <v>0</v>
      </c>
      <c r="M23" s="611">
        <v>0</v>
      </c>
      <c r="N23" s="611">
        <v>-4.6099999999999994</v>
      </c>
      <c r="O23" s="611">
        <v>-4.0999999999999996</v>
      </c>
      <c r="P23" s="611">
        <v>-2.8525295100000001</v>
      </c>
      <c r="Q23" s="611" t="s">
        <v>685</v>
      </c>
      <c r="R23" s="611">
        <v>104.61</v>
      </c>
      <c r="S23" s="611">
        <v>-4.269999999999996</v>
      </c>
      <c r="T23" s="613">
        <f t="shared" si="0"/>
        <v>73.496487119438001</v>
      </c>
      <c r="U23" s="614">
        <v>907123.10417136701</v>
      </c>
      <c r="V23" s="9" t="s">
        <v>671</v>
      </c>
      <c r="X23" s="9" t="str">
        <f>VLOOKUP("*"&amp;Table1[[#This Row],[Companies]]&amp;"*", [231]Workings!$C:$D,2,0)</f>
        <v>N</v>
      </c>
    </row>
    <row r="24" spans="2:24" ht="16" x14ac:dyDescent="0.2">
      <c r="B24" s="607" t="s">
        <v>694</v>
      </c>
      <c r="C24" s="608" t="s">
        <v>275</v>
      </c>
      <c r="D24" s="609"/>
      <c r="E24" s="609"/>
      <c r="F24" s="610" t="s">
        <v>59</v>
      </c>
      <c r="G24" s="610" t="s">
        <v>258</v>
      </c>
      <c r="H24" s="611">
        <v>0.74091700000000005</v>
      </c>
      <c r="I24" s="611">
        <v>0.73680000000000001</v>
      </c>
      <c r="J24" s="611">
        <f>Table1[[#This Row],[OND''22]]-Table1[[#This Row],[JFM''23]]</f>
        <v>-4.1170000000000373E-3</v>
      </c>
      <c r="K24" s="612">
        <f>Table1[[#This Row],[JFM''23]]/Table1[[#This Row],[OND''22]]-1</f>
        <v>5.5876764386537658E-3</v>
      </c>
      <c r="L24" s="611">
        <v>0.7</v>
      </c>
      <c r="M24" s="611">
        <v>7.56</v>
      </c>
      <c r="N24" s="611">
        <v>-4.644000000000001</v>
      </c>
      <c r="O24" s="611">
        <v>-5.2931999999999997</v>
      </c>
      <c r="P24" s="611">
        <v>-5.3</v>
      </c>
      <c r="Q24" s="611">
        <v>3.8683499999999995</v>
      </c>
      <c r="R24" s="611">
        <v>18.100000000000001</v>
      </c>
      <c r="S24" s="611">
        <v>-5.03</v>
      </c>
      <c r="T24" s="613">
        <f t="shared" si="0"/>
        <v>10.795228628230616</v>
      </c>
      <c r="U24" s="614">
        <v>499999.76</v>
      </c>
      <c r="V24" s="9" t="s">
        <v>687</v>
      </c>
      <c r="X24" s="9" t="str">
        <f>VLOOKUP("*"&amp;Table1[[#This Row],[Companies]]&amp;"*", [231]Workings!$C:$D,2,0)</f>
        <v>N</v>
      </c>
    </row>
    <row r="25" spans="2:24" ht="16" x14ac:dyDescent="0.2">
      <c r="B25" s="607" t="s">
        <v>695</v>
      </c>
      <c r="C25" s="608" t="s">
        <v>682</v>
      </c>
      <c r="D25" s="609"/>
      <c r="E25" s="609"/>
      <c r="F25" s="610" t="s">
        <v>684</v>
      </c>
      <c r="G25" s="610" t="s">
        <v>258</v>
      </c>
      <c r="H25" s="611">
        <v>1.1200000000000001</v>
      </c>
      <c r="I25" s="611">
        <v>0.59797900000000004</v>
      </c>
      <c r="J25" s="611">
        <f>Table1[[#This Row],[OND''22]]-Table1[[#This Row],[JFM''23]]</f>
        <v>-0.52202100000000007</v>
      </c>
      <c r="K25" s="612">
        <f>Table1[[#This Row],[JFM''23]]/Table1[[#This Row],[OND''22]]-1</f>
        <v>0.87297547238280959</v>
      </c>
      <c r="L25" s="611">
        <v>0.22000400000000001</v>
      </c>
      <c r="M25" s="611">
        <v>0</v>
      </c>
      <c r="N25" s="611">
        <v>-6.9594459999999998</v>
      </c>
      <c r="O25" s="611">
        <v>-7.0031620999999991</v>
      </c>
      <c r="P25" s="611">
        <v>-6.0276132199999992</v>
      </c>
      <c r="Q25" s="611">
        <v>-4.0964260000000001</v>
      </c>
      <c r="R25" s="611">
        <v>58.02</v>
      </c>
      <c r="S25" s="611">
        <v>-9.4109999999999996</v>
      </c>
      <c r="T25" s="613">
        <f t="shared" si="0"/>
        <v>18.495377749442145</v>
      </c>
      <c r="U25" s="614">
        <v>500331.70958331722</v>
      </c>
      <c r="V25" s="9" t="s">
        <v>671</v>
      </c>
      <c r="X25" s="9" t="str">
        <f>VLOOKUP("*"&amp;Table1[[#This Row],[Companies]]&amp;"*", [231]Workings!$C:$D,2,0)</f>
        <v>N</v>
      </c>
    </row>
    <row r="26" spans="2:24" ht="16" x14ac:dyDescent="0.2">
      <c r="B26" s="607" t="s">
        <v>696</v>
      </c>
      <c r="C26" s="608" t="s">
        <v>681</v>
      </c>
      <c r="D26" s="608"/>
      <c r="E26" s="615"/>
      <c r="F26" s="610" t="s">
        <v>684</v>
      </c>
      <c r="G26" s="610" t="s">
        <v>258</v>
      </c>
      <c r="H26" s="611">
        <v>0</v>
      </c>
      <c r="I26" s="611">
        <v>0</v>
      </c>
      <c r="J26" s="611">
        <f>Table1[[#This Row],[OND''22]]-Table1[[#This Row],[JFM''23]]</f>
        <v>0</v>
      </c>
      <c r="K26" s="612" t="e">
        <f>Table1[[#This Row],[JFM''23]]/Table1[[#This Row],[OND''22]]-1</f>
        <v>#DIV/0!</v>
      </c>
      <c r="L26" s="611">
        <v>0</v>
      </c>
      <c r="M26" s="611">
        <v>0</v>
      </c>
      <c r="N26" s="611">
        <v>-7.5266109999999999</v>
      </c>
      <c r="O26" s="611">
        <v>-8.3406769999999995</v>
      </c>
      <c r="P26" s="611">
        <v>-8.3544252863440907</v>
      </c>
      <c r="Q26" s="611">
        <v>-6.4980669999999998</v>
      </c>
      <c r="R26" s="611">
        <v>27.222086000000001</v>
      </c>
      <c r="S26" s="611">
        <v>-7.61294</v>
      </c>
      <c r="T26" s="613">
        <f t="shared" si="0"/>
        <v>10.727295630860088</v>
      </c>
      <c r="U26" s="614">
        <v>364574.00254459708</v>
      </c>
      <c r="V26" s="9" t="s">
        <v>687</v>
      </c>
      <c r="X26" s="9" t="str">
        <f>VLOOKUP("*"&amp;Table1[[#This Row],[Companies]]&amp;"*", [231]Workings!$C:$D,2,0)</f>
        <v>N</v>
      </c>
    </row>
    <row r="27" spans="2:24" ht="16" x14ac:dyDescent="0.2">
      <c r="B27" s="607" t="s">
        <v>697</v>
      </c>
      <c r="C27" s="624" t="s">
        <v>682</v>
      </c>
      <c r="D27" s="608"/>
      <c r="E27" s="609"/>
      <c r="F27" s="610" t="s">
        <v>684</v>
      </c>
      <c r="G27" s="610" t="s">
        <v>258</v>
      </c>
      <c r="H27" s="611">
        <v>0.2</v>
      </c>
      <c r="I27" s="611">
        <v>0.23817457627118646</v>
      </c>
      <c r="J27" s="611">
        <f>Table1[[#This Row],[OND''22]]-Table1[[#This Row],[JFM''23]]</f>
        <v>3.817457627118645E-2</v>
      </c>
      <c r="K27" s="612">
        <f>Table1[[#This Row],[JFM''23]]/Table1[[#This Row],[OND''22]]-1</f>
        <v>-0.16027981184574769</v>
      </c>
      <c r="L27" s="611">
        <v>0.37358049999999998</v>
      </c>
      <c r="M27" s="611">
        <v>0</v>
      </c>
      <c r="N27" s="611">
        <v>-9.824009769661016</v>
      </c>
      <c r="O27" s="611">
        <v>-7.2898972609288144</v>
      </c>
      <c r="P27" s="611">
        <v>-12.133341754843009</v>
      </c>
      <c r="Q27" s="611" t="s">
        <v>685</v>
      </c>
      <c r="R27" s="611">
        <v>77.515197110000003</v>
      </c>
      <c r="S27" s="611">
        <v>-6.4995126199999982</v>
      </c>
      <c r="T27" s="613">
        <f t="shared" si="0"/>
        <v>35.778927579034395</v>
      </c>
      <c r="U27" s="614">
        <v>773712.14451592905</v>
      </c>
      <c r="V27" s="9" t="s">
        <v>671</v>
      </c>
      <c r="X27" s="9" t="str">
        <f>VLOOKUP("*"&amp;Table1[[#This Row],[Companies]]&amp;"*", [231]Workings!$C:$D,2,0)</f>
        <v>N</v>
      </c>
    </row>
    <row r="28" spans="2:24" ht="16" x14ac:dyDescent="0.2">
      <c r="B28" s="607" t="s">
        <v>166</v>
      </c>
      <c r="C28" s="608" t="s">
        <v>670</v>
      </c>
      <c r="D28" s="609" t="s">
        <v>682</v>
      </c>
      <c r="E28" s="609" t="s">
        <v>651</v>
      </c>
      <c r="F28" s="610" t="s">
        <v>527</v>
      </c>
      <c r="G28" s="610" t="s">
        <v>264</v>
      </c>
      <c r="H28" s="611">
        <v>286</v>
      </c>
      <c r="I28" s="611">
        <v>1653.2129903391256</v>
      </c>
      <c r="J28" s="611">
        <f>Table1[[#This Row],[OND''22]]-Table1[[#This Row],[JFM''23]]</f>
        <v>1367.2129903391256</v>
      </c>
      <c r="K28" s="612">
        <f>Table1[[#This Row],[JFM''23]]/Table1[[#This Row],[OND''22]]-1</f>
        <v>-0.82700353694817474</v>
      </c>
      <c r="L28" s="611">
        <v>501.35199999999998</v>
      </c>
      <c r="M28" s="611">
        <v>432.50138942302948</v>
      </c>
      <c r="N28" s="611">
        <v>-10.9</v>
      </c>
      <c r="O28" s="611">
        <v>-71.338153298769498</v>
      </c>
      <c r="P28" s="611">
        <v>-50.286760000000015</v>
      </c>
      <c r="Q28" s="611">
        <v>-7.0306638716636254</v>
      </c>
      <c r="R28" s="611">
        <v>1130.4000000000001</v>
      </c>
      <c r="S28" s="611">
        <v>-10.91</v>
      </c>
      <c r="T28" s="613">
        <f t="shared" si="0"/>
        <v>310.8340971585701</v>
      </c>
      <c r="U28" s="614">
        <v>15238824.414498733</v>
      </c>
      <c r="V28" s="9" t="s">
        <v>671</v>
      </c>
      <c r="X28" s="9" t="str">
        <f>VLOOKUP("*"&amp;Table1[[#This Row],[Companies]]&amp;"*", [231]Workings!$C:$D,2,0)</f>
        <v>Y</v>
      </c>
    </row>
    <row r="29" spans="2:24" ht="16" x14ac:dyDescent="0.2">
      <c r="B29" s="607" t="s">
        <v>698</v>
      </c>
      <c r="C29" s="608" t="s">
        <v>670</v>
      </c>
      <c r="D29" s="609" t="s">
        <v>682</v>
      </c>
      <c r="E29" s="609"/>
      <c r="F29" s="610" t="s">
        <v>684</v>
      </c>
      <c r="G29" s="610" t="s">
        <v>258</v>
      </c>
      <c r="H29" s="611">
        <v>5.0297444830365488E-2</v>
      </c>
      <c r="I29" s="611">
        <v>5.0297444830365488E-2</v>
      </c>
      <c r="J29" s="611">
        <f>Table1[[#This Row],[OND''22]]-Table1[[#This Row],[JFM''23]]</f>
        <v>0</v>
      </c>
      <c r="K29" s="612">
        <f>Table1[[#This Row],[JFM''23]]/Table1[[#This Row],[OND''22]]-1</f>
        <v>0</v>
      </c>
      <c r="L29" s="611">
        <v>5.0297444830365488E-2</v>
      </c>
      <c r="M29" s="611">
        <v>4.8300000000000003E-2</v>
      </c>
      <c r="N29" s="611">
        <v>-12</v>
      </c>
      <c r="O29" s="611" t="s">
        <v>380</v>
      </c>
      <c r="P29" s="611" t="s">
        <v>685</v>
      </c>
      <c r="Q29" s="611">
        <v>-10.408829000000001</v>
      </c>
      <c r="R29" s="611">
        <v>82.1</v>
      </c>
      <c r="S29" s="611">
        <f>-3245993/10^6</f>
        <v>-3.2459929999999999</v>
      </c>
      <c r="T29" s="613">
        <f>-R29/S29</f>
        <v>25.292722442716297</v>
      </c>
      <c r="U29" s="614">
        <v>605699.20666257897</v>
      </c>
      <c r="V29" s="9" t="s">
        <v>687</v>
      </c>
      <c r="X29" s="9" t="str">
        <f>VLOOKUP("*"&amp;"meetings"&amp;"*", [231]Workings!$C:$D,2,0)</f>
        <v>N</v>
      </c>
    </row>
    <row r="30" spans="2:24" ht="16" x14ac:dyDescent="0.2">
      <c r="B30" s="607" t="s">
        <v>699</v>
      </c>
      <c r="C30" s="608" t="s">
        <v>275</v>
      </c>
      <c r="D30" s="621"/>
      <c r="E30" s="609"/>
      <c r="F30" s="610" t="s">
        <v>59</v>
      </c>
      <c r="G30" s="610" t="s">
        <v>258</v>
      </c>
      <c r="H30" s="611">
        <v>3.0644996305687054E-3</v>
      </c>
      <c r="I30" s="611">
        <v>0.76991165999999989</v>
      </c>
      <c r="J30" s="611">
        <f>Table1[[#This Row],[OND''22]]-Table1[[#This Row],[JFM''23]]</f>
        <v>0.76684716036943124</v>
      </c>
      <c r="K30" s="612">
        <f>Table1[[#This Row],[JFM''23]]/Table1[[#This Row],[OND''22]]-1</f>
        <v>-0.99601967369792954</v>
      </c>
      <c r="L30" s="611">
        <v>2.5614355613870363</v>
      </c>
      <c r="M30" s="611">
        <v>3.7183382550000004</v>
      </c>
      <c r="N30" s="611">
        <v>-13</v>
      </c>
      <c r="O30" s="611">
        <v>-15.797057010772392</v>
      </c>
      <c r="P30" s="611">
        <v>-14.573723785892382</v>
      </c>
      <c r="Q30" s="611">
        <v>-9.3059459284497219</v>
      </c>
      <c r="R30" s="611">
        <f>0.174331417124181*82</f>
        <v>14.295176204182841</v>
      </c>
      <c r="S30" s="611">
        <f>-0.16*82</f>
        <v>-13.120000000000001</v>
      </c>
      <c r="T30" s="613">
        <f>-R30/S30*3</f>
        <v>3.2687140710783935</v>
      </c>
      <c r="U30" s="614">
        <v>999999.3</v>
      </c>
      <c r="V30" s="9" t="s">
        <v>683</v>
      </c>
      <c r="X30" s="9" t="str">
        <f>VLOOKUP("*"&amp;"local AI"&amp;"*", [231]Workings!$C:$D,2,0)</f>
        <v>N</v>
      </c>
    </row>
    <row r="31" spans="2:24" ht="16" x14ac:dyDescent="0.2">
      <c r="B31" s="607" t="s">
        <v>700</v>
      </c>
      <c r="C31" s="608" t="s">
        <v>670</v>
      </c>
      <c r="D31" s="625"/>
      <c r="E31" s="615"/>
      <c r="F31" s="610" t="s">
        <v>50</v>
      </c>
      <c r="G31" s="610" t="s">
        <v>678</v>
      </c>
      <c r="H31" s="611">
        <v>376.32</v>
      </c>
      <c r="I31" s="611">
        <v>305.3</v>
      </c>
      <c r="J31" s="611">
        <f>Table1[[#This Row],[OND''22]]-Table1[[#This Row],[JFM''23]]</f>
        <v>-71.019999999999982</v>
      </c>
      <c r="K31" s="612">
        <f>Table1[[#This Row],[JFM''23]]/Table1[[#This Row],[OND''22]]-1</f>
        <v>0.23262364886996401</v>
      </c>
      <c r="L31" s="611">
        <v>255.17400000000004</v>
      </c>
      <c r="M31" s="611">
        <v>0</v>
      </c>
      <c r="N31" s="611">
        <v>-16.000000000000007</v>
      </c>
      <c r="O31" s="611">
        <v>-29.550000000000004</v>
      </c>
      <c r="P31" s="611">
        <v>-10.526</v>
      </c>
      <c r="Q31" s="611" t="s">
        <v>685</v>
      </c>
      <c r="R31" s="611">
        <v>153</v>
      </c>
      <c r="S31" s="611">
        <v>-37</v>
      </c>
      <c r="T31" s="613">
        <f>-R31/S31*3</f>
        <v>12.405405405405405</v>
      </c>
      <c r="U31" s="614">
        <v>2728586.1757764225</v>
      </c>
      <c r="V31" s="9" t="s">
        <v>701</v>
      </c>
      <c r="X31" s="9" t="str">
        <f>VLOOKUP("*"&amp;Table1[[#This Row],[Companies]]&amp;"*", [231]Workings!$C:$D,2,0)</f>
        <v>N</v>
      </c>
    </row>
    <row r="32" spans="2:24" ht="18" customHeight="1" x14ac:dyDescent="0.2">
      <c r="B32" s="607" t="s">
        <v>485</v>
      </c>
      <c r="C32" s="608" t="s">
        <v>670</v>
      </c>
      <c r="D32" s="608"/>
      <c r="E32" s="609"/>
      <c r="F32" s="610" t="s">
        <v>702</v>
      </c>
      <c r="G32" s="610" t="s">
        <v>678</v>
      </c>
      <c r="H32" s="611">
        <v>66.051017999999999</v>
      </c>
      <c r="I32" s="611">
        <v>39.74</v>
      </c>
      <c r="J32" s="611">
        <f>Table1[[#This Row],[OND''22]]-Table1[[#This Row],[JFM''23]]</f>
        <v>-26.311017999999997</v>
      </c>
      <c r="K32" s="612">
        <f>Table1[[#This Row],[JFM''23]]/Table1[[#This Row],[OND''22]]-1</f>
        <v>0.66207896326119764</v>
      </c>
      <c r="L32" s="611">
        <v>10.564038</v>
      </c>
      <c r="M32" s="611">
        <v>50.056170999999999</v>
      </c>
      <c r="N32" s="611">
        <v>-18.100000000000001</v>
      </c>
      <c r="O32" s="611">
        <v>-24.331634000000001</v>
      </c>
      <c r="P32" s="611">
        <v>-27.019051999999999</v>
      </c>
      <c r="Q32" s="611">
        <v>-59.626352440678005</v>
      </c>
      <c r="R32" s="611">
        <v>253.1</v>
      </c>
      <c r="S32" s="611" t="s">
        <v>675</v>
      </c>
      <c r="T32" s="613">
        <v>25</v>
      </c>
      <c r="U32" s="614">
        <v>1078465.764673562</v>
      </c>
      <c r="V32" s="9" t="s">
        <v>671</v>
      </c>
      <c r="X32" s="9" t="str">
        <f>VLOOKUP("*"&amp;Table1[[#This Row],[Companies]]&amp;"*", [231]Workings!$C:$D,2,0)</f>
        <v>Y</v>
      </c>
    </row>
    <row r="33" spans="2:24" ht="16" x14ac:dyDescent="0.2">
      <c r="B33" s="607" t="s">
        <v>478</v>
      </c>
      <c r="C33" s="608" t="s">
        <v>670</v>
      </c>
      <c r="D33" s="608"/>
      <c r="E33" s="615"/>
      <c r="F33" s="610" t="s">
        <v>702</v>
      </c>
      <c r="G33" s="610" t="s">
        <v>258</v>
      </c>
      <c r="H33" s="611">
        <v>26.78</v>
      </c>
      <c r="I33" s="611">
        <v>23.3</v>
      </c>
      <c r="J33" s="611">
        <f>Table1[[#This Row],[OND''22]]-Table1[[#This Row],[JFM''23]]</f>
        <v>-3.4800000000000004</v>
      </c>
      <c r="K33" s="612">
        <f>Table1[[#This Row],[JFM''23]]/Table1[[#This Row],[OND''22]]-1</f>
        <v>0.14935622317596575</v>
      </c>
      <c r="L33" s="611">
        <v>19.73</v>
      </c>
      <c r="M33" s="611">
        <v>3.0496739000000002</v>
      </c>
      <c r="N33" s="611">
        <v>-18.459999999999997</v>
      </c>
      <c r="O33" s="611">
        <v>0</v>
      </c>
      <c r="P33" s="611">
        <v>-14.120000000000001</v>
      </c>
      <c r="Q33" s="611">
        <v>-9.5042315300000002</v>
      </c>
      <c r="R33" s="611">
        <f>9936509/1000000</f>
        <v>9.9365089999999991</v>
      </c>
      <c r="S33" s="611">
        <v>-11.7</v>
      </c>
      <c r="T33" s="613">
        <f>-R33/S33*3</f>
        <v>2.5478228205128204</v>
      </c>
      <c r="U33" s="614">
        <v>849022.22586304159</v>
      </c>
      <c r="V33" s="9" t="s">
        <v>595</v>
      </c>
      <c r="X33" s="9" t="str">
        <f>VLOOKUP("*"&amp;Table1[[#This Row],[Companies]]&amp;"*", [231]Workings!$C:$D,2,0)</f>
        <v>Y</v>
      </c>
    </row>
    <row r="34" spans="2:24" ht="31.5" customHeight="1" x14ac:dyDescent="0.2">
      <c r="B34" s="607" t="s">
        <v>703</v>
      </c>
      <c r="C34" s="608" t="s">
        <v>682</v>
      </c>
      <c r="D34" s="608"/>
      <c r="E34" s="615"/>
      <c r="F34" s="610" t="s">
        <v>704</v>
      </c>
      <c r="G34" s="610" t="s">
        <v>258</v>
      </c>
      <c r="H34" s="611">
        <v>0.470808</v>
      </c>
      <c r="I34" s="611">
        <v>0.470808</v>
      </c>
      <c r="J34" s="611">
        <f>Table1[[#This Row],[OND''22]]-Table1[[#This Row],[JFM''23]]</f>
        <v>0</v>
      </c>
      <c r="K34" s="612">
        <f>Table1[[#This Row],[JFM''23]]/Table1[[#This Row],[OND''22]]-1</f>
        <v>0</v>
      </c>
      <c r="L34" s="611">
        <v>0</v>
      </c>
      <c r="M34" s="611">
        <v>0</v>
      </c>
      <c r="N34" s="611">
        <v>-20.760565</v>
      </c>
      <c r="O34" s="611">
        <v>-20.760565</v>
      </c>
      <c r="P34" s="611">
        <v>0</v>
      </c>
      <c r="Q34" s="611" t="s">
        <v>685</v>
      </c>
      <c r="R34" s="611">
        <v>23.39</v>
      </c>
      <c r="S34" s="611">
        <v>-22.94</v>
      </c>
      <c r="T34" s="620">
        <f>-R34/S34</f>
        <v>1.0196163905841324</v>
      </c>
      <c r="U34" s="614">
        <v>901291.32447971089</v>
      </c>
      <c r="V34" s="9" t="s">
        <v>687</v>
      </c>
      <c r="X34" s="9" t="str">
        <f>VLOOKUP("*"&amp;Table1[[#This Row],[Companies]]&amp;"*", [231]Workings!$C:$D,2,0)</f>
        <v>N</v>
      </c>
    </row>
    <row r="35" spans="2:24" ht="16" x14ac:dyDescent="0.2">
      <c r="B35" s="607" t="s">
        <v>705</v>
      </c>
      <c r="C35" s="608" t="s">
        <v>670</v>
      </c>
      <c r="D35" s="608"/>
      <c r="E35" s="615"/>
      <c r="F35" s="610" t="s">
        <v>702</v>
      </c>
      <c r="G35" s="610" t="s">
        <v>258</v>
      </c>
      <c r="H35" s="611">
        <v>10.41</v>
      </c>
      <c r="I35" s="611">
        <v>6.7797406779661014</v>
      </c>
      <c r="J35" s="611">
        <f>Table1[[#This Row],[OND''22]]-Table1[[#This Row],[JFM''23]]</f>
        <v>-3.6302593220338988</v>
      </c>
      <c r="K35" s="612">
        <f>Table1[[#This Row],[JFM''23]]/Table1[[#This Row],[OND''22]]-1</f>
        <v>0.53545695838073915</v>
      </c>
      <c r="L35" s="611">
        <v>4.3959718644067793</v>
      </c>
      <c r="M35" s="611">
        <v>3.3896135593220298</v>
      </c>
      <c r="N35" s="611">
        <v>-23</v>
      </c>
      <c r="O35" s="611">
        <v>-23.922426782033899</v>
      </c>
      <c r="P35" s="611">
        <v>-15.33071153559322</v>
      </c>
      <c r="Q35" s="611">
        <v>-13.493994069660975</v>
      </c>
      <c r="R35" s="611">
        <v>125.07839168</v>
      </c>
      <c r="S35" s="611">
        <v>-19.723041859999999</v>
      </c>
      <c r="T35" s="626">
        <f t="shared" ref="T35:T43" si="1">-R35/S35*3</f>
        <v>19.025218204348526</v>
      </c>
      <c r="U35" s="614">
        <v>1349918.4839163774</v>
      </c>
      <c r="V35" s="9" t="s">
        <v>701</v>
      </c>
      <c r="X35" s="9" t="str">
        <f>VLOOKUP("*"&amp;Table1[[#This Row],[Companies]]&amp;"*", [231]Workings!$C:$D,2,0)</f>
        <v>N</v>
      </c>
    </row>
    <row r="36" spans="2:24" ht="16" x14ac:dyDescent="0.2">
      <c r="B36" s="607" t="s">
        <v>706</v>
      </c>
      <c r="C36" s="608" t="s">
        <v>275</v>
      </c>
      <c r="D36" s="609"/>
      <c r="E36" s="609"/>
      <c r="F36" s="610" t="s">
        <v>707</v>
      </c>
      <c r="G36" s="610" t="s">
        <v>258</v>
      </c>
      <c r="H36" s="611">
        <v>13.970600000000003</v>
      </c>
      <c r="I36" s="611">
        <v>10.927198896599998</v>
      </c>
      <c r="J36" s="611">
        <f>Table1[[#This Row],[OND''22]]-Table1[[#This Row],[JFM''23]]</f>
        <v>-3.0434011034000044</v>
      </c>
      <c r="K36" s="612">
        <f>Table1[[#This Row],[JFM''23]]/Table1[[#This Row],[OND''22]]-1</f>
        <v>0.27851612587988672</v>
      </c>
      <c r="L36" s="611">
        <v>0</v>
      </c>
      <c r="M36" s="611">
        <v>0</v>
      </c>
      <c r="N36" s="611">
        <v>-23.125816383938037</v>
      </c>
      <c r="O36" s="611">
        <v>-12.377483146266</v>
      </c>
      <c r="P36" s="611" t="s">
        <v>685</v>
      </c>
      <c r="Q36" s="611" t="s">
        <v>685</v>
      </c>
      <c r="R36" s="611">
        <f>3.04459156314151*82</f>
        <v>249.65650817760383</v>
      </c>
      <c r="S36" s="611">
        <f>-0.281404433973449*82</f>
        <v>-23.075163585822818</v>
      </c>
      <c r="T36" s="627">
        <f t="shared" si="1"/>
        <v>32.457820797117641</v>
      </c>
      <c r="U36" s="614">
        <v>1998429.15</v>
      </c>
      <c r="V36" s="9" t="s">
        <v>671</v>
      </c>
      <c r="X36" s="9" t="str">
        <f>VLOOKUP("*"&amp;Table1[[#This Row],[Companies]]&amp;"*", [231]Workings!$C:$D,2,0)</f>
        <v>N</v>
      </c>
    </row>
    <row r="37" spans="2:24" ht="16" x14ac:dyDescent="0.2">
      <c r="B37" s="607" t="s">
        <v>708</v>
      </c>
      <c r="C37" s="608" t="s">
        <v>275</v>
      </c>
      <c r="D37" s="608" t="s">
        <v>682</v>
      </c>
      <c r="E37" s="615"/>
      <c r="F37" s="610" t="s">
        <v>59</v>
      </c>
      <c r="G37" s="610" t="s">
        <v>678</v>
      </c>
      <c r="H37" s="611">
        <v>0.53</v>
      </c>
      <c r="I37" s="611">
        <v>0</v>
      </c>
      <c r="J37" s="611">
        <f>Table1[[#This Row],[OND''22]]-Table1[[#This Row],[JFM''23]]</f>
        <v>-0.53</v>
      </c>
      <c r="K37" s="612" t="e">
        <f>Table1[[#This Row],[JFM''23]]/Table1[[#This Row],[OND''22]]-1</f>
        <v>#DIV/0!</v>
      </c>
      <c r="L37" s="611">
        <v>0</v>
      </c>
      <c r="M37" s="611">
        <v>0</v>
      </c>
      <c r="N37" s="611">
        <v>-26.7</v>
      </c>
      <c r="O37" s="611">
        <v>-37.385298349999999</v>
      </c>
      <c r="P37" s="611">
        <v>-37.150000000000006</v>
      </c>
      <c r="Q37" s="611">
        <v>-69.434508353663119</v>
      </c>
      <c r="R37" s="611">
        <v>254.66</v>
      </c>
      <c r="S37" s="611">
        <v>-183.22</v>
      </c>
      <c r="T37" s="618">
        <f t="shared" si="1"/>
        <v>4.1697412946184915</v>
      </c>
      <c r="U37" s="614">
        <v>3339410.7529652948</v>
      </c>
      <c r="V37" s="9" t="s">
        <v>687</v>
      </c>
      <c r="X37" s="9" t="str">
        <f>VLOOKUP("*"&amp;Table1[[#This Row],[Companies]]&amp;"*", [231]Workings!$C:$D,2,0)</f>
        <v>N</v>
      </c>
    </row>
    <row r="38" spans="2:24" ht="16" x14ac:dyDescent="0.2">
      <c r="B38" s="607" t="s">
        <v>709</v>
      </c>
      <c r="C38" s="608" t="s">
        <v>275</v>
      </c>
      <c r="D38" s="608"/>
      <c r="E38" s="615"/>
      <c r="F38" s="610" t="s">
        <v>50</v>
      </c>
      <c r="G38" s="610" t="s">
        <v>678</v>
      </c>
      <c r="H38" s="611">
        <v>9.2454207973302278</v>
      </c>
      <c r="I38" s="611">
        <v>7.7621169486265185</v>
      </c>
      <c r="J38" s="611">
        <f>Table1[[#This Row],[OND''22]]-Table1[[#This Row],[JFM''23]]</f>
        <v>-1.4833038487037093</v>
      </c>
      <c r="K38" s="612">
        <f>Table1[[#This Row],[JFM''23]]/Table1[[#This Row],[OND''22]]-1</f>
        <v>0.19109527188535536</v>
      </c>
      <c r="L38" s="611">
        <v>5.7359999999999998</v>
      </c>
      <c r="M38" s="611">
        <v>0</v>
      </c>
      <c r="N38" s="611">
        <v>-27</v>
      </c>
      <c r="O38" s="611">
        <v>-21.280793318362733</v>
      </c>
      <c r="P38" s="611">
        <v>-9.702</v>
      </c>
      <c r="Q38" s="611" t="s">
        <v>685</v>
      </c>
      <c r="R38" s="611">
        <f>300575137.15/10^6</f>
        <v>300.57513714999999</v>
      </c>
      <c r="S38" s="611">
        <f>-25547786.1340031/1000000</f>
        <v>-25.5477861340031</v>
      </c>
      <c r="T38" s="613">
        <f t="shared" si="1"/>
        <v>35.295638014201117</v>
      </c>
      <c r="U38" s="614">
        <v>2473473.5040612407</v>
      </c>
      <c r="V38" s="9" t="s">
        <v>671</v>
      </c>
      <c r="X38" s="9" t="str">
        <f>VLOOKUP("*"&amp;Table1[[#This Row],[Companies]]&amp;"*", [231]Workings!$C:$D,2,0)</f>
        <v>N</v>
      </c>
    </row>
    <row r="39" spans="2:24" ht="16" x14ac:dyDescent="0.2">
      <c r="B39" s="607" t="s">
        <v>710</v>
      </c>
      <c r="C39" s="609" t="s">
        <v>682</v>
      </c>
      <c r="D39" s="609"/>
      <c r="E39" s="609"/>
      <c r="F39" s="610" t="s">
        <v>50</v>
      </c>
      <c r="G39" s="610" t="s">
        <v>678</v>
      </c>
      <c r="H39" s="611">
        <v>24.26</v>
      </c>
      <c r="I39" s="611">
        <v>18.948331126388894</v>
      </c>
      <c r="J39" s="611">
        <f>Table1[[#This Row],[OND''22]]-Table1[[#This Row],[JFM''23]]</f>
        <v>-5.311668873611108</v>
      </c>
      <c r="K39" s="612">
        <f>Table1[[#This Row],[JFM''23]]/Table1[[#This Row],[OND''22]]-1</f>
        <v>0.28032383634111557</v>
      </c>
      <c r="L39" s="611">
        <v>12.966322125</v>
      </c>
      <c r="M39" s="611">
        <v>8.42</v>
      </c>
      <c r="N39" s="611">
        <v>-27.2625782175</v>
      </c>
      <c r="O39" s="611">
        <v>-36.850741523611106</v>
      </c>
      <c r="P39" s="611">
        <v>-47.816863625000003</v>
      </c>
      <c r="Q39" s="611">
        <v>-34.519999999999996</v>
      </c>
      <c r="R39" s="611">
        <v>66.19</v>
      </c>
      <c r="S39" s="611">
        <v>-19.408144131499999</v>
      </c>
      <c r="T39" s="613">
        <f t="shared" si="1"/>
        <v>10.23127191629389</v>
      </c>
      <c r="U39" s="614">
        <v>2273849.0162645043</v>
      </c>
      <c r="V39" s="9" t="s">
        <v>687</v>
      </c>
      <c r="X39" s="9" t="str">
        <f>VLOOKUP("*"&amp;Table1[[#This Row],[Companies]]&amp;"*", [231]Workings!$C:$D,2,0)</f>
        <v>N</v>
      </c>
    </row>
    <row r="40" spans="2:24" ht="16" x14ac:dyDescent="0.2">
      <c r="B40" s="607" t="s">
        <v>711</v>
      </c>
      <c r="C40" s="608" t="s">
        <v>670</v>
      </c>
      <c r="D40" s="609"/>
      <c r="E40" s="609"/>
      <c r="F40" s="610" t="s">
        <v>50</v>
      </c>
      <c r="G40" s="610" t="s">
        <v>678</v>
      </c>
      <c r="H40" s="611">
        <v>9.9161490000000008</v>
      </c>
      <c r="I40" s="611">
        <v>8.7949450000000002</v>
      </c>
      <c r="J40" s="611">
        <f>Table1[[#This Row],[OND''22]]-Table1[[#This Row],[JFM''23]]</f>
        <v>-1.1212040000000005</v>
      </c>
      <c r="K40" s="612">
        <f>Table1[[#This Row],[JFM''23]]/Table1[[#This Row],[OND''22]]-1</f>
        <v>0.12748277561713017</v>
      </c>
      <c r="L40" s="611">
        <v>6.8582070000000002</v>
      </c>
      <c r="M40" s="611">
        <v>4.01</v>
      </c>
      <c r="N40" s="611">
        <v>-28.27</v>
      </c>
      <c r="O40" s="611">
        <v>1.5470097265490002</v>
      </c>
      <c r="P40" s="611">
        <v>-22.970818000000001</v>
      </c>
      <c r="Q40" s="611">
        <v>-15.020000000000001</v>
      </c>
      <c r="R40" s="611">
        <f>70040275.6/10^6</f>
        <v>70.040275600000001</v>
      </c>
      <c r="S40" s="611">
        <f>-35970385/10^6</f>
        <v>-35.970385</v>
      </c>
      <c r="T40" s="620">
        <f t="shared" si="1"/>
        <v>5.841495074350747</v>
      </c>
      <c r="U40" s="614">
        <v>2743943.3281839192</v>
      </c>
      <c r="V40" s="9" t="s">
        <v>687</v>
      </c>
      <c r="X40" s="9" t="str">
        <f>VLOOKUP("*"&amp;Table1[[#This Row],[Companies]]&amp;"*", [231]Workings!$C:$D,2,0)</f>
        <v>N</v>
      </c>
    </row>
    <row r="41" spans="2:24" ht="16" x14ac:dyDescent="0.2">
      <c r="B41" s="607" t="s">
        <v>712</v>
      </c>
      <c r="C41" s="608" t="s">
        <v>672</v>
      </c>
      <c r="D41" s="609"/>
      <c r="E41" s="609"/>
      <c r="F41" s="610" t="s">
        <v>59</v>
      </c>
      <c r="G41" s="610" t="s">
        <v>678</v>
      </c>
      <c r="H41" s="611">
        <v>35.07</v>
      </c>
      <c r="I41" s="611">
        <v>19.249561969999998</v>
      </c>
      <c r="J41" s="611">
        <f>Table1[[#This Row],[OND''22]]-Table1[[#This Row],[JFM''23]]</f>
        <v>-15.820438030000002</v>
      </c>
      <c r="K41" s="612">
        <f>Table1[[#This Row],[JFM''23]]/Table1[[#This Row],[OND''22]]-1</f>
        <v>0.82185963787933414</v>
      </c>
      <c r="L41" s="611">
        <v>27.264281459999999</v>
      </c>
      <c r="M41" s="611">
        <v>23.303742420000003</v>
      </c>
      <c r="N41" s="611">
        <v>-30.001562156906804</v>
      </c>
      <c r="O41" s="611">
        <v>-25.793779700000005</v>
      </c>
      <c r="P41" s="611">
        <v>-21.611591999999998</v>
      </c>
      <c r="Q41" s="611">
        <v>-7.4487565599999961</v>
      </c>
      <c r="R41" s="611">
        <v>490.65628548000001</v>
      </c>
      <c r="S41" s="611">
        <v>-24.604910156906797</v>
      </c>
      <c r="T41" s="613">
        <f t="shared" si="1"/>
        <v>59.824191474513739</v>
      </c>
      <c r="U41" s="614">
        <v>4776330.2363388008</v>
      </c>
      <c r="V41" s="9" t="s">
        <v>671</v>
      </c>
      <c r="X41" s="9" t="str">
        <f>VLOOKUP("*"&amp;Table1[[#This Row],[Companies]]&amp;"*", [231]Workings!$C:$D,2,0)</f>
        <v>N</v>
      </c>
    </row>
    <row r="42" spans="2:24" ht="16" x14ac:dyDescent="0.2">
      <c r="B42" s="607" t="s">
        <v>713</v>
      </c>
      <c r="C42" s="608" t="s">
        <v>670</v>
      </c>
      <c r="D42" s="608"/>
      <c r="E42" s="609"/>
      <c r="F42" s="610" t="s">
        <v>53</v>
      </c>
      <c r="G42" s="610" t="s">
        <v>258</v>
      </c>
      <c r="H42" s="611">
        <v>168.74</v>
      </c>
      <c r="I42" s="611">
        <v>131.58000000000001</v>
      </c>
      <c r="J42" s="611">
        <f>Table1[[#This Row],[OND''22]]-Table1[[#This Row],[JFM''23]]</f>
        <v>-37.159999999999997</v>
      </c>
      <c r="K42" s="612">
        <f>Table1[[#This Row],[JFM''23]]/Table1[[#This Row],[OND''22]]-1</f>
        <v>0.28241374069007441</v>
      </c>
      <c r="L42" s="611">
        <v>344.292058</v>
      </c>
      <c r="M42" s="611">
        <v>239.17863700000001</v>
      </c>
      <c r="N42" s="611">
        <v>-30.952636999999996</v>
      </c>
      <c r="O42" s="611">
        <v>-30.559999999999988</v>
      </c>
      <c r="P42" s="611">
        <v>-16.771042650000027</v>
      </c>
      <c r="Q42" s="611">
        <v>-27.261136999999994</v>
      </c>
      <c r="R42" s="611">
        <v>305.76</v>
      </c>
      <c r="S42" s="611">
        <v>-31.792208999999996</v>
      </c>
      <c r="T42" s="613">
        <f t="shared" si="1"/>
        <v>28.852351845069968</v>
      </c>
      <c r="U42" s="614">
        <v>3802326.8928438136</v>
      </c>
      <c r="V42" s="9" t="s">
        <v>671</v>
      </c>
      <c r="X42" s="9" t="str">
        <f>VLOOKUP("*"&amp;Table1[[#This Row],[Companies]]&amp;"*", [231]Workings!$C:$D,2,0)</f>
        <v>Y</v>
      </c>
    </row>
    <row r="43" spans="2:24" ht="16" x14ac:dyDescent="0.2">
      <c r="B43" s="607" t="s">
        <v>714</v>
      </c>
      <c r="C43" s="608" t="s">
        <v>670</v>
      </c>
      <c r="D43" s="608"/>
      <c r="E43" s="609"/>
      <c r="F43" s="610" t="s">
        <v>704</v>
      </c>
      <c r="G43" s="610" t="s">
        <v>678</v>
      </c>
      <c r="H43" s="611">
        <v>21</v>
      </c>
      <c r="I43" s="611">
        <v>7.96525308083962</v>
      </c>
      <c r="J43" s="611">
        <f>Table1[[#This Row],[OND''22]]-Table1[[#This Row],[JFM''23]]</f>
        <v>-13.03474691916038</v>
      </c>
      <c r="K43" s="612">
        <f>Table1[[#This Row],[JFM''23]]/Table1[[#This Row],[OND''22]]-1</f>
        <v>1.636451069020695</v>
      </c>
      <c r="L43" s="611">
        <v>7.6721889999999995</v>
      </c>
      <c r="M43" s="611">
        <v>0</v>
      </c>
      <c r="N43" s="611">
        <v>-33.537994999999995</v>
      </c>
      <c r="O43" s="611">
        <v>-37.372787400809699</v>
      </c>
      <c r="P43" s="611">
        <v>-40.854338000000006</v>
      </c>
      <c r="Q43" s="611">
        <v>0</v>
      </c>
      <c r="R43" s="611">
        <v>286.02999999999997</v>
      </c>
      <c r="S43" s="611">
        <v>-34.450000000000003</v>
      </c>
      <c r="T43" s="613">
        <f t="shared" si="1"/>
        <v>24.908272859216254</v>
      </c>
      <c r="U43" s="614">
        <v>3499998.4000000004</v>
      </c>
      <c r="V43" s="9" t="s">
        <v>715</v>
      </c>
      <c r="X43" s="9" t="str">
        <f>VLOOKUP("*"&amp;Table1[[#This Row],[Companies]]&amp;"*", [231]Workings!$C:$D,2,0)</f>
        <v>N</v>
      </c>
    </row>
    <row r="44" spans="2:24" ht="16" x14ac:dyDescent="0.2">
      <c r="B44" s="607" t="s">
        <v>716</v>
      </c>
      <c r="C44" s="608" t="s">
        <v>670</v>
      </c>
      <c r="D44" s="609"/>
      <c r="E44" s="609"/>
      <c r="F44" s="610" t="s">
        <v>677</v>
      </c>
      <c r="G44" s="610" t="s">
        <v>678</v>
      </c>
      <c r="H44" s="611">
        <v>4.2670000000000003</v>
      </c>
      <c r="I44" s="611">
        <v>3.4410906312999998</v>
      </c>
      <c r="J44" s="611">
        <f>Table1[[#This Row],[OND''22]]-Table1[[#This Row],[JFM''23]]</f>
        <v>-0.82590936870000053</v>
      </c>
      <c r="K44" s="612">
        <f>Table1[[#This Row],[JFM''23]]/Table1[[#This Row],[OND''22]]-1</f>
        <v>0.24001383781861696</v>
      </c>
      <c r="L44" s="611">
        <v>1.4708230099999993</v>
      </c>
      <c r="M44" s="611">
        <v>0</v>
      </c>
      <c r="N44" s="611">
        <v>-41.193776</v>
      </c>
      <c r="O44" s="611">
        <v>-43.005017648700004</v>
      </c>
      <c r="P44" s="611">
        <v>-44.672455659999997</v>
      </c>
      <c r="Q44" s="611">
        <v>-59.570791989999996</v>
      </c>
      <c r="R44" s="611"/>
      <c r="S44" s="611"/>
      <c r="T44" s="613">
        <v>16</v>
      </c>
      <c r="U44" s="614">
        <v>2650000</v>
      </c>
      <c r="V44" s="9" t="s">
        <v>683</v>
      </c>
      <c r="W44" s="9" t="s">
        <v>132</v>
      </c>
      <c r="X44" s="9" t="e">
        <f>VLOOKUP("*"&amp;Table1[[#This Row],[Companies]]&amp;"*", [231]Workings!$C:$D,2,0)</f>
        <v>#N/A</v>
      </c>
    </row>
    <row r="45" spans="2:24" ht="16" x14ac:dyDescent="0.2">
      <c r="B45" s="607" t="s">
        <v>717</v>
      </c>
      <c r="C45" s="608" t="s">
        <v>681</v>
      </c>
      <c r="D45" s="609"/>
      <c r="E45" s="609"/>
      <c r="F45" s="610" t="s">
        <v>53</v>
      </c>
      <c r="G45" s="610" t="s">
        <v>678</v>
      </c>
      <c r="H45" s="611">
        <v>64.77</v>
      </c>
      <c r="I45" s="611">
        <v>37.01</v>
      </c>
      <c r="J45" s="611">
        <f>Table1[[#This Row],[OND''22]]-Table1[[#This Row],[JFM''23]]</f>
        <v>-27.759999999999998</v>
      </c>
      <c r="K45" s="612">
        <f>Table1[[#This Row],[JFM''23]]/Table1[[#This Row],[OND''22]]-1</f>
        <v>0.75006754931099695</v>
      </c>
      <c r="L45" s="611">
        <v>52.96</v>
      </c>
      <c r="M45" s="611">
        <v>52.52</v>
      </c>
      <c r="N45" s="611">
        <v>-42.5</v>
      </c>
      <c r="O45" s="611">
        <v>-82.54</v>
      </c>
      <c r="P45" s="611">
        <v>-40.490000000000009</v>
      </c>
      <c r="Q45" s="611">
        <v>-43.78</v>
      </c>
      <c r="R45" s="611">
        <v>213</v>
      </c>
      <c r="S45" s="611">
        <v>-64.87</v>
      </c>
      <c r="T45" s="613">
        <f t="shared" ref="T45:T54" si="2">-R45/S45*3</f>
        <v>9.8504701711114535</v>
      </c>
      <c r="U45" s="614">
        <v>4753331.7741</v>
      </c>
      <c r="V45" s="9" t="s">
        <v>687</v>
      </c>
      <c r="X45" s="9" t="str">
        <f>VLOOKUP("*"&amp;Table1[[#This Row],[Companies]]&amp;"*", [231]Workings!$C:$D,2,0)</f>
        <v>Y</v>
      </c>
    </row>
    <row r="46" spans="2:24" ht="16" x14ac:dyDescent="0.2">
      <c r="B46" s="607" t="s">
        <v>718</v>
      </c>
      <c r="C46" s="608" t="s">
        <v>670</v>
      </c>
      <c r="D46" s="609"/>
      <c r="E46" s="609"/>
      <c r="F46" s="610" t="s">
        <v>702</v>
      </c>
      <c r="G46" s="610" t="s">
        <v>258</v>
      </c>
      <c r="H46" s="611">
        <v>18.254926999999999</v>
      </c>
      <c r="I46" s="611">
        <v>18.254926999999999</v>
      </c>
      <c r="J46" s="611">
        <f>Table1[[#This Row],[OND''22]]-Table1[[#This Row],[JFM''23]]</f>
        <v>0</v>
      </c>
      <c r="K46" s="612">
        <f>Table1[[#This Row],[JFM''23]]/Table1[[#This Row],[OND''22]]-1</f>
        <v>0</v>
      </c>
      <c r="L46" s="611">
        <v>13.229123269999999</v>
      </c>
      <c r="M46" s="611">
        <v>0</v>
      </c>
      <c r="N46" s="611">
        <v>-44</v>
      </c>
      <c r="O46" s="611">
        <v>-46.346767630000002</v>
      </c>
      <c r="P46" s="611">
        <v>-43.372749940000006</v>
      </c>
      <c r="Q46" s="611" t="s">
        <v>685</v>
      </c>
      <c r="R46" s="611">
        <f>69110875.5/10^6</f>
        <v>69.110875500000006</v>
      </c>
      <c r="S46" s="611">
        <f>-28515270.71/1000000</f>
        <v>-28.515270709999999</v>
      </c>
      <c r="T46" s="620">
        <f t="shared" si="2"/>
        <v>7.2709331294298636</v>
      </c>
      <c r="U46" s="614">
        <v>1818806.4547729404</v>
      </c>
      <c r="V46" s="9" t="s">
        <v>687</v>
      </c>
      <c r="X46" s="9" t="str">
        <f>VLOOKUP("*"&amp;Table1[[#This Row],[Companies]]&amp;"*", [231]Workings!$C:$D,2,0)</f>
        <v>N</v>
      </c>
    </row>
    <row r="47" spans="2:24" ht="16" x14ac:dyDescent="0.2">
      <c r="B47" s="607" t="s">
        <v>719</v>
      </c>
      <c r="C47" s="608" t="s">
        <v>682</v>
      </c>
      <c r="D47" s="609"/>
      <c r="E47" s="609"/>
      <c r="F47" s="610" t="s">
        <v>50</v>
      </c>
      <c r="G47" s="610" t="s">
        <v>678</v>
      </c>
      <c r="H47" s="611">
        <v>3.2872000000000003</v>
      </c>
      <c r="I47" s="611">
        <v>57.236390983337991</v>
      </c>
      <c r="J47" s="611">
        <f>Table1[[#This Row],[OND''22]]-Table1[[#This Row],[JFM''23]]</f>
        <v>53.949190983337992</v>
      </c>
      <c r="K47" s="612">
        <f>Table1[[#This Row],[JFM''23]]/Table1[[#This Row],[OND''22]]-1</f>
        <v>-0.9425680071100756</v>
      </c>
      <c r="L47" s="611">
        <v>0</v>
      </c>
      <c r="M47" s="611">
        <v>0</v>
      </c>
      <c r="N47" s="611">
        <v>-49.359586482283113</v>
      </c>
      <c r="O47" s="611">
        <v>-29.081470104631052</v>
      </c>
      <c r="P47" s="611">
        <v>0</v>
      </c>
      <c r="Q47" s="611" t="s">
        <v>685</v>
      </c>
      <c r="R47" s="611">
        <v>672.44</v>
      </c>
      <c r="S47" s="611">
        <v>-41.09</v>
      </c>
      <c r="T47" s="613">
        <f t="shared" si="2"/>
        <v>49.095156972499389</v>
      </c>
      <c r="U47" s="614">
        <v>1000000</v>
      </c>
      <c r="V47" s="9" t="s">
        <v>687</v>
      </c>
      <c r="X47" s="9" t="str">
        <f>VLOOKUP("*"&amp;Table1[[#This Row],[Companies]]&amp;"*", [231]Workings!$C:$D,2,0)</f>
        <v>N</v>
      </c>
    </row>
    <row r="48" spans="2:24" ht="16" x14ac:dyDescent="0.2">
      <c r="B48" s="607" t="s">
        <v>720</v>
      </c>
      <c r="C48" s="608" t="s">
        <v>275</v>
      </c>
      <c r="D48" s="609"/>
      <c r="E48" s="609"/>
      <c r="F48" s="610" t="s">
        <v>707</v>
      </c>
      <c r="G48" s="610" t="s">
        <v>258</v>
      </c>
      <c r="H48" s="611">
        <v>0.64661663236896261</v>
      </c>
      <c r="I48" s="611">
        <v>0</v>
      </c>
      <c r="J48" s="611">
        <f>Table1[[#This Row],[OND''22]]-Table1[[#This Row],[JFM''23]]</f>
        <v>-0.64661663236896261</v>
      </c>
      <c r="K48" s="612" t="e">
        <f>Table1[[#This Row],[JFM''23]]/Table1[[#This Row],[OND''22]]-1</f>
        <v>#DIV/0!</v>
      </c>
      <c r="L48" s="611">
        <v>0</v>
      </c>
      <c r="M48" s="611">
        <v>0</v>
      </c>
      <c r="N48" s="611">
        <v>-50</v>
      </c>
      <c r="O48" s="611">
        <v>-2.6675154832019357</v>
      </c>
      <c r="P48" s="611">
        <v>-2.6351307485037161</v>
      </c>
      <c r="Q48" s="611">
        <v>-0.18201966000000003</v>
      </c>
      <c r="R48" s="611">
        <f>1160610.63466862*82/1000000</f>
        <v>95.170072042826845</v>
      </c>
      <c r="S48" s="611">
        <f>-24608.8752963021*82/1000000</f>
        <v>-2.0179277742967723</v>
      </c>
      <c r="T48" s="613">
        <f t="shared" si="2"/>
        <v>141.48683603305773</v>
      </c>
      <c r="U48" s="614">
        <v>1199999.73</v>
      </c>
      <c r="V48" s="9" t="s">
        <v>671</v>
      </c>
      <c r="X48" s="9" t="str">
        <f>VLOOKUP("*"&amp;Table1[[#This Row],[Companies]]&amp;"*", [231]Workings!$C:$D,2,0)</f>
        <v>N</v>
      </c>
    </row>
    <row r="49" spans="2:24" ht="16" x14ac:dyDescent="0.2">
      <c r="B49" s="607" t="s">
        <v>721</v>
      </c>
      <c r="C49" s="624" t="s">
        <v>670</v>
      </c>
      <c r="D49" s="608"/>
      <c r="E49" s="609"/>
      <c r="F49" s="610" t="s">
        <v>527</v>
      </c>
      <c r="G49" s="610" t="s">
        <v>678</v>
      </c>
      <c r="H49" s="611">
        <v>0.18559098516867401</v>
      </c>
      <c r="I49" s="611">
        <v>0.25605187032306104</v>
      </c>
      <c r="J49" s="611">
        <f>Table1[[#This Row],[OND''22]]-Table1[[#This Row],[JFM''23]]</f>
        <v>7.0460885154387032E-2</v>
      </c>
      <c r="K49" s="612">
        <f>Table1[[#This Row],[JFM''23]]/Table1[[#This Row],[OND''22]]-1</f>
        <v>-0.2751820756688339</v>
      </c>
      <c r="L49" s="611">
        <v>0.23</v>
      </c>
      <c r="M49" s="611">
        <v>0.5203244574</v>
      </c>
      <c r="N49" s="611">
        <v>-58.386520329320533</v>
      </c>
      <c r="O49" s="611">
        <v>-49.896250184217337</v>
      </c>
      <c r="P49" s="611" t="s">
        <v>685</v>
      </c>
      <c r="Q49" s="611">
        <v>-72.278487272918596</v>
      </c>
      <c r="R49" s="611">
        <v>1297.15182368</v>
      </c>
      <c r="S49" s="611">
        <v>-56.619193889320535</v>
      </c>
      <c r="T49" s="613">
        <f t="shared" si="2"/>
        <v>68.730322770879354</v>
      </c>
      <c r="U49" s="614">
        <v>5590930.8039552048</v>
      </c>
      <c r="V49" s="9" t="s">
        <v>671</v>
      </c>
      <c r="X49" s="9" t="str">
        <f>VLOOKUP("*"&amp;Table1[[#This Row],[Companies]]&amp;"*", [231]Workings!$C:$D,2,0)</f>
        <v>Y</v>
      </c>
    </row>
    <row r="50" spans="2:24" ht="16" x14ac:dyDescent="0.2">
      <c r="B50" s="607" t="s">
        <v>172</v>
      </c>
      <c r="C50" s="608" t="s">
        <v>275</v>
      </c>
      <c r="D50" s="608"/>
      <c r="E50" s="615"/>
      <c r="F50" s="610" t="s">
        <v>59</v>
      </c>
      <c r="G50" s="610" t="s">
        <v>678</v>
      </c>
      <c r="H50" s="611">
        <f>0.24*82.18</f>
        <v>19.723200000000002</v>
      </c>
      <c r="I50" s="611">
        <v>19.867736786561998</v>
      </c>
      <c r="J50" s="611">
        <f>Table1[[#This Row],[OND''22]]-Table1[[#This Row],[JFM''23]]</f>
        <v>0.14453678656199642</v>
      </c>
      <c r="K50" s="612">
        <f>Table1[[#This Row],[JFM''23]]/Table1[[#This Row],[OND''22]]-1</f>
        <v>-7.27494973960785E-3</v>
      </c>
      <c r="L50" s="611">
        <v>11.080547976364</v>
      </c>
      <c r="M50" s="611">
        <v>7.914321127609</v>
      </c>
      <c r="N50" s="611">
        <v>-64.514043990199994</v>
      </c>
      <c r="O50" s="611">
        <v>-59.165270533824</v>
      </c>
      <c r="P50" s="611">
        <v>-58.744650359657996</v>
      </c>
      <c r="Q50" s="611">
        <v>-35.580213999200005</v>
      </c>
      <c r="R50" s="611">
        <v>174</v>
      </c>
      <c r="S50" s="611">
        <f>-0.53038125*82.18</f>
        <v>-43.586731125000007</v>
      </c>
      <c r="T50" s="613">
        <f t="shared" si="2"/>
        <v>11.976121781259179</v>
      </c>
      <c r="U50" s="614">
        <v>4568995.3192874854</v>
      </c>
      <c r="V50" s="9" t="s">
        <v>687</v>
      </c>
      <c r="X50" s="9" t="str">
        <f>VLOOKUP("*"&amp;Table1[[#This Row],[Companies]]&amp;"*", [231]Workings!$C:$D,2,0)</f>
        <v>Y</v>
      </c>
    </row>
    <row r="51" spans="2:24" ht="16" x14ac:dyDescent="0.2">
      <c r="B51" s="607" t="s">
        <v>722</v>
      </c>
      <c r="C51" s="608" t="s">
        <v>670</v>
      </c>
      <c r="D51" s="609"/>
      <c r="E51" s="609"/>
      <c r="F51" s="610" t="s">
        <v>50</v>
      </c>
      <c r="G51" s="610" t="s">
        <v>678</v>
      </c>
      <c r="H51" s="611">
        <v>635.09</v>
      </c>
      <c r="I51" s="611">
        <v>468.86705825079025</v>
      </c>
      <c r="J51" s="611">
        <f>Table1[[#This Row],[OND''22]]-Table1[[#This Row],[JFM''23]]</f>
        <v>-166.22294174920978</v>
      </c>
      <c r="K51" s="612">
        <f>Table1[[#This Row],[JFM''23]]/Table1[[#This Row],[OND''22]]-1</f>
        <v>0.35452041004829882</v>
      </c>
      <c r="L51" s="611">
        <v>430.07814615407631</v>
      </c>
      <c r="M51" s="611">
        <v>499.3167196163181</v>
      </c>
      <c r="N51" s="611">
        <v>-71.584601478784521</v>
      </c>
      <c r="O51" s="611">
        <v>-75.432033069682191</v>
      </c>
      <c r="P51" s="611">
        <v>-86.152083557590316</v>
      </c>
      <c r="Q51" s="611">
        <v>-88.479360328650813</v>
      </c>
      <c r="R51" s="611">
        <v>236.15</v>
      </c>
      <c r="S51" s="611">
        <v>-78.5</v>
      </c>
      <c r="T51" s="626">
        <f t="shared" si="2"/>
        <v>9.024840764331211</v>
      </c>
      <c r="U51" s="614">
        <v>2848460.0614526384</v>
      </c>
      <c r="V51" s="9" t="s">
        <v>687</v>
      </c>
      <c r="X51" s="9" t="str">
        <f>VLOOKUP("*"&amp;Table1[[#This Row],[Companies]]&amp;"*", [231]Workings!$C:$D,2,0)</f>
        <v>N</v>
      </c>
    </row>
    <row r="52" spans="2:24" ht="16" x14ac:dyDescent="0.2">
      <c r="B52" s="607" t="s">
        <v>177</v>
      </c>
      <c r="C52" s="608" t="s">
        <v>670</v>
      </c>
      <c r="D52" s="608"/>
      <c r="E52" s="615" t="s">
        <v>651</v>
      </c>
      <c r="F52" s="610" t="s">
        <v>702</v>
      </c>
      <c r="G52" s="610" t="s">
        <v>678</v>
      </c>
      <c r="H52" s="611">
        <v>63.58</v>
      </c>
      <c r="I52" s="611">
        <v>594.52</v>
      </c>
      <c r="J52" s="611">
        <f>Table1[[#This Row],[OND''22]]-Table1[[#This Row],[JFM''23]]</f>
        <v>530.93999999999994</v>
      </c>
      <c r="K52" s="612">
        <f>Table1[[#This Row],[JFM''23]]/Table1[[#This Row],[OND''22]]-1</f>
        <v>-0.89305658346228889</v>
      </c>
      <c r="L52" s="611">
        <v>121.20699999999999</v>
      </c>
      <c r="M52" s="611">
        <v>79.570528214000007</v>
      </c>
      <c r="N52" s="611">
        <v>-79.797728195299982</v>
      </c>
      <c r="O52" s="611">
        <v>-144.6</v>
      </c>
      <c r="P52" s="611">
        <v>-97.40100000000001</v>
      </c>
      <c r="Q52" s="611">
        <v>-117.56756866384083</v>
      </c>
      <c r="R52" s="611">
        <v>141.26999999999998</v>
      </c>
      <c r="S52" s="611">
        <v>-88.207728195299978</v>
      </c>
      <c r="T52" s="628">
        <f t="shared" si="2"/>
        <v>4.8046810485997984</v>
      </c>
      <c r="U52" s="614">
        <v>4341889.6479920801</v>
      </c>
      <c r="V52" s="9" t="s">
        <v>683</v>
      </c>
      <c r="X52" s="9" t="str">
        <f>VLOOKUP("*"&amp;Table1[[#This Row],[Companies]]&amp;"*", [231]Workings!$C:$D,2,0)</f>
        <v>Y</v>
      </c>
    </row>
    <row r="53" spans="2:24" ht="16" x14ac:dyDescent="0.2">
      <c r="B53" s="607" t="s">
        <v>723</v>
      </c>
      <c r="C53" s="608" t="s">
        <v>681</v>
      </c>
      <c r="D53" s="608"/>
      <c r="E53" s="615"/>
      <c r="F53" s="610" t="s">
        <v>53</v>
      </c>
      <c r="G53" s="610" t="s">
        <v>678</v>
      </c>
      <c r="H53" s="611">
        <v>181.19</v>
      </c>
      <c r="I53" s="611">
        <v>198.422259</v>
      </c>
      <c r="J53" s="611">
        <f>Table1[[#This Row],[OND''22]]-Table1[[#This Row],[JFM''23]]</f>
        <v>17.232258999999999</v>
      </c>
      <c r="K53" s="612">
        <f>Table1[[#This Row],[JFM''23]]/Table1[[#This Row],[OND''22]]-1</f>
        <v>-8.6846400634920662E-2</v>
      </c>
      <c r="L53" s="611">
        <v>187.76</v>
      </c>
      <c r="M53" s="611">
        <v>100.81853</v>
      </c>
      <c r="N53" s="611">
        <v>-80</v>
      </c>
      <c r="O53" s="611">
        <v>-70.91680251813699</v>
      </c>
      <c r="P53" s="611">
        <v>-82.76</v>
      </c>
      <c r="Q53" s="611">
        <v>-124.119754</v>
      </c>
      <c r="R53" s="611">
        <f>410754364.2/1000000</f>
        <v>410.7543642</v>
      </c>
      <c r="S53" s="611">
        <f>-112298633.92/10^6</f>
        <v>-112.29863392</v>
      </c>
      <c r="T53" s="613">
        <f t="shared" si="2"/>
        <v>10.973090674262764</v>
      </c>
      <c r="U53" s="614">
        <v>6402102.2720503919</v>
      </c>
      <c r="V53" s="9" t="s">
        <v>701</v>
      </c>
      <c r="X53" s="9" t="e">
        <f>VLOOKUP("*"&amp;Table1[[#This Row],[Companies]]&amp;"*", [231]Workings!$C:$D,2,0)</f>
        <v>#N/A</v>
      </c>
    </row>
    <row r="54" spans="2:24" ht="16" x14ac:dyDescent="0.2">
      <c r="B54" s="607" t="s">
        <v>724</v>
      </c>
      <c r="C54" s="608" t="s">
        <v>681</v>
      </c>
      <c r="D54" s="609"/>
      <c r="E54" s="629"/>
      <c r="F54" s="610" t="s">
        <v>53</v>
      </c>
      <c r="G54" s="610" t="s">
        <v>258</v>
      </c>
      <c r="H54" s="611">
        <v>33.04</v>
      </c>
      <c r="I54" s="611">
        <v>26.322070258427999</v>
      </c>
      <c r="J54" s="611">
        <f>Table1[[#This Row],[OND''22]]-Table1[[#This Row],[JFM''23]]</f>
        <v>-6.7179297415720001</v>
      </c>
      <c r="K54" s="612">
        <f>Table1[[#This Row],[JFM''23]]/Table1[[#This Row],[OND''22]]-1</f>
        <v>0.25522041676873819</v>
      </c>
      <c r="L54" s="611">
        <v>22.741803871305091</v>
      </c>
      <c r="M54" s="611">
        <v>10.202840163961699</v>
      </c>
      <c r="N54" s="611">
        <v>-80</v>
      </c>
      <c r="O54" s="611">
        <v>-68.708970300555094</v>
      </c>
      <c r="P54" s="611">
        <v>-47.917594445361573</v>
      </c>
      <c r="Q54" s="611">
        <v>-27.115365518943964</v>
      </c>
      <c r="R54" s="611">
        <v>620.46076842999992</v>
      </c>
      <c r="S54" s="611">
        <v>-89.719580730000004</v>
      </c>
      <c r="T54" s="613">
        <f t="shared" si="2"/>
        <v>20.746667451463018</v>
      </c>
      <c r="U54" s="614">
        <v>3048425.289231698</v>
      </c>
      <c r="V54" s="9" t="s">
        <v>671</v>
      </c>
      <c r="X54" s="9" t="e">
        <f>VLOOKUP("*"&amp;Table1[[#This Row],[Companies]]&amp;"*", [231]Workings!$C:$D,2,0)</f>
        <v>#N/A</v>
      </c>
    </row>
    <row r="55" spans="2:24" ht="16" x14ac:dyDescent="0.2">
      <c r="B55" s="630" t="s">
        <v>165</v>
      </c>
      <c r="C55" s="608" t="s">
        <v>275</v>
      </c>
      <c r="D55" s="609" t="s">
        <v>681</v>
      </c>
      <c r="E55" s="629" t="s">
        <v>651</v>
      </c>
      <c r="F55" s="610" t="s">
        <v>59</v>
      </c>
      <c r="G55" s="610" t="s">
        <v>264</v>
      </c>
      <c r="H55" s="611">
        <v>78.827862999999994</v>
      </c>
      <c r="I55" s="611">
        <v>76.86</v>
      </c>
      <c r="J55" s="611">
        <f>Table1[[#This Row],[OND''22]]-Table1[[#This Row],[JFM''23]]</f>
        <v>-1.9678629999999941</v>
      </c>
      <c r="K55" s="612">
        <f>Table1[[#This Row],[JFM''23]]/Table1[[#This Row],[OND''22]]-1</f>
        <v>2.5603213635180699E-2</v>
      </c>
      <c r="L55" s="611">
        <v>70.003018999999995</v>
      </c>
      <c r="M55" s="611">
        <v>56.52</v>
      </c>
      <c r="N55" s="611">
        <v>-84.004224999999991</v>
      </c>
      <c r="O55" s="611">
        <v>-64.22999999999999</v>
      </c>
      <c r="P55" s="611">
        <v>-76.808754140000019</v>
      </c>
      <c r="Q55" s="611">
        <v>-67.94</v>
      </c>
      <c r="R55" s="611">
        <v>1469</v>
      </c>
      <c r="S55" s="611" t="s">
        <v>675</v>
      </c>
      <c r="T55" s="613">
        <v>52</v>
      </c>
      <c r="U55" s="614">
        <v>8976773.6949459296</v>
      </c>
      <c r="V55" s="9" t="s">
        <v>683</v>
      </c>
      <c r="X55" s="9" t="str">
        <f>VLOOKUP("*"&amp;Table1[[#This Row],[Companies]]&amp;"*", [231]Workings!$C:$D,2,0)</f>
        <v>Y</v>
      </c>
    </row>
    <row r="56" spans="2:24" ht="16" x14ac:dyDescent="0.2">
      <c r="B56" s="630" t="s">
        <v>725</v>
      </c>
      <c r="C56" s="608" t="s">
        <v>681</v>
      </c>
      <c r="D56" s="609"/>
      <c r="E56" s="629"/>
      <c r="F56" s="610" t="s">
        <v>53</v>
      </c>
      <c r="G56" s="610" t="s">
        <v>678</v>
      </c>
      <c r="H56" s="611">
        <v>86.890000000000015</v>
      </c>
      <c r="I56" s="611">
        <v>86.890000000000015</v>
      </c>
      <c r="J56" s="611">
        <f>Table1[[#This Row],[OND''22]]-Table1[[#This Row],[JFM''23]]</f>
        <v>0</v>
      </c>
      <c r="K56" s="612">
        <f>Table1[[#This Row],[JFM''23]]/Table1[[#This Row],[OND''22]]-1</f>
        <v>0</v>
      </c>
      <c r="L56" s="611">
        <v>61.226999999999997</v>
      </c>
      <c r="M56" s="611">
        <v>33</v>
      </c>
      <c r="N56" s="611">
        <v>-90</v>
      </c>
      <c r="O56" s="611">
        <v>-84.013440519064375</v>
      </c>
      <c r="P56" s="611">
        <v>-76.648603479999991</v>
      </c>
      <c r="Q56" s="611">
        <v>-53</v>
      </c>
      <c r="R56" s="611">
        <v>1278.4000000000001</v>
      </c>
      <c r="S56" s="611">
        <v>-113.81599754000005</v>
      </c>
      <c r="T56" s="613">
        <f t="shared" ref="T56:T70" si="3">-R56/S56*3</f>
        <v>33.696493312832743</v>
      </c>
      <c r="U56" s="614">
        <v>4522409.114809799</v>
      </c>
      <c r="V56" s="9" t="s">
        <v>671</v>
      </c>
      <c r="X56" s="9" t="str">
        <f>VLOOKUP("*"&amp;Table1[[#This Row],[Companies]]&amp;"*", [231]Workings!$C:$D,2,0)</f>
        <v>N</v>
      </c>
    </row>
    <row r="57" spans="2:24" ht="16" x14ac:dyDescent="0.2">
      <c r="B57" s="630" t="s">
        <v>726</v>
      </c>
      <c r="C57" s="608" t="s">
        <v>670</v>
      </c>
      <c r="D57" s="609"/>
      <c r="E57" s="629"/>
      <c r="F57" s="610" t="s">
        <v>50</v>
      </c>
      <c r="G57" s="610" t="s">
        <v>678</v>
      </c>
      <c r="H57" s="611">
        <v>134.96</v>
      </c>
      <c r="I57" s="611">
        <v>90.352516989461449</v>
      </c>
      <c r="J57" s="611">
        <f>Table1[[#This Row],[OND''22]]-Table1[[#This Row],[JFM''23]]</f>
        <v>-44.607483010538559</v>
      </c>
      <c r="K57" s="612">
        <f>Table1[[#This Row],[JFM''23]]/Table1[[#This Row],[OND''22]]-1</f>
        <v>0.49370492927985055</v>
      </c>
      <c r="L57" s="611">
        <v>22.028633917857629</v>
      </c>
      <c r="M57" s="611">
        <v>2.86</v>
      </c>
      <c r="N57" s="611">
        <v>-90.567585900627037</v>
      </c>
      <c r="O57" s="611">
        <v>-76.769368730538559</v>
      </c>
      <c r="P57" s="611">
        <v>-48.209562422142369</v>
      </c>
      <c r="Q57" s="611">
        <v>-25.14</v>
      </c>
      <c r="R57" s="611">
        <v>720</v>
      </c>
      <c r="S57" s="611">
        <v>-122.36645238</v>
      </c>
      <c r="T57" s="613">
        <f t="shared" si="3"/>
        <v>17.651896888309544</v>
      </c>
      <c r="U57" s="614">
        <v>5538659.1645685788</v>
      </c>
      <c r="V57" s="9" t="s">
        <v>671</v>
      </c>
      <c r="X57" s="9" t="str">
        <f>VLOOKUP("*"&amp;Table1[[#This Row],[Companies]]&amp;"*", [231]Workings!$C:$D,2,0)</f>
        <v>N</v>
      </c>
    </row>
    <row r="58" spans="2:24" ht="16" x14ac:dyDescent="0.2">
      <c r="B58" s="630" t="s">
        <v>727</v>
      </c>
      <c r="C58" s="608" t="s">
        <v>275</v>
      </c>
      <c r="D58" s="609"/>
      <c r="E58" s="629"/>
      <c r="F58" s="610" t="s">
        <v>728</v>
      </c>
      <c r="G58" s="610" t="s">
        <v>258</v>
      </c>
      <c r="H58" s="611">
        <v>7.2982246799999997</v>
      </c>
      <c r="I58" s="611">
        <v>7.3681986341880004</v>
      </c>
      <c r="J58" s="611">
        <f>Table1[[#This Row],[OND''22]]-Table1[[#This Row],[JFM''23]]</f>
        <v>6.9973954188000675E-2</v>
      </c>
      <c r="K58" s="612">
        <f>Table1[[#This Row],[JFM''23]]/Table1[[#This Row],[OND''22]]-1</f>
        <v>-9.496751874104703E-3</v>
      </c>
      <c r="L58" s="611">
        <v>1.574582965374</v>
      </c>
      <c r="M58" s="611">
        <v>1.3727657575569998</v>
      </c>
      <c r="N58" s="611">
        <v>-98.550867934699056</v>
      </c>
      <c r="O58" s="611">
        <v>-99.277827488629612</v>
      </c>
      <c r="P58" s="611">
        <v>-69.729500261066008</v>
      </c>
      <c r="Q58" s="611">
        <v>-34.843797949519995</v>
      </c>
      <c r="R58" s="611">
        <f>0.0948997133828682*82.18</f>
        <v>7.7988584458041101</v>
      </c>
      <c r="S58" s="611">
        <v>-3.85</v>
      </c>
      <c r="T58" s="613">
        <f t="shared" si="3"/>
        <v>6.0770325551720337</v>
      </c>
      <c r="U58" s="614">
        <v>1800001.2400000002</v>
      </c>
      <c r="V58" s="9" t="s">
        <v>671</v>
      </c>
      <c r="X58" s="9" t="str">
        <f>VLOOKUP("*"&amp;Table1[[#This Row],[Companies]]&amp;"*", [231]Workings!$C:$D,2,0)</f>
        <v>N</v>
      </c>
    </row>
    <row r="59" spans="2:24" ht="16" x14ac:dyDescent="0.2">
      <c r="B59" s="630" t="s">
        <v>729</v>
      </c>
      <c r="C59" s="608" t="s">
        <v>275</v>
      </c>
      <c r="D59" s="609"/>
      <c r="E59" s="629"/>
      <c r="F59" s="610" t="s">
        <v>728</v>
      </c>
      <c r="G59" s="610" t="s">
        <v>678</v>
      </c>
      <c r="H59" s="611">
        <v>43.23</v>
      </c>
      <c r="I59" s="611">
        <v>23.93</v>
      </c>
      <c r="J59" s="611">
        <f>Table1[[#This Row],[OND''22]]-Table1[[#This Row],[JFM''23]]</f>
        <v>-19.299999999999997</v>
      </c>
      <c r="K59" s="612">
        <f>Table1[[#This Row],[JFM''23]]/Table1[[#This Row],[OND''22]]-1</f>
        <v>0.8065190137902214</v>
      </c>
      <c r="L59" s="611">
        <v>29.75</v>
      </c>
      <c r="M59" s="611">
        <v>24.283999999999999</v>
      </c>
      <c r="N59" s="611">
        <v>-99.14700000000002</v>
      </c>
      <c r="O59" s="611">
        <v>-76.134999999999991</v>
      </c>
      <c r="P59" s="611">
        <v>-27.907199999999996</v>
      </c>
      <c r="Q59" s="611">
        <v>-24.050599999999999</v>
      </c>
      <c r="R59" s="611">
        <v>398.678</v>
      </c>
      <c r="S59" s="611">
        <v>-88.55</v>
      </c>
      <c r="T59" s="613">
        <f t="shared" si="3"/>
        <v>13.506877470355732</v>
      </c>
      <c r="U59" s="614">
        <v>6005002.8588930415</v>
      </c>
      <c r="V59" s="9" t="s">
        <v>715</v>
      </c>
      <c r="X59" s="9" t="str">
        <f>VLOOKUP("*"&amp;"Exmy"&amp;"*", [231]Workings!$C:$D,2,0)</f>
        <v>N</v>
      </c>
    </row>
    <row r="60" spans="2:24" ht="16" x14ac:dyDescent="0.2">
      <c r="B60" s="630" t="s">
        <v>730</v>
      </c>
      <c r="C60" s="608" t="s">
        <v>672</v>
      </c>
      <c r="D60" s="608"/>
      <c r="E60" s="631"/>
      <c r="F60" s="610" t="s">
        <v>50</v>
      </c>
      <c r="G60" s="610" t="s">
        <v>678</v>
      </c>
      <c r="H60" s="611">
        <v>31.9</v>
      </c>
      <c r="I60" s="611">
        <v>31.36</v>
      </c>
      <c r="J60" s="611">
        <f>Table1[[#This Row],[OND''22]]-Table1[[#This Row],[JFM''23]]</f>
        <v>-0.53999999999999915</v>
      </c>
      <c r="K60" s="612">
        <f>Table1[[#This Row],[JFM''23]]/Table1[[#This Row],[OND''22]]-1</f>
        <v>1.7219387755102122E-2</v>
      </c>
      <c r="L60" s="611">
        <v>51.989999999999981</v>
      </c>
      <c r="M60" s="611">
        <v>28.09</v>
      </c>
      <c r="N60" s="611">
        <v>-101</v>
      </c>
      <c r="O60" s="611">
        <v>-117.83</v>
      </c>
      <c r="P60" s="611">
        <v>-79.210000000000022</v>
      </c>
      <c r="Q60" s="611">
        <v>-61.48</v>
      </c>
      <c r="R60" s="611">
        <v>414</v>
      </c>
      <c r="S60" s="611">
        <v>-30.43</v>
      </c>
      <c r="T60" s="613">
        <f t="shared" si="3"/>
        <v>40.814985211961883</v>
      </c>
      <c r="U60" s="614">
        <v>12834415.091996592</v>
      </c>
      <c r="V60" s="9" t="s">
        <v>687</v>
      </c>
      <c r="X60" s="9" t="str">
        <f>VLOOKUP("*"&amp;"Newbazaar"&amp;"*", [231]Workings!$C:$D,2,0)</f>
        <v>N</v>
      </c>
    </row>
    <row r="61" spans="2:24" ht="16" x14ac:dyDescent="0.2">
      <c r="B61" s="630" t="s">
        <v>731</v>
      </c>
      <c r="C61" s="608" t="s">
        <v>275</v>
      </c>
      <c r="D61" s="608"/>
      <c r="E61" s="631" t="s">
        <v>651</v>
      </c>
      <c r="F61" s="610" t="s">
        <v>59</v>
      </c>
      <c r="G61" s="610" t="s">
        <v>678</v>
      </c>
      <c r="H61" s="611">
        <v>41</v>
      </c>
      <c r="I61" s="611">
        <v>56.168163999999997</v>
      </c>
      <c r="J61" s="611">
        <f>Table1[[#This Row],[OND''22]]-Table1[[#This Row],[JFM''23]]</f>
        <v>15.168163999999997</v>
      </c>
      <c r="K61" s="612">
        <f>Table1[[#This Row],[JFM''23]]/Table1[[#This Row],[OND''22]]-1</f>
        <v>-0.27004913317088308</v>
      </c>
      <c r="L61" s="611">
        <v>52.327154</v>
      </c>
      <c r="M61" s="611">
        <v>98.852458400000017</v>
      </c>
      <c r="N61" s="611">
        <v>-125</v>
      </c>
      <c r="O61" s="611">
        <v>-113.926143</v>
      </c>
      <c r="P61" s="611">
        <v>-111.69723999999999</v>
      </c>
      <c r="Q61" s="611">
        <v>-12.583978599999988</v>
      </c>
      <c r="R61" s="611">
        <v>1249</v>
      </c>
      <c r="S61" s="611">
        <v>-126</v>
      </c>
      <c r="T61" s="613">
        <f t="shared" si="3"/>
        <v>29.738095238095241</v>
      </c>
      <c r="U61" s="614">
        <v>18985863.148358542</v>
      </c>
      <c r="V61" s="9" t="s">
        <v>671</v>
      </c>
      <c r="X61" s="9" t="str">
        <f>VLOOKUP("*"&amp;Table1[[#This Row],[Companies]]&amp;"*", [231]Workings!$C:$D,2,0)</f>
        <v>Y</v>
      </c>
    </row>
    <row r="62" spans="2:24" ht="16" x14ac:dyDescent="0.2">
      <c r="B62" s="630" t="s">
        <v>148</v>
      </c>
      <c r="C62" s="608" t="s">
        <v>275</v>
      </c>
      <c r="D62" s="609"/>
      <c r="E62" s="629" t="s">
        <v>651</v>
      </c>
      <c r="F62" s="610" t="s">
        <v>59</v>
      </c>
      <c r="G62" s="610" t="s">
        <v>264</v>
      </c>
      <c r="H62" s="611">
        <v>149.94612108000001</v>
      </c>
      <c r="I62" s="611">
        <v>138.29252580359997</v>
      </c>
      <c r="J62" s="611">
        <f>Table1[[#This Row],[OND''22]]-Table1[[#This Row],[JFM''23]]</f>
        <v>-11.65359527640004</v>
      </c>
      <c r="K62" s="612">
        <f>Table1[[#This Row],[JFM''23]]/Table1[[#This Row],[OND''22]]-1</f>
        <v>8.4267715906427343E-2</v>
      </c>
      <c r="L62" s="611">
        <v>123.45168155500001</v>
      </c>
      <c r="M62" s="611">
        <v>72.97424628639601</v>
      </c>
      <c r="N62" s="611">
        <v>-129.83034721999999</v>
      </c>
      <c r="O62" s="611">
        <v>-122.46785012519399</v>
      </c>
      <c r="P62" s="611">
        <v>-142.46084695740001</v>
      </c>
      <c r="Q62" s="611">
        <v>-141.15632400416203</v>
      </c>
      <c r="R62" s="611">
        <f>27.6923*82</f>
        <v>2270.7685999999999</v>
      </c>
      <c r="S62" s="611">
        <f>-1.529474*82</f>
        <v>-125.41686799999999</v>
      </c>
      <c r="T62" s="613">
        <f t="shared" si="3"/>
        <v>54.317301242126376</v>
      </c>
      <c r="U62" s="614">
        <v>40476709.390000001</v>
      </c>
      <c r="V62" s="9" t="s">
        <v>671</v>
      </c>
      <c r="X62" s="9" t="str">
        <f>VLOOKUP("*"&amp;Table1[[#This Row],[Companies]]&amp;"*", [231]Workings!$C:$D,2,0)</f>
        <v>Y</v>
      </c>
    </row>
    <row r="63" spans="2:24" ht="16" x14ac:dyDescent="0.2">
      <c r="B63" s="630" t="s">
        <v>471</v>
      </c>
      <c r="C63" s="608" t="s">
        <v>275</v>
      </c>
      <c r="D63" s="608"/>
      <c r="E63" s="631" t="s">
        <v>651</v>
      </c>
      <c r="F63" s="610" t="s">
        <v>50</v>
      </c>
      <c r="G63" s="610" t="s">
        <v>678</v>
      </c>
      <c r="H63" s="611">
        <v>73.959999999999994</v>
      </c>
      <c r="I63" s="611">
        <v>52.286700000000003</v>
      </c>
      <c r="J63" s="611">
        <f>Table1[[#This Row],[OND''22]]-Table1[[#This Row],[JFM''23]]</f>
        <v>-21.67329999999999</v>
      </c>
      <c r="K63" s="612">
        <f>Table1[[#This Row],[JFM''23]]/Table1[[#This Row],[OND''22]]-1</f>
        <v>0.41450885215551936</v>
      </c>
      <c r="L63" s="611">
        <v>50.11</v>
      </c>
      <c r="M63" s="611">
        <v>35.244629140000001</v>
      </c>
      <c r="N63" s="611">
        <v>-136.38855538573299</v>
      </c>
      <c r="O63" s="611">
        <v>-138.2276</v>
      </c>
      <c r="P63" s="611">
        <v>-145.54534931250001</v>
      </c>
      <c r="Q63" s="611">
        <v>-84.273931690000012</v>
      </c>
      <c r="R63" s="611">
        <v>2632.5951923609191</v>
      </c>
      <c r="S63" s="611">
        <v>-160.88659942603593</v>
      </c>
      <c r="T63" s="613">
        <f t="shared" si="3"/>
        <v>49.089144809189598</v>
      </c>
      <c r="U63" s="614">
        <v>18022404.145495787</v>
      </c>
      <c r="V63" s="9" t="s">
        <v>671</v>
      </c>
      <c r="X63" s="9" t="str">
        <f>VLOOKUP("*"&amp;Table1[[#This Row],[Companies]]&amp;"*", [231]Workings!$C:$D,2,0)</f>
        <v>Y</v>
      </c>
    </row>
    <row r="64" spans="2:24" ht="16" x14ac:dyDescent="0.2">
      <c r="B64" s="630" t="s">
        <v>169</v>
      </c>
      <c r="C64" s="608" t="s">
        <v>275</v>
      </c>
      <c r="D64" s="609"/>
      <c r="E64" s="629" t="s">
        <v>651</v>
      </c>
      <c r="F64" s="610" t="s">
        <v>527</v>
      </c>
      <c r="G64" s="610" t="s">
        <v>264</v>
      </c>
      <c r="H64" s="611">
        <v>43.120535734288985</v>
      </c>
      <c r="I64" s="611">
        <v>-46.805278211361731</v>
      </c>
      <c r="J64" s="611">
        <f>Table1[[#This Row],[OND''22]]-Table1[[#This Row],[JFM''23]]</f>
        <v>-89.925813945650717</v>
      </c>
      <c r="K64" s="632">
        <f>(Table1[[#This Row],[JFM''23]]/Table1[[#This Row],[OND''22]]-1)*-1</f>
        <v>1.9212750651660844</v>
      </c>
      <c r="L64" s="611">
        <v>133.85717676295968</v>
      </c>
      <c r="M64" s="611">
        <v>91.196757116284189</v>
      </c>
      <c r="N64" s="611">
        <v>-145.01569012105486</v>
      </c>
      <c r="O64" s="611">
        <v>-304.52272534426987</v>
      </c>
      <c r="P64" s="611">
        <v>-170.9865047391545</v>
      </c>
      <c r="Q64" s="611">
        <v>-179.54128232267763</v>
      </c>
      <c r="R64" s="611">
        <v>1322.5</v>
      </c>
      <c r="S64" s="611">
        <f>-1.50448228049904*82</f>
        <v>-123.36754700092129</v>
      </c>
      <c r="T64" s="613">
        <f t="shared" si="3"/>
        <v>32.159997474622486</v>
      </c>
      <c r="U64" s="614">
        <v>11877588.112527553</v>
      </c>
      <c r="V64" s="9" t="s">
        <v>715</v>
      </c>
      <c r="X64" s="9" t="str">
        <f>VLOOKUP("*"&amp;Table1[[#This Row],[Companies]]&amp;"*", [231]Workings!$C:$D,2,0)</f>
        <v>Y</v>
      </c>
    </row>
    <row r="65" spans="2:26" ht="16" x14ac:dyDescent="0.2">
      <c r="B65" s="630" t="s">
        <v>167</v>
      </c>
      <c r="C65" s="608" t="s">
        <v>672</v>
      </c>
      <c r="D65" s="609" t="s">
        <v>670</v>
      </c>
      <c r="E65" s="629" t="s">
        <v>651</v>
      </c>
      <c r="F65" s="610" t="s">
        <v>50</v>
      </c>
      <c r="G65" s="610" t="s">
        <v>678</v>
      </c>
      <c r="H65" s="611">
        <v>109.36</v>
      </c>
      <c r="I65" s="611">
        <v>97.231062368591296</v>
      </c>
      <c r="J65" s="611">
        <f>Table1[[#This Row],[OND''22]]-Table1[[#This Row],[JFM''23]]</f>
        <v>-12.128937631408704</v>
      </c>
      <c r="K65" s="612">
        <f>Table1[[#This Row],[JFM''23]]/Table1[[#This Row],[OND''22]]-1</f>
        <v>0.12474344449132269</v>
      </c>
      <c r="L65" s="611">
        <v>72.581457999999998</v>
      </c>
      <c r="M65" s="611">
        <v>83.758163071176796</v>
      </c>
      <c r="N65" s="611">
        <v>-156.33882109999999</v>
      </c>
      <c r="O65" s="611">
        <v>-203.86320450961156</v>
      </c>
      <c r="P65" s="611">
        <v>-230.79272599999996</v>
      </c>
      <c r="Q65" s="611">
        <v>-137.86588842710839</v>
      </c>
      <c r="R65" s="611">
        <v>263</v>
      </c>
      <c r="S65" s="611">
        <v>-186</v>
      </c>
      <c r="T65" s="613">
        <f t="shared" si="3"/>
        <v>4.241935483870968</v>
      </c>
      <c r="U65" s="614">
        <v>8979696</v>
      </c>
      <c r="V65" s="9" t="s">
        <v>687</v>
      </c>
      <c r="X65" s="9" t="str">
        <f>VLOOKUP("*"&amp;Table1[[#This Row],[Companies]]&amp;"*", [231]Workings!$C:$D,2,0)</f>
        <v>Y</v>
      </c>
    </row>
    <row r="66" spans="2:26" ht="16" x14ac:dyDescent="0.2">
      <c r="B66" s="630" t="s">
        <v>159</v>
      </c>
      <c r="C66" s="608" t="s">
        <v>672</v>
      </c>
      <c r="D66" s="624"/>
      <c r="E66" s="631" t="s">
        <v>651</v>
      </c>
      <c r="F66" s="610" t="s">
        <v>50</v>
      </c>
      <c r="G66" s="610" t="s">
        <v>264</v>
      </c>
      <c r="H66" s="611">
        <v>413</v>
      </c>
      <c r="I66" s="611">
        <v>306.98009684077493</v>
      </c>
      <c r="J66" s="611">
        <f>Table1[[#This Row],[OND''22]]-Table1[[#This Row],[JFM''23]]</f>
        <v>-106.01990315922507</v>
      </c>
      <c r="K66" s="612">
        <f>Table1[[#This Row],[JFM''23]]/Table1[[#This Row],[OND''22]]-1</f>
        <v>0.34536409444881921</v>
      </c>
      <c r="L66" s="611">
        <v>369.25341960591601</v>
      </c>
      <c r="M66" s="611">
        <v>132.23236939579013</v>
      </c>
      <c r="N66" s="611">
        <v>-183</v>
      </c>
      <c r="O66" s="611">
        <v>-184.01433509589452</v>
      </c>
      <c r="P66" s="611">
        <v>-177.5322941873263</v>
      </c>
      <c r="Q66" s="611">
        <v>-179.36428372464064</v>
      </c>
      <c r="R66" s="611">
        <f>21.5546394653947*82</f>
        <v>1767.4804361623655</v>
      </c>
      <c r="S66" s="611">
        <f>-2.91307494934211*82</f>
        <v>-238.87214584605303</v>
      </c>
      <c r="T66" s="613">
        <f t="shared" si="3"/>
        <v>22.197821724699473</v>
      </c>
      <c r="U66" s="614">
        <v>21728294.28343264</v>
      </c>
      <c r="V66" s="9" t="s">
        <v>715</v>
      </c>
      <c r="X66" s="9" t="str">
        <f>VLOOKUP("*"&amp;"Vay"&amp;"*", [231]Workings!$C:$D,2,0)</f>
        <v>Y</v>
      </c>
    </row>
    <row r="67" spans="2:26" ht="16" x14ac:dyDescent="0.2">
      <c r="B67" s="630" t="s">
        <v>174</v>
      </c>
      <c r="C67" s="608" t="s">
        <v>670</v>
      </c>
      <c r="D67" s="609"/>
      <c r="E67" s="629"/>
      <c r="F67" s="610" t="s">
        <v>50</v>
      </c>
      <c r="G67" s="610" t="s">
        <v>264</v>
      </c>
      <c r="H67" s="611">
        <v>135.63465945999997</v>
      </c>
      <c r="I67" s="611">
        <v>206.72</v>
      </c>
      <c r="J67" s="611">
        <f>Table1[[#This Row],[OND''22]]-Table1[[#This Row],[JFM''23]]</f>
        <v>71.085340540000033</v>
      </c>
      <c r="K67" s="612">
        <f>Table1[[#This Row],[JFM''23]]/Table1[[#This Row],[OND''22]]-1</f>
        <v>-0.34387258388157915</v>
      </c>
      <c r="L67" s="611">
        <v>377.0356533333337</v>
      </c>
      <c r="M67" s="611">
        <v>50.066988000000002</v>
      </c>
      <c r="N67" s="611">
        <v>-243.52606595000003</v>
      </c>
      <c r="O67" s="611">
        <v>-245.26689447000001</v>
      </c>
      <c r="P67" s="611">
        <v>-255.77940084333292</v>
      </c>
      <c r="Q67" s="611">
        <v>-249.18153918200682</v>
      </c>
      <c r="R67" s="611">
        <v>1226.5193822799999</v>
      </c>
      <c r="S67" s="611">
        <v>-235.36</v>
      </c>
      <c r="T67" s="613">
        <f t="shared" si="3"/>
        <v>15.633744675560841</v>
      </c>
      <c r="U67" s="614">
        <v>4012000</v>
      </c>
      <c r="V67" s="9" t="s">
        <v>701</v>
      </c>
      <c r="X67" s="9" t="str">
        <f>VLOOKUP("*"&amp;Table1[[#This Row],[Companies]]&amp;"*", [231]Workings!$C:$D,2,0)</f>
        <v>Y</v>
      </c>
    </row>
    <row r="68" spans="2:26" ht="16" x14ac:dyDescent="0.2">
      <c r="B68" s="630" t="s">
        <v>161</v>
      </c>
      <c r="C68" s="608" t="s">
        <v>681</v>
      </c>
      <c r="D68" s="608" t="s">
        <v>670</v>
      </c>
      <c r="E68" s="631" t="s">
        <v>651</v>
      </c>
      <c r="F68" s="610" t="s">
        <v>53</v>
      </c>
      <c r="G68" s="610" t="s">
        <v>264</v>
      </c>
      <c r="H68" s="611">
        <v>857.1027847107199</v>
      </c>
      <c r="I68" s="611">
        <v>1134.5403410830668</v>
      </c>
      <c r="J68" s="611">
        <f>Table1[[#This Row],[OND''22]]-Table1[[#This Row],[JFM''23]]</f>
        <v>277.43755637234688</v>
      </c>
      <c r="K68" s="612">
        <f>Table1[[#This Row],[JFM''23]]/Table1[[#This Row],[OND''22]]-1</f>
        <v>-0.24453740984432204</v>
      </c>
      <c r="L68" s="611">
        <v>1229.5997840657617</v>
      </c>
      <c r="M68" s="611">
        <v>721.96758019999993</v>
      </c>
      <c r="N68" s="611">
        <v>-306.63168269487699</v>
      </c>
      <c r="O68" s="611">
        <v>-746.36491145471302</v>
      </c>
      <c r="P68" s="611">
        <v>-323.16503459948035</v>
      </c>
      <c r="Q68" s="611">
        <v>-223.71014213360041</v>
      </c>
      <c r="R68" s="611">
        <v>1521.7187631799998</v>
      </c>
      <c r="S68" s="611">
        <v>-495.50391401000013</v>
      </c>
      <c r="T68" s="620">
        <f t="shared" si="3"/>
        <v>9.2131588882824982</v>
      </c>
      <c r="U68" s="614">
        <v>21935119.549473472</v>
      </c>
      <c r="V68" s="9" t="s">
        <v>683</v>
      </c>
      <c r="X68" s="9" t="str">
        <f>VLOOKUP("*"&amp;Table1[[#This Row],[Companies]]&amp;"*", [231]Workings!$C:$D,2,0)</f>
        <v>N</v>
      </c>
    </row>
    <row r="69" spans="2:26" ht="16" x14ac:dyDescent="0.2">
      <c r="B69" s="630" t="s">
        <v>732</v>
      </c>
      <c r="C69" s="608" t="s">
        <v>670</v>
      </c>
      <c r="D69" s="609"/>
      <c r="E69" s="629" t="s">
        <v>651</v>
      </c>
      <c r="F69" s="610" t="s">
        <v>527</v>
      </c>
      <c r="G69" s="610" t="s">
        <v>678</v>
      </c>
      <c r="H69" s="611">
        <v>1121.6255142784842</v>
      </c>
      <c r="I69" s="611">
        <v>1077.3692655564746</v>
      </c>
      <c r="J69" s="611">
        <f>Table1[[#This Row],[OND''22]]-Table1[[#This Row],[JFM''23]]</f>
        <v>-44.256248722009559</v>
      </c>
      <c r="K69" s="612">
        <f>Table1[[#This Row],[JFM''23]]/Table1[[#This Row],[OND''22]]-1</f>
        <v>4.1078068715047822E-2</v>
      </c>
      <c r="L69" s="611">
        <v>893.32459701375205</v>
      </c>
      <c r="M69" s="611">
        <v>559.56030546690772</v>
      </c>
      <c r="N69" s="611">
        <v>-318.98894725019983</v>
      </c>
      <c r="O69" s="611">
        <v>-818.60389609789854</v>
      </c>
      <c r="P69" s="611">
        <v>-299.61628582565237</v>
      </c>
      <c r="Q69" s="611">
        <v>-135.91685820697822</v>
      </c>
      <c r="R69" s="611">
        <v>4723</v>
      </c>
      <c r="S69" s="611">
        <v>-725.18894725019982</v>
      </c>
      <c r="T69" s="613">
        <f t="shared" si="3"/>
        <v>19.538356250087062</v>
      </c>
      <c r="U69" s="614">
        <v>19517924.078416355</v>
      </c>
      <c r="V69" s="9" t="s">
        <v>671</v>
      </c>
      <c r="X69" s="9" t="str">
        <f>VLOOKUP("*"&amp;Table1[[#This Row],[Companies]]&amp;"*", [231]Workings!$C:$D,2,0)</f>
        <v>N</v>
      </c>
    </row>
    <row r="70" spans="2:26" ht="16" x14ac:dyDescent="0.2">
      <c r="B70" s="630" t="s">
        <v>733</v>
      </c>
      <c r="C70" s="608" t="s">
        <v>275</v>
      </c>
      <c r="D70" s="608"/>
      <c r="E70" s="631" t="s">
        <v>651</v>
      </c>
      <c r="F70" s="610" t="s">
        <v>59</v>
      </c>
      <c r="G70" s="610" t="s">
        <v>264</v>
      </c>
      <c r="H70" s="611">
        <v>673.37289313847396</v>
      </c>
      <c r="I70" s="611">
        <v>577.5866987006583</v>
      </c>
      <c r="J70" s="611">
        <f>Table1[[#This Row],[OND''22]]-Table1[[#This Row],[JFM''23]]</f>
        <v>-95.786194437815652</v>
      </c>
      <c r="K70" s="612">
        <f>Table1[[#This Row],[JFM''23]]/Table1[[#This Row],[OND''22]]-1</f>
        <v>0.16583864319122421</v>
      </c>
      <c r="L70" s="611">
        <v>358.8669167131452</v>
      </c>
      <c r="M70" s="611">
        <v>252.25647130115556</v>
      </c>
      <c r="N70" s="611">
        <v>-345</v>
      </c>
      <c r="O70" s="611">
        <v>-392.12449106175461</v>
      </c>
      <c r="P70" s="611">
        <v>-501.51220736757273</v>
      </c>
      <c r="Q70" s="611">
        <v>-226.9553381324103</v>
      </c>
      <c r="R70" s="611">
        <v>5543</v>
      </c>
      <c r="S70" s="611">
        <v>-560</v>
      </c>
      <c r="T70" s="613">
        <f t="shared" si="3"/>
        <v>29.694642857142856</v>
      </c>
      <c r="U70" s="614">
        <v>67567003.985940158</v>
      </c>
      <c r="V70" s="9" t="s">
        <v>701</v>
      </c>
      <c r="X70" s="9" t="str">
        <f>VLOOKUP("*"&amp;"Pyxis"&amp;"*", [231]Workings!$C:$D,2,0)</f>
        <v>Y</v>
      </c>
    </row>
    <row r="71" spans="2:26" ht="16" x14ac:dyDescent="0.2">
      <c r="B71" s="630" t="s">
        <v>358</v>
      </c>
      <c r="C71" s="624" t="s">
        <v>681</v>
      </c>
      <c r="D71" s="609" t="s">
        <v>670</v>
      </c>
      <c r="E71" s="629" t="s">
        <v>651</v>
      </c>
      <c r="F71" s="610" t="s">
        <v>53</v>
      </c>
      <c r="G71" s="610" t="s">
        <v>264</v>
      </c>
      <c r="H71" s="611">
        <v>469.32811553220569</v>
      </c>
      <c r="I71" s="611">
        <v>355.73809641404893</v>
      </c>
      <c r="J71" s="611">
        <f>Table1[[#This Row],[OND''22]]-Table1[[#This Row],[JFM''23]]</f>
        <v>-113.59001911815676</v>
      </c>
      <c r="K71" s="612">
        <f>Table1[[#This Row],[JFM''23]]/Table1[[#This Row],[OND''22]]-1</f>
        <v>0.31930799726871983</v>
      </c>
      <c r="L71" s="611">
        <v>408.30028720307899</v>
      </c>
      <c r="M71" s="611">
        <v>502.48706033119413</v>
      </c>
      <c r="N71" s="611">
        <v>-481.01139165845609</v>
      </c>
      <c r="O71" s="611">
        <v>-454.50887194089489</v>
      </c>
      <c r="P71" s="611">
        <v>-444.21666945553432</v>
      </c>
      <c r="Q71" s="611">
        <v>-867.92859970280585</v>
      </c>
      <c r="R71" s="611">
        <v>1008.836106</v>
      </c>
      <c r="S71" s="611">
        <v>-380.57187999999996</v>
      </c>
      <c r="T71" s="613">
        <v>15</v>
      </c>
      <c r="U71" s="614">
        <v>29660331.330577083</v>
      </c>
      <c r="V71" s="9" t="s">
        <v>687</v>
      </c>
      <c r="X71" s="9" t="str">
        <f>VLOOKUP("*"&amp;Table1[[#This Row],[Companies]]&amp;"*", [231]Workings!$C:$D,2,0)</f>
        <v>Y</v>
      </c>
    </row>
    <row r="72" spans="2:26" ht="16" x14ac:dyDescent="0.2">
      <c r="B72" s="630" t="s">
        <v>170</v>
      </c>
      <c r="C72" s="608" t="s">
        <v>670</v>
      </c>
      <c r="D72" s="609"/>
      <c r="E72" s="629" t="s">
        <v>651</v>
      </c>
      <c r="F72" s="610" t="s">
        <v>50</v>
      </c>
      <c r="G72" s="610" t="s">
        <v>264</v>
      </c>
      <c r="H72" s="611">
        <v>1965.94</v>
      </c>
      <c r="I72" s="611">
        <v>1808.7471582796052</v>
      </c>
      <c r="J72" s="611">
        <f>Table1[[#This Row],[OND''22]]-Table1[[#This Row],[JFM''23]]</f>
        <v>-157.19284172039488</v>
      </c>
      <c r="K72" s="612">
        <f>Table1[[#This Row],[JFM''23]]/Table1[[#This Row],[OND''22]]-1</f>
        <v>8.6907028990115709E-2</v>
      </c>
      <c r="L72" s="611">
        <v>1518.8213352196772</v>
      </c>
      <c r="M72" s="611">
        <v>809.51716215930253</v>
      </c>
      <c r="N72" s="611">
        <v>-505.14769654964886</v>
      </c>
      <c r="O72" s="611">
        <v>-366.26234689919653</v>
      </c>
      <c r="P72" s="611">
        <v>-312.31375475996526</v>
      </c>
      <c r="Q72" s="611">
        <v>-395.67376819824369</v>
      </c>
      <c r="R72" s="611">
        <v>2696</v>
      </c>
      <c r="S72" s="611">
        <v>-607</v>
      </c>
      <c r="T72" s="626">
        <f>-R72/S72*3</f>
        <v>13.324546952224051</v>
      </c>
      <c r="U72" s="614">
        <v>32731949.578984529</v>
      </c>
      <c r="V72" s="9" t="s">
        <v>687</v>
      </c>
      <c r="X72" s="9" t="str">
        <f>VLOOKUP("*"&amp;Table1[[#This Row],[Companies]]&amp;"*", [231]Workings!$C:$D,2,0)</f>
        <v>Y</v>
      </c>
    </row>
    <row r="73" spans="2:26" ht="16" x14ac:dyDescent="0.2">
      <c r="B73" s="633" t="s">
        <v>197</v>
      </c>
      <c r="C73" s="608" t="s">
        <v>681</v>
      </c>
      <c r="D73" s="609" t="s">
        <v>670</v>
      </c>
      <c r="E73" s="634" t="s">
        <v>651</v>
      </c>
      <c r="F73" s="610" t="s">
        <v>527</v>
      </c>
      <c r="G73" s="610" t="s">
        <v>264</v>
      </c>
      <c r="H73" s="635">
        <v>2361</v>
      </c>
      <c r="I73" s="635">
        <v>2240.6</v>
      </c>
      <c r="J73" s="635">
        <f>Table1[[#This Row],[OND''22]]-Table1[[#This Row],[JFM''23]]</f>
        <v>-120.40000000000009</v>
      </c>
      <c r="K73" s="636">
        <f>Table1[[#This Row],[JFM''23]]/Table1[[#This Row],[OND''22]]-1</f>
        <v>5.3735606533964253E-2</v>
      </c>
      <c r="L73" s="635">
        <v>2447</v>
      </c>
      <c r="M73" s="635">
        <v>1025.92</v>
      </c>
      <c r="N73" s="611">
        <v>-565</v>
      </c>
      <c r="O73" s="635">
        <v>-566.80000000000018</v>
      </c>
      <c r="P73" s="637">
        <v>-464.19999999999982</v>
      </c>
      <c r="Q73" s="637">
        <v>-1049.92</v>
      </c>
      <c r="R73" s="635">
        <v>11860</v>
      </c>
      <c r="S73" s="635">
        <v>-560</v>
      </c>
      <c r="T73" s="627">
        <f>-R73/S73*3</f>
        <v>63.535714285714278</v>
      </c>
      <c r="U73" s="638">
        <v>143729322.76590386</v>
      </c>
      <c r="V73" s="9" t="s">
        <v>671</v>
      </c>
      <c r="X73" s="9" t="str">
        <f>VLOOKUP("*"&amp;"Cure fit"&amp;"*", [231]Workings!$C:$D,2,0)</f>
        <v>Y</v>
      </c>
    </row>
    <row r="74" spans="2:26" ht="16" x14ac:dyDescent="0.2">
      <c r="B74" s="633" t="s">
        <v>122</v>
      </c>
      <c r="C74" s="621" t="s">
        <v>275</v>
      </c>
      <c r="D74" s="621"/>
      <c r="E74" s="347" t="s">
        <v>651</v>
      </c>
      <c r="F74" s="639" t="s">
        <v>53</v>
      </c>
      <c r="G74" s="639" t="s">
        <v>264</v>
      </c>
      <c r="H74" s="640">
        <v>560</v>
      </c>
      <c r="I74" s="640">
        <v>662.28959999999995</v>
      </c>
      <c r="J74" s="640">
        <f>Table1[[#This Row],[OND''22]]-Table1[[#This Row],[JFM''23]]</f>
        <v>102.28959999999995</v>
      </c>
      <c r="K74" s="641">
        <f>Table1[[#This Row],[JFM''23]]/Table1[[#This Row],[OND''22]]-1</f>
        <v>-0.15444844672179658</v>
      </c>
      <c r="L74" s="640">
        <v>510.19056319999999</v>
      </c>
      <c r="M74" s="640">
        <v>1137.1065000000001</v>
      </c>
      <c r="N74" s="637">
        <v>-3033.3</v>
      </c>
      <c r="O74" s="640">
        <v>-331.14479999999998</v>
      </c>
      <c r="P74" s="640">
        <v>-3209.2421743999998</v>
      </c>
      <c r="Q74" s="640">
        <v>-2046.7917000000002</v>
      </c>
      <c r="R74" s="640">
        <v>14078</v>
      </c>
      <c r="S74" s="640">
        <v>-3033.3</v>
      </c>
      <c r="T74" s="627">
        <f>-R74/S74*3</f>
        <v>13.923449708238552</v>
      </c>
      <c r="U74" s="642">
        <v>129116293.04207179</v>
      </c>
      <c r="V74" s="9" t="s">
        <v>715</v>
      </c>
      <c r="X74" s="9" t="str">
        <f>VLOOKUP("*"&amp;Table1[[#This Row],[Companies]]&amp;"*", [231]Workings!$C:$D,2,0)</f>
        <v>Y</v>
      </c>
    </row>
    <row r="75" spans="2:26" ht="16" x14ac:dyDescent="0.2">
      <c r="B75" s="630"/>
      <c r="C75" s="643"/>
      <c r="D75" s="623"/>
      <c r="E75" s="609"/>
      <c r="F75" s="610"/>
      <c r="G75" s="610"/>
      <c r="H75" s="611">
        <f>SUBTOTAL(109,Table1[JFM''23])</f>
        <v>52836.962736252492</v>
      </c>
      <c r="I75" s="611">
        <f>SUM(Table1[OND''22])</f>
        <v>55992.373478426714</v>
      </c>
      <c r="J75" s="611"/>
      <c r="K75" s="611"/>
      <c r="L75" s="611"/>
      <c r="M75" s="611"/>
      <c r="N75" s="611">
        <f>SUBTOTAL(109,Table1[JFM''23 ])</f>
        <v>-5785.370507875672</v>
      </c>
      <c r="O75" s="611"/>
      <c r="P75" s="611"/>
      <c r="Q75" s="611"/>
      <c r="R75" s="611"/>
      <c r="S75" s="611"/>
      <c r="T75" s="613"/>
      <c r="U75" s="644">
        <f>SUBTOTAL(109,Table1[NAV ($)])</f>
        <v>972466907.65514266</v>
      </c>
      <c r="Z75" s="645"/>
    </row>
    <row r="76" spans="2:26" ht="16" x14ac:dyDescent="0.2">
      <c r="F76" s="8"/>
      <c r="H76" s="9">
        <f>Table1[[#Totals],[JFM''23]]/82.2</f>
        <v>642.78543474759715</v>
      </c>
      <c r="W76" s="583"/>
      <c r="X76" s="583"/>
      <c r="Y76" s="583"/>
      <c r="Z76" s="646">
        <f>SUM(Z4:Z75)</f>
        <v>0</v>
      </c>
    </row>
    <row r="79" spans="2:26" x14ac:dyDescent="0.2">
      <c r="W79" s="647"/>
    </row>
    <row r="80" spans="2:26" x14ac:dyDescent="0.2">
      <c r="Z80" s="32"/>
    </row>
  </sheetData>
  <autoFilter ref="W3:X74" xr:uid="{4DCD4C0C-780E-45CF-8B3B-AE2438824EEF}"/>
  <pageMargins left="0.7" right="0.7" top="0.75" bottom="0.75" header="0.3" footer="0.3"/>
  <pageSetup orientation="portrait" r:id="rId1"/>
  <legacyDrawing r:id="rId2"/>
  <tableParts count="1">
    <tablePart r:id="rId3"/>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EF44D-668C-6F44-988D-D53EDA6D2E22}">
  <dimension ref="B1:AE11"/>
  <sheetViews>
    <sheetView workbookViewId="0">
      <pane xSplit="4" ySplit="2" topLeftCell="U3" activePane="bottomRight" state="frozen"/>
      <selection pane="topRight" activeCell="E1" sqref="E1"/>
      <selection pane="bottomLeft" activeCell="A3" sqref="A3"/>
      <selection pane="bottomRight" activeCell="AE1" sqref="AE1"/>
    </sheetView>
  </sheetViews>
  <sheetFormatPr baseColWidth="10" defaultColWidth="9.1640625" defaultRowHeight="13" x14ac:dyDescent="0.2"/>
  <cols>
    <col min="1" max="1" width="9.1640625" style="473"/>
    <col min="2" max="2" width="5" style="473" customWidth="1"/>
    <col min="3" max="3" width="12.6640625" style="473" customWidth="1"/>
    <col min="4" max="4" width="11.33203125" style="473" customWidth="1"/>
    <col min="5" max="5" width="17" style="473" customWidth="1"/>
    <col min="6" max="6" width="9.1640625" style="473"/>
    <col min="7" max="7" width="10.6640625" style="473" customWidth="1"/>
    <col min="8" max="8" width="15" style="473" customWidth="1"/>
    <col min="9" max="10" width="9.1640625" style="473"/>
    <col min="11" max="11" width="57.5" style="500" customWidth="1"/>
    <col min="12" max="16" width="9.1640625" style="501"/>
    <col min="17" max="17" width="13.5" style="501" customWidth="1"/>
    <col min="18" max="18" width="12.83203125" style="501" customWidth="1"/>
    <col min="19" max="19" width="9.5" style="501" bestFit="1" customWidth="1"/>
    <col min="20" max="21" width="10.83203125" style="501" customWidth="1"/>
    <col min="22" max="24" width="9.5" style="501" customWidth="1"/>
    <col min="25" max="25" width="10.83203125" style="501" customWidth="1"/>
    <col min="26" max="26" width="11.1640625" style="501" customWidth="1"/>
    <col min="27" max="29" width="9.1640625" style="501"/>
    <col min="30" max="30" width="15.5" style="473" customWidth="1"/>
    <col min="31" max="31" width="38.1640625" style="473" customWidth="1"/>
    <col min="32" max="16384" width="9.1640625" style="473"/>
  </cols>
  <sheetData>
    <row r="1" spans="2:31" x14ac:dyDescent="0.2">
      <c r="B1" s="471"/>
      <c r="C1" s="471"/>
      <c r="D1" s="471"/>
      <c r="E1" s="471"/>
      <c r="F1" s="471"/>
      <c r="G1" s="471"/>
      <c r="H1" s="471"/>
      <c r="I1" s="471"/>
      <c r="J1" s="471"/>
      <c r="K1" s="1451" t="s">
        <v>1117</v>
      </c>
      <c r="L1" s="472"/>
      <c r="M1" s="472"/>
      <c r="N1" s="472"/>
      <c r="O1" s="472"/>
      <c r="P1" s="472"/>
      <c r="Q1" s="472"/>
      <c r="R1" s="472"/>
      <c r="S1" s="472"/>
      <c r="T1" s="472"/>
      <c r="U1" s="472"/>
      <c r="V1" s="472"/>
      <c r="W1" s="472"/>
      <c r="X1" s="472"/>
      <c r="Y1" s="472"/>
      <c r="Z1" s="472"/>
      <c r="AA1" s="472"/>
      <c r="AB1" s="472"/>
      <c r="AC1" s="472"/>
      <c r="AD1" s="471"/>
      <c r="AE1" s="1451" t="s">
        <v>1117</v>
      </c>
    </row>
    <row r="2" spans="2:31" s="476" customFormat="1" ht="39" x14ac:dyDescent="0.2">
      <c r="B2" s="474" t="s">
        <v>435</v>
      </c>
      <c r="C2" s="474" t="s">
        <v>364</v>
      </c>
      <c r="D2" s="474" t="s">
        <v>436</v>
      </c>
      <c r="E2" s="474" t="s">
        <v>437</v>
      </c>
      <c r="F2" s="474" t="s">
        <v>438</v>
      </c>
      <c r="G2" s="474" t="s">
        <v>31</v>
      </c>
      <c r="H2" s="474" t="s">
        <v>439</v>
      </c>
      <c r="I2" s="474" t="s">
        <v>440</v>
      </c>
      <c r="J2" s="474" t="s">
        <v>441</v>
      </c>
      <c r="K2" s="474" t="s">
        <v>442</v>
      </c>
      <c r="L2" s="475" t="s">
        <v>443</v>
      </c>
      <c r="M2" s="475" t="s">
        <v>444</v>
      </c>
      <c r="N2" s="475" t="s">
        <v>445</v>
      </c>
      <c r="O2" s="475" t="s">
        <v>446</v>
      </c>
      <c r="P2" s="475" t="s">
        <v>447</v>
      </c>
      <c r="Q2" s="475" t="s">
        <v>448</v>
      </c>
      <c r="R2" s="475" t="s">
        <v>449</v>
      </c>
      <c r="S2" s="475" t="s">
        <v>450</v>
      </c>
      <c r="T2" s="475" t="s">
        <v>451</v>
      </c>
      <c r="U2" s="475" t="s">
        <v>452</v>
      </c>
      <c r="V2" s="475" t="s">
        <v>453</v>
      </c>
      <c r="W2" s="475" t="s">
        <v>454</v>
      </c>
      <c r="X2" s="475" t="s">
        <v>455</v>
      </c>
      <c r="Y2" s="475" t="s">
        <v>456</v>
      </c>
      <c r="Z2" s="475" t="s">
        <v>457</v>
      </c>
      <c r="AA2" s="475" t="s">
        <v>458</v>
      </c>
      <c r="AB2" s="475" t="s">
        <v>459</v>
      </c>
      <c r="AC2" s="475" t="s">
        <v>460</v>
      </c>
      <c r="AD2" s="474" t="s">
        <v>461</v>
      </c>
      <c r="AE2" s="474" t="s">
        <v>462</v>
      </c>
    </row>
    <row r="3" spans="2:31" ht="178" customHeight="1" x14ac:dyDescent="0.2">
      <c r="B3" s="477">
        <v>1</v>
      </c>
      <c r="C3" s="478" t="s">
        <v>463</v>
      </c>
      <c r="D3" s="478" t="s">
        <v>463</v>
      </c>
      <c r="E3" s="479" t="s">
        <v>464</v>
      </c>
      <c r="F3" s="478" t="s">
        <v>465</v>
      </c>
      <c r="G3" s="478" t="s">
        <v>265</v>
      </c>
      <c r="H3" s="478" t="s">
        <v>265</v>
      </c>
      <c r="I3" s="478" t="s">
        <v>261</v>
      </c>
      <c r="J3" s="478" t="s">
        <v>466</v>
      </c>
      <c r="K3" s="479" t="s">
        <v>467</v>
      </c>
      <c r="L3" s="480">
        <v>43800</v>
      </c>
      <c r="M3" s="477" t="s">
        <v>468</v>
      </c>
      <c r="N3" s="477">
        <v>6.5</v>
      </c>
      <c r="O3" s="477">
        <v>0</v>
      </c>
      <c r="P3" s="477">
        <f>N3+O3</f>
        <v>6.5</v>
      </c>
      <c r="Q3" s="477">
        <v>45</v>
      </c>
      <c r="R3" s="477" t="s">
        <v>468</v>
      </c>
      <c r="S3" s="477">
        <v>45</v>
      </c>
      <c r="T3" s="477">
        <v>0</v>
      </c>
      <c r="U3" s="477">
        <v>6.5</v>
      </c>
      <c r="V3" s="477">
        <f>T3+U3</f>
        <v>6.5</v>
      </c>
      <c r="W3" s="477" t="s">
        <v>468</v>
      </c>
      <c r="X3" s="477" t="s">
        <v>468</v>
      </c>
      <c r="Y3" s="481">
        <v>0.10829999999999999</v>
      </c>
      <c r="Z3" s="481">
        <v>0.10829999999999999</v>
      </c>
      <c r="AA3" s="482">
        <v>13.4</v>
      </c>
      <c r="AB3" s="482">
        <v>31</v>
      </c>
      <c r="AC3" s="483">
        <f>AB3/AA3-1</f>
        <v>1.3134328358208953</v>
      </c>
      <c r="AD3" s="484" t="s">
        <v>469</v>
      </c>
      <c r="AE3" s="479" t="s">
        <v>470</v>
      </c>
    </row>
    <row r="4" spans="2:31" ht="178" customHeight="1" x14ac:dyDescent="0.2">
      <c r="B4" s="477">
        <v>2</v>
      </c>
      <c r="C4" s="478" t="s">
        <v>471</v>
      </c>
      <c r="D4" s="478" t="s">
        <v>471</v>
      </c>
      <c r="E4" s="479" t="s">
        <v>472</v>
      </c>
      <c r="F4" s="479" t="s">
        <v>473</v>
      </c>
      <c r="G4" s="478" t="s">
        <v>474</v>
      </c>
      <c r="H4" s="478" t="s">
        <v>474</v>
      </c>
      <c r="I4" s="478" t="s">
        <v>261</v>
      </c>
      <c r="J4" s="478" t="s">
        <v>466</v>
      </c>
      <c r="K4" s="485" t="s">
        <v>475</v>
      </c>
      <c r="L4" s="486">
        <v>43831</v>
      </c>
      <c r="M4" s="477" t="s">
        <v>468</v>
      </c>
      <c r="N4" s="477">
        <v>5.0999999999999996</v>
      </c>
      <c r="O4" s="477">
        <v>0</v>
      </c>
      <c r="P4" s="477">
        <f>N4+O4</f>
        <v>5.0999999999999996</v>
      </c>
      <c r="Q4" s="477">
        <v>21.5</v>
      </c>
      <c r="R4" s="477" t="s">
        <v>468</v>
      </c>
      <c r="S4" s="477">
        <v>30</v>
      </c>
      <c r="T4" s="477">
        <v>0</v>
      </c>
      <c r="U4" s="477">
        <v>5.0999999999999996</v>
      </c>
      <c r="V4" s="477">
        <f>T4+U4</f>
        <v>5.0999999999999996</v>
      </c>
      <c r="W4" s="477" t="s">
        <v>468</v>
      </c>
      <c r="X4" s="477" t="s">
        <v>468</v>
      </c>
      <c r="Y4" s="481">
        <v>0.16789999999999999</v>
      </c>
      <c r="Z4" s="481">
        <v>0.16789999999999999</v>
      </c>
      <c r="AA4" s="482">
        <v>0.2</v>
      </c>
      <c r="AB4" s="482">
        <v>1.4</v>
      </c>
      <c r="AC4" s="483">
        <f>AB4/AA4-1</f>
        <v>5.9999999999999991</v>
      </c>
      <c r="AD4" s="478" t="s">
        <v>476</v>
      </c>
      <c r="AE4" s="479" t="s">
        <v>477</v>
      </c>
    </row>
    <row r="5" spans="2:31" ht="178" customHeight="1" x14ac:dyDescent="0.2">
      <c r="B5" s="477">
        <v>3</v>
      </c>
      <c r="C5" s="478" t="s">
        <v>478</v>
      </c>
      <c r="D5" s="478" t="s">
        <v>479</v>
      </c>
      <c r="E5" s="479" t="s">
        <v>480</v>
      </c>
      <c r="F5" s="479" t="s">
        <v>473</v>
      </c>
      <c r="G5" s="479" t="s">
        <v>481</v>
      </c>
      <c r="H5" s="478" t="s">
        <v>468</v>
      </c>
      <c r="I5" s="478" t="s">
        <v>258</v>
      </c>
      <c r="J5" s="478" t="s">
        <v>466</v>
      </c>
      <c r="K5" s="487" t="s">
        <v>482</v>
      </c>
      <c r="L5" s="488">
        <v>43831</v>
      </c>
      <c r="M5" s="489"/>
      <c r="N5" s="477">
        <v>1</v>
      </c>
      <c r="O5" s="477">
        <v>0</v>
      </c>
      <c r="P5" s="477">
        <f>N5+O5</f>
        <v>1</v>
      </c>
      <c r="Q5" s="477">
        <v>4.25</v>
      </c>
      <c r="R5" s="477" t="s">
        <v>468</v>
      </c>
      <c r="S5" s="477">
        <v>5.68</v>
      </c>
      <c r="T5" s="477">
        <v>0</v>
      </c>
      <c r="U5" s="477">
        <v>1</v>
      </c>
      <c r="V5" s="477">
        <f>T5+U5</f>
        <v>1</v>
      </c>
      <c r="W5" s="477" t="s">
        <v>468</v>
      </c>
      <c r="X5" s="477" t="s">
        <v>468</v>
      </c>
      <c r="Y5" s="481">
        <v>0.17599999999999999</v>
      </c>
      <c r="Z5" s="481">
        <v>0.17599999999999999</v>
      </c>
      <c r="AA5" s="482">
        <v>0</v>
      </c>
      <c r="AB5" s="482">
        <v>2E-3</v>
      </c>
      <c r="AC5" s="483" t="s">
        <v>468</v>
      </c>
      <c r="AD5" s="479" t="s">
        <v>483</v>
      </c>
      <c r="AE5" s="479" t="s">
        <v>484</v>
      </c>
    </row>
    <row r="6" spans="2:31" ht="178" customHeight="1" x14ac:dyDescent="0.2">
      <c r="B6" s="477">
        <v>4</v>
      </c>
      <c r="C6" s="478" t="s">
        <v>485</v>
      </c>
      <c r="D6" s="478" t="s">
        <v>485</v>
      </c>
      <c r="E6" s="479" t="s">
        <v>486</v>
      </c>
      <c r="F6" s="479" t="s">
        <v>473</v>
      </c>
      <c r="G6" s="479" t="s">
        <v>259</v>
      </c>
      <c r="H6" s="479" t="s">
        <v>259</v>
      </c>
      <c r="I6" s="478" t="s">
        <v>261</v>
      </c>
      <c r="J6" s="478" t="s">
        <v>466</v>
      </c>
      <c r="K6" s="490" t="s">
        <v>487</v>
      </c>
      <c r="L6" s="488">
        <v>43800</v>
      </c>
      <c r="M6" s="489" t="s">
        <v>468</v>
      </c>
      <c r="N6" s="477">
        <v>4.9000000000000004</v>
      </c>
      <c r="O6" s="477">
        <v>0</v>
      </c>
      <c r="P6" s="477">
        <f>N6+O6</f>
        <v>4.9000000000000004</v>
      </c>
      <c r="Q6" s="477">
        <v>24</v>
      </c>
      <c r="R6" s="477" t="s">
        <v>468</v>
      </c>
      <c r="S6" s="477">
        <v>34</v>
      </c>
      <c r="T6" s="477">
        <v>0</v>
      </c>
      <c r="U6" s="477">
        <v>4.9000000000000004</v>
      </c>
      <c r="V6" s="477">
        <f>T6+U6</f>
        <v>4.9000000000000004</v>
      </c>
      <c r="W6" s="477" t="s">
        <v>468</v>
      </c>
      <c r="X6" s="477" t="s">
        <v>468</v>
      </c>
      <c r="Y6" s="481">
        <v>0.15629999999999999</v>
      </c>
      <c r="Z6" s="481">
        <v>0.15629999999999999</v>
      </c>
      <c r="AA6" s="482">
        <v>1.3</v>
      </c>
      <c r="AB6" s="482">
        <v>4.7</v>
      </c>
      <c r="AC6" s="483">
        <f t="shared" ref="AC6:AC11" si="0">AB6/AA6-1</f>
        <v>2.6153846153846154</v>
      </c>
      <c r="AD6" s="479" t="s">
        <v>488</v>
      </c>
      <c r="AE6" s="479" t="s">
        <v>489</v>
      </c>
    </row>
    <row r="7" spans="2:31" ht="178" customHeight="1" thickBot="1" x14ac:dyDescent="0.25">
      <c r="B7" s="477">
        <v>5</v>
      </c>
      <c r="C7" s="478" t="s">
        <v>490</v>
      </c>
      <c r="D7" s="478" t="s">
        <v>490</v>
      </c>
      <c r="E7" s="479" t="s">
        <v>491</v>
      </c>
      <c r="F7" s="479" t="s">
        <v>473</v>
      </c>
      <c r="G7" s="479" t="s">
        <v>276</v>
      </c>
      <c r="H7" s="479" t="s">
        <v>276</v>
      </c>
      <c r="I7" s="478" t="s">
        <v>261</v>
      </c>
      <c r="J7" s="478" t="s">
        <v>466</v>
      </c>
      <c r="K7" s="487" t="s">
        <v>492</v>
      </c>
      <c r="L7" s="491">
        <v>43862</v>
      </c>
      <c r="M7" s="492" t="s">
        <v>468</v>
      </c>
      <c r="N7" s="477">
        <v>4</v>
      </c>
      <c r="O7" s="477" t="s">
        <v>468</v>
      </c>
      <c r="P7" s="477">
        <v>4</v>
      </c>
      <c r="Q7" s="477">
        <v>15</v>
      </c>
      <c r="R7" s="477" t="s">
        <v>468</v>
      </c>
      <c r="S7" s="477">
        <v>15</v>
      </c>
      <c r="T7" s="477">
        <v>0</v>
      </c>
      <c r="U7" s="477">
        <v>4</v>
      </c>
      <c r="V7" s="477">
        <f>U7+T7</f>
        <v>4</v>
      </c>
      <c r="W7" s="477" t="s">
        <v>468</v>
      </c>
      <c r="X7" s="477" t="s">
        <v>468</v>
      </c>
      <c r="Y7" s="481">
        <v>0.1948</v>
      </c>
      <c r="Z7" s="481">
        <v>0.1948</v>
      </c>
      <c r="AA7" s="482">
        <v>1.7</v>
      </c>
      <c r="AB7" s="482">
        <v>2.1</v>
      </c>
      <c r="AC7" s="483">
        <f t="shared" si="0"/>
        <v>0.23529411764705888</v>
      </c>
      <c r="AD7" s="479" t="s">
        <v>493</v>
      </c>
      <c r="AE7" s="479" t="s">
        <v>494</v>
      </c>
    </row>
    <row r="8" spans="2:31" ht="178" customHeight="1" x14ac:dyDescent="0.2">
      <c r="B8" s="477">
        <v>6</v>
      </c>
      <c r="C8" s="478" t="s">
        <v>495</v>
      </c>
      <c r="D8" s="478" t="s">
        <v>496</v>
      </c>
      <c r="E8" s="479" t="s">
        <v>497</v>
      </c>
      <c r="F8" s="479" t="s">
        <v>465</v>
      </c>
      <c r="G8" s="479" t="s">
        <v>259</v>
      </c>
      <c r="H8" s="479" t="s">
        <v>259</v>
      </c>
      <c r="I8" s="478" t="s">
        <v>261</v>
      </c>
      <c r="J8" s="478" t="s">
        <v>466</v>
      </c>
      <c r="K8" s="485" t="s">
        <v>498</v>
      </c>
      <c r="L8" s="493">
        <v>43831</v>
      </c>
      <c r="M8" s="494" t="s">
        <v>468</v>
      </c>
      <c r="N8" s="477">
        <v>5</v>
      </c>
      <c r="O8" s="477" t="s">
        <v>468</v>
      </c>
      <c r="P8" s="477">
        <v>5</v>
      </c>
      <c r="Q8" s="477">
        <v>18</v>
      </c>
      <c r="R8" s="477" t="s">
        <v>468</v>
      </c>
      <c r="S8" s="477">
        <v>18</v>
      </c>
      <c r="T8" s="477">
        <v>0</v>
      </c>
      <c r="U8" s="477">
        <v>5</v>
      </c>
      <c r="V8" s="477">
        <f>T8+U8</f>
        <v>5</v>
      </c>
      <c r="W8" s="477" t="s">
        <v>468</v>
      </c>
      <c r="X8" s="477" t="s">
        <v>468</v>
      </c>
      <c r="Y8" s="481">
        <v>0.18629999999999999</v>
      </c>
      <c r="Z8" s="481">
        <v>0.18629999999999999</v>
      </c>
      <c r="AA8" s="482">
        <v>0.7</v>
      </c>
      <c r="AB8" s="482">
        <v>1.4</v>
      </c>
      <c r="AC8" s="483">
        <f t="shared" si="0"/>
        <v>1</v>
      </c>
      <c r="AD8" s="479" t="s">
        <v>499</v>
      </c>
      <c r="AE8" s="495" t="s">
        <v>500</v>
      </c>
    </row>
    <row r="9" spans="2:31" ht="178" customHeight="1" x14ac:dyDescent="0.2">
      <c r="B9" s="477">
        <v>7</v>
      </c>
      <c r="C9" s="478" t="s">
        <v>197</v>
      </c>
      <c r="D9" s="478" t="s">
        <v>197</v>
      </c>
      <c r="E9" s="479" t="s">
        <v>501</v>
      </c>
      <c r="F9" s="479" t="s">
        <v>502</v>
      </c>
      <c r="G9" s="479" t="s">
        <v>267</v>
      </c>
      <c r="H9" s="479" t="s">
        <v>267</v>
      </c>
      <c r="I9" s="478" t="s">
        <v>264</v>
      </c>
      <c r="J9" s="478" t="s">
        <v>466</v>
      </c>
      <c r="K9" s="487" t="s">
        <v>503</v>
      </c>
      <c r="L9" s="496" t="s">
        <v>504</v>
      </c>
      <c r="M9" s="496" t="s">
        <v>505</v>
      </c>
      <c r="N9" s="477">
        <v>10</v>
      </c>
      <c r="O9" s="477">
        <v>2</v>
      </c>
      <c r="P9" s="477">
        <v>12</v>
      </c>
      <c r="Q9" s="477">
        <v>475</v>
      </c>
      <c r="R9" s="477">
        <v>657</v>
      </c>
      <c r="S9" s="477">
        <v>776</v>
      </c>
      <c r="T9" s="477">
        <v>0</v>
      </c>
      <c r="U9" s="477">
        <v>13.73</v>
      </c>
      <c r="V9" s="477">
        <f>U9</f>
        <v>13.73</v>
      </c>
      <c r="W9" s="477" t="s">
        <v>468</v>
      </c>
      <c r="X9" s="477" t="s">
        <v>468</v>
      </c>
      <c r="Y9" s="481">
        <v>1.77E-2</v>
      </c>
      <c r="Z9" s="481">
        <v>1.77E-2</v>
      </c>
      <c r="AA9" s="482">
        <v>74.400000000000006</v>
      </c>
      <c r="AB9" s="482">
        <v>117.2</v>
      </c>
      <c r="AC9" s="483">
        <f t="shared" si="0"/>
        <v>0.57526881720430101</v>
      </c>
      <c r="AD9" s="479" t="s">
        <v>506</v>
      </c>
      <c r="AE9" s="479" t="s">
        <v>507</v>
      </c>
    </row>
    <row r="10" spans="2:31" ht="178" customHeight="1" thickBot="1" x14ac:dyDescent="0.25">
      <c r="B10" s="477">
        <v>8</v>
      </c>
      <c r="C10" s="478" t="s">
        <v>122</v>
      </c>
      <c r="D10" s="478" t="s">
        <v>122</v>
      </c>
      <c r="E10" s="479" t="s">
        <v>508</v>
      </c>
      <c r="F10" s="479" t="s">
        <v>473</v>
      </c>
      <c r="G10" s="479" t="s">
        <v>265</v>
      </c>
      <c r="H10" s="479" t="s">
        <v>265</v>
      </c>
      <c r="I10" s="478" t="s">
        <v>264</v>
      </c>
      <c r="J10" s="478" t="s">
        <v>466</v>
      </c>
      <c r="K10" s="497" t="s">
        <v>509</v>
      </c>
      <c r="L10" s="480">
        <v>44154</v>
      </c>
      <c r="M10" s="477" t="s">
        <v>468</v>
      </c>
      <c r="N10" s="477">
        <v>4.9000000000000004</v>
      </c>
      <c r="O10" s="477" t="s">
        <v>468</v>
      </c>
      <c r="P10" s="477">
        <v>4.9000000000000004</v>
      </c>
      <c r="Q10" s="477">
        <v>110</v>
      </c>
      <c r="R10" s="477" t="s">
        <v>468</v>
      </c>
      <c r="S10" s="477">
        <v>161</v>
      </c>
      <c r="T10" s="477">
        <v>0</v>
      </c>
      <c r="U10" s="477">
        <v>4.9000000000000004</v>
      </c>
      <c r="V10" s="477">
        <v>4.9000000000000004</v>
      </c>
      <c r="W10" s="477" t="s">
        <v>468</v>
      </c>
      <c r="X10" s="477" t="s">
        <v>468</v>
      </c>
      <c r="Y10" s="481">
        <v>3.1199999999999999E-2</v>
      </c>
      <c r="Z10" s="481" t="s">
        <v>468</v>
      </c>
      <c r="AA10" s="482">
        <v>6.3</v>
      </c>
      <c r="AB10" s="482">
        <v>12</v>
      </c>
      <c r="AC10" s="483">
        <f t="shared" si="0"/>
        <v>0.90476190476190488</v>
      </c>
      <c r="AD10" s="479" t="s">
        <v>510</v>
      </c>
      <c r="AE10" s="479" t="s">
        <v>511</v>
      </c>
    </row>
    <row r="11" spans="2:31" ht="178" customHeight="1" thickBot="1" x14ac:dyDescent="0.25">
      <c r="B11" s="477">
        <v>9</v>
      </c>
      <c r="C11" s="478" t="s">
        <v>512</v>
      </c>
      <c r="D11" s="478" t="s">
        <v>512</v>
      </c>
      <c r="E11" s="479" t="s">
        <v>513</v>
      </c>
      <c r="F11" s="479" t="s">
        <v>514</v>
      </c>
      <c r="G11" s="479" t="s">
        <v>276</v>
      </c>
      <c r="H11" s="479" t="s">
        <v>276</v>
      </c>
      <c r="I11" s="478" t="s">
        <v>261</v>
      </c>
      <c r="J11" s="478" t="s">
        <v>466</v>
      </c>
      <c r="K11" s="497" t="s">
        <v>515</v>
      </c>
      <c r="L11" s="480">
        <v>43891</v>
      </c>
      <c r="M11" s="477" t="s">
        <v>468</v>
      </c>
      <c r="N11" s="498" t="s">
        <v>516</v>
      </c>
      <c r="O11" s="477" t="s">
        <v>468</v>
      </c>
      <c r="P11" s="477">
        <v>4.5</v>
      </c>
      <c r="Q11" s="477">
        <v>19</v>
      </c>
      <c r="R11" s="477" t="s">
        <v>468</v>
      </c>
      <c r="S11" s="477">
        <v>24.5</v>
      </c>
      <c r="T11" s="477">
        <v>0</v>
      </c>
      <c r="U11" s="477">
        <v>4.5</v>
      </c>
      <c r="V11" s="477">
        <v>4.5</v>
      </c>
      <c r="W11" s="477" t="s">
        <v>468</v>
      </c>
      <c r="X11" s="477" t="s">
        <v>468</v>
      </c>
      <c r="Y11" s="481">
        <v>0.183</v>
      </c>
      <c r="Z11" s="481" t="s">
        <v>468</v>
      </c>
      <c r="AA11" s="477">
        <v>2.6</v>
      </c>
      <c r="AB11" s="477">
        <v>3.7</v>
      </c>
      <c r="AC11" s="483">
        <f t="shared" si="0"/>
        <v>0.42307692307692313</v>
      </c>
      <c r="AD11" s="491" t="s">
        <v>517</v>
      </c>
      <c r="AE11" s="499" t="s">
        <v>518</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A3D88-17F1-9048-A510-CC1A2F4D98F6}">
  <dimension ref="A2:AJ54"/>
  <sheetViews>
    <sheetView showGridLines="0" topLeftCell="A25" zoomScale="62" workbookViewId="0">
      <selection activeCell="B40" sqref="B40"/>
    </sheetView>
  </sheetViews>
  <sheetFormatPr baseColWidth="10" defaultColWidth="8.83203125" defaultRowHeight="15" x14ac:dyDescent="0.2"/>
  <cols>
    <col min="1" max="1" width="13.1640625" style="9" bestFit="1" customWidth="1"/>
    <col min="2" max="2" width="21.5" style="9" bestFit="1" customWidth="1"/>
    <col min="3" max="3" width="7.5" style="9" bestFit="1" customWidth="1"/>
    <col min="4" max="5" width="8.1640625" style="9" bestFit="1" customWidth="1"/>
    <col min="6" max="6" width="8.5" style="9" bestFit="1" customWidth="1"/>
    <col min="7" max="7" width="7.6640625" style="9" bestFit="1" customWidth="1"/>
    <col min="8" max="8" width="7.5" style="9" bestFit="1" customWidth="1"/>
    <col min="9" max="9" width="19.1640625" style="9" customWidth="1"/>
    <col min="10" max="10" width="24.1640625" style="9" customWidth="1"/>
    <col min="11" max="11" width="25.33203125" style="9" bestFit="1" customWidth="1"/>
    <col min="12" max="13" width="10.5" style="9" bestFit="1" customWidth="1"/>
    <col min="14" max="14" width="10.1640625" style="9" bestFit="1" customWidth="1"/>
    <col min="15" max="15" width="10.5" style="9" bestFit="1" customWidth="1"/>
    <col min="16" max="16" width="6.83203125" style="9" bestFit="1" customWidth="1"/>
    <col min="17" max="17" width="7" style="9" bestFit="1" customWidth="1"/>
    <col min="18" max="18" width="8.83203125" style="9"/>
    <col min="19" max="19" width="33.33203125" style="9" bestFit="1" customWidth="1"/>
    <col min="20" max="20" width="13" style="9" bestFit="1" customWidth="1"/>
    <col min="21" max="21" width="9.6640625" style="9" bestFit="1" customWidth="1"/>
    <col min="22" max="28" width="8.83203125" style="9"/>
    <col min="29" max="29" width="23.1640625" style="9" bestFit="1" customWidth="1"/>
    <col min="30" max="30" width="18.6640625" style="9" bestFit="1" customWidth="1"/>
    <col min="31" max="31" width="14.5" style="9" bestFit="1" customWidth="1"/>
    <col min="32" max="32" width="19.1640625" style="9" bestFit="1" customWidth="1"/>
    <col min="33" max="34" width="21.5" style="9" bestFit="1" customWidth="1"/>
    <col min="35" max="35" width="17" style="9" bestFit="1" customWidth="1"/>
    <col min="36" max="36" width="6.1640625" style="9" bestFit="1" customWidth="1"/>
    <col min="37" max="16384" width="8.83203125" style="9"/>
  </cols>
  <sheetData>
    <row r="2" spans="1:21" x14ac:dyDescent="0.2">
      <c r="B2" s="9" t="s">
        <v>734</v>
      </c>
      <c r="C2" s="9">
        <v>82.18</v>
      </c>
      <c r="D2" s="589">
        <v>82.786199999999994</v>
      </c>
      <c r="E2" s="589">
        <v>81.552199999999999</v>
      </c>
      <c r="F2" s="589">
        <v>75.807100000000005</v>
      </c>
      <c r="K2" s="9" t="s">
        <v>734</v>
      </c>
      <c r="L2" s="9">
        <v>82.18</v>
      </c>
      <c r="M2" s="9">
        <v>82.786199999999994</v>
      </c>
      <c r="N2" s="9">
        <v>81.552199999999999</v>
      </c>
      <c r="O2" s="9">
        <v>75.807100000000005</v>
      </c>
    </row>
    <row r="3" spans="1:21" x14ac:dyDescent="0.2">
      <c r="A3" s="9" t="s">
        <v>735</v>
      </c>
      <c r="B3" s="329" t="s">
        <v>735</v>
      </c>
      <c r="C3" s="1540"/>
      <c r="D3" s="1540"/>
      <c r="E3" s="1540"/>
      <c r="F3" s="1540"/>
      <c r="G3" s="1540" t="s">
        <v>736</v>
      </c>
      <c r="H3" s="1540"/>
      <c r="K3" s="329" t="s">
        <v>737</v>
      </c>
      <c r="L3" s="1540"/>
      <c r="M3" s="1540"/>
      <c r="N3" s="1540"/>
      <c r="O3" s="1540"/>
      <c r="P3" s="1540" t="s">
        <v>736</v>
      </c>
      <c r="Q3" s="1540"/>
      <c r="S3" s="9" t="s">
        <v>738</v>
      </c>
      <c r="T3" s="9" t="s">
        <v>739</v>
      </c>
      <c r="U3" s="9" t="s">
        <v>737</v>
      </c>
    </row>
    <row r="4" spans="1:21" ht="14.5" customHeight="1" x14ac:dyDescent="0.2">
      <c r="B4" s="648" t="s">
        <v>740</v>
      </c>
      <c r="C4" s="648" t="s">
        <v>654</v>
      </c>
      <c r="D4" s="649" t="s">
        <v>655</v>
      </c>
      <c r="E4" s="649" t="s">
        <v>658</v>
      </c>
      <c r="F4" s="649" t="s">
        <v>659</v>
      </c>
      <c r="G4" s="649" t="s">
        <v>657</v>
      </c>
      <c r="H4" s="649" t="s">
        <v>741</v>
      </c>
      <c r="K4" s="648" t="s">
        <v>740</v>
      </c>
      <c r="L4" s="649" t="s">
        <v>654</v>
      </c>
      <c r="M4" s="649" t="s">
        <v>655</v>
      </c>
      <c r="N4" s="649" t="s">
        <v>658</v>
      </c>
      <c r="O4" s="649" t="s">
        <v>659</v>
      </c>
      <c r="P4" s="649" t="s">
        <v>657</v>
      </c>
      <c r="Q4" s="649" t="s">
        <v>741</v>
      </c>
      <c r="S4" s="648" t="s">
        <v>742</v>
      </c>
      <c r="T4" s="649" t="str">
        <f>C4</f>
        <v>JFM'23</v>
      </c>
      <c r="U4" s="649" t="str">
        <f>T4</f>
        <v>JFM'23</v>
      </c>
    </row>
    <row r="5" spans="1:21" ht="15" customHeight="1" x14ac:dyDescent="0.2">
      <c r="B5" s="329" t="s">
        <v>670</v>
      </c>
      <c r="C5" s="650">
        <f>SUMIF([232]!Table1[Sector 1],'18a'!$B5,[232]!Table1[JFM''23])+SUMIF([232]!Table1[Sector 2],'18a'!$B5,[232]!Table1[JFM''23])</f>
        <v>34377.394740811411</v>
      </c>
      <c r="D5" s="650">
        <f>SUMIF([232]!Table1[Sector 1],'18a'!$B5,[232]!Table1[OND''22])+SUMIF([232]!Table1[Sector 2],'18a'!$B5,[232]!Table1[OND''22])</f>
        <v>39151.933146537063</v>
      </c>
      <c r="E5" s="650">
        <f>SUMIF([232]!Table1[Sector 1],'18a'!$B5,[232]!Table1[JAS''22])+SUMIF([232]!Table1[Sector 2],'18a'!$B5,[232]!Table1[JAS''22])</f>
        <v>36407.167741500452</v>
      </c>
      <c r="F5" s="650">
        <f>SUMIF([232]!Table1[Sector 1],'18a'!$B5,[232]!Table1[JFM''22])+SUMIF([232]!Table1[Sector 2],'18a'!$B5,[232]!Table1[JFM''22])</f>
        <v>20313.76565025538</v>
      </c>
      <c r="G5" s="651">
        <f>C5/D5-1</f>
        <v>-0.12194898238755181</v>
      </c>
      <c r="H5" s="651">
        <f>C5/F5-1</f>
        <v>0.69232014057320912</v>
      </c>
      <c r="K5" s="329" t="str">
        <f t="shared" ref="K5:K10" si="0">B5</f>
        <v>Consumer Media &amp; Tech</v>
      </c>
      <c r="L5" s="650">
        <f>SUMIF([232]!Table1[Sector 1],'18a'!$B5,[232]!Table1[JFM''23])</f>
        <v>30580.603840568489</v>
      </c>
      <c r="M5" s="650">
        <f>SUMIF([232]!Table1[Sector 1],'18a'!$B5,[232]!Table1[OND''22])</f>
        <v>35323.823646671357</v>
      </c>
      <c r="N5" s="650">
        <f>SUMIF([232]!Table1[Sector 1],'18a'!$B5,[232]!Table1[JAS''22])</f>
        <v>32249.686212231612</v>
      </c>
      <c r="O5" s="650">
        <f>SUMIF([232]!Table1[Sector 1],'18a'!$B5,[232]!Table1[JFM''22])</f>
        <v>17979.63284665301</v>
      </c>
      <c r="P5" s="651">
        <f>L5/M5-1</f>
        <v>-0.13427820990012873</v>
      </c>
      <c r="Q5" s="651">
        <f>L5/O5-1</f>
        <v>0.70084695841056655</v>
      </c>
      <c r="S5" s="329" t="str">
        <f>B5</f>
        <v>Consumer Media &amp; Tech</v>
      </c>
      <c r="T5" s="529">
        <f t="shared" ref="T5:T10" si="1">(C5/$C$2/1000)*4</f>
        <v>1.6732730465228236</v>
      </c>
      <c r="U5" s="529">
        <f>(L5/$L$2/1000)*4</f>
        <v>1.4884694008551222</v>
      </c>
    </row>
    <row r="6" spans="1:21" ht="16" x14ac:dyDescent="0.2">
      <c r="B6" s="329" t="s">
        <v>674</v>
      </c>
      <c r="C6" s="650">
        <f>SUMIF([232]!Table1[Sector 1],'18a'!$B6,[232]!Table1[JFM''23])+SUMIF([232]!Table1[Sector 2],'18a'!$B6,[232]!Table1[JFM''23])</f>
        <v>15604.46</v>
      </c>
      <c r="D6" s="650">
        <f>SUMIF([232]!Table1[Sector 1],'18a'!$B6,[232]!Table1[OND''22])+SUMIF([232]!Table1[Sector 2],'18a'!$B6,[232]!Table1[OND''22])</f>
        <v>14258.648562786584</v>
      </c>
      <c r="E6" s="650">
        <f>SUMIF([232]!Table1[Sector 1],'18a'!$B6,[232]!Table1[JAS''22])+SUMIF([232]!Table1[Sector 2],'18a'!$B6,[232]!Table1[JAS''22])</f>
        <v>12986.9</v>
      </c>
      <c r="F6" s="650">
        <f>SUMIF([232]!Table1[Sector 1],'18a'!$B6,[232]!Table1[JFM''22])+SUMIF([232]!Table1[Sector 2],'18a'!$B6,[232]!Table1[JFM''22])</f>
        <v>10696.64</v>
      </c>
      <c r="G6" s="651">
        <f t="shared" ref="G6:G11" si="2">C6/D6-1</f>
        <v>9.4385623664631657E-2</v>
      </c>
      <c r="H6" s="651">
        <f t="shared" ref="H6:H11" si="3">C6/F6-1</f>
        <v>0.45881884404822459</v>
      </c>
      <c r="K6" s="329" t="str">
        <f t="shared" si="0"/>
        <v>B2B</v>
      </c>
      <c r="L6" s="650">
        <f>SUMIF([232]!Table1[Sector 1],'18a'!$B6,[232]!Table1[JFM''23])</f>
        <v>15604.46</v>
      </c>
      <c r="M6" s="650">
        <f>SUMIF([232]!Table1[Sector 1],'18a'!$B6,[232]!Table1[OND''22])</f>
        <v>14258.648562786584</v>
      </c>
      <c r="N6" s="650">
        <f>SUMIF([232]!Table1[Sector 1],'18a'!$B6,[232]!Table1[JAS''22])</f>
        <v>12986.9</v>
      </c>
      <c r="O6" s="650">
        <f>SUMIF([232]!Table1[Sector 1],'18a'!$B6,[232]!Table1[JFM''22])</f>
        <v>10696.64</v>
      </c>
      <c r="P6" s="651">
        <f t="shared" ref="P6:P10" si="4">L6/M6-1</f>
        <v>9.4385623664631657E-2</v>
      </c>
      <c r="Q6" s="651">
        <f t="shared" ref="Q6:Q10" si="5">L6/O6-1</f>
        <v>0.45881884404822459</v>
      </c>
      <c r="S6" s="329" t="str">
        <f t="shared" ref="S6:S11" si="6">B6</f>
        <v>B2B</v>
      </c>
      <c r="T6" s="529">
        <f t="shared" si="1"/>
        <v>0.75952591871501562</v>
      </c>
      <c r="U6" s="529">
        <f t="shared" ref="U6" si="7">(L6/$L$2/1000)*4</f>
        <v>0.75952591871501562</v>
      </c>
    </row>
    <row r="7" spans="1:21" ht="16" x14ac:dyDescent="0.2">
      <c r="B7" s="329" t="s">
        <v>681</v>
      </c>
      <c r="C7" s="650">
        <f>SUMIF([232]!Table1[Sector 1],'18a'!$B7,[232]!Table1[JFM''23])+SUMIF([232]!Table1[Sector 2],'18a'!$B7,[232]!Table1[JFM''23])</f>
        <v>4171.061026061906</v>
      </c>
      <c r="D7" s="650">
        <f>SUMIF([232]!Table1[Sector 1],'18a'!$B7,[232]!Table1[OND''22])+SUMIF([232]!Table1[Sector 2],'18a'!$B7,[232]!Table1[OND''22])</f>
        <v>4193.7233787745236</v>
      </c>
      <c r="E7" s="650">
        <f>SUMIF([232]!Table1[Sector 1],'18a'!$B7,[232]!Table1[JAS''22])+SUMIF([232]!Table1[Sector 2],'18a'!$B7,[232]!Table1[JAS''22])</f>
        <v>4504.800607379857</v>
      </c>
      <c r="F7" s="650">
        <f>SUMIF([232]!Table1[Sector 1],'18a'!$B7,[232]!Table1[JFM''22])+SUMIF([232]!Table1[Sector 2],'18a'!$B7,[232]!Table1[JFM''22])</f>
        <v>2549.7358069444103</v>
      </c>
      <c r="G7" s="651">
        <f t="shared" si="2"/>
        <v>-5.4038739959143545E-3</v>
      </c>
      <c r="H7" s="651">
        <f t="shared" si="3"/>
        <v>0.63587969181029891</v>
      </c>
      <c r="K7" s="329" t="str">
        <f t="shared" si="0"/>
        <v>Healthtech</v>
      </c>
      <c r="L7" s="650">
        <f>SUMIF([232]!Table1[Sector 1],'18a'!$B7,[232]!Table1[JFM''23])</f>
        <v>4092.2331630619055</v>
      </c>
      <c r="M7" s="650">
        <f>SUMIF([232]!Table1[Sector 1],'18a'!$B7,[232]!Table1[OND''22])</f>
        <v>4116.8633787745239</v>
      </c>
      <c r="N7" s="650">
        <f>SUMIF([232]!Table1[Sector 1],'18a'!$B7,[232]!Table1[JAS''22])</f>
        <v>4434.7975883798572</v>
      </c>
      <c r="O7" s="650">
        <f>SUMIF([232]!Table1[Sector 1],'18a'!$B7,[232]!Table1[JFM''22])</f>
        <v>2493.2158069444104</v>
      </c>
      <c r="P7" s="651">
        <f t="shared" si="4"/>
        <v>-5.9827624690207415E-3</v>
      </c>
      <c r="Q7" s="651">
        <f t="shared" si="5"/>
        <v>0.64134735214806349</v>
      </c>
      <c r="S7" s="329" t="str">
        <f t="shared" si="6"/>
        <v>Healthtech</v>
      </c>
      <c r="T7" s="529">
        <f t="shared" si="1"/>
        <v>0.20302073624054054</v>
      </c>
      <c r="U7" s="529">
        <f>(L7/$L$2/1000)*4</f>
        <v>0.19918389696091046</v>
      </c>
    </row>
    <row r="8" spans="1:21" ht="16" x14ac:dyDescent="0.2">
      <c r="B8" s="329" t="s">
        <v>672</v>
      </c>
      <c r="C8" s="650">
        <f>SUMIF([232]!Table1[Sector 1],'18a'!$B8,[232]!Table1[JFM''23])+SUMIF([232]!Table1[Sector 2],'18a'!$B8,[232]!Table1[JFM''23])</f>
        <v>2763.9650000000001</v>
      </c>
      <c r="D8" s="650">
        <f>SUMIF([232]!Table1[Sector 1],'18a'!$B8,[232]!Table1[OND''22])+SUMIF([232]!Table1[Sector 2],'18a'!$B8,[232]!Table1[OND''22])</f>
        <v>2291.0464921300072</v>
      </c>
      <c r="E8" s="650">
        <f>SUMIF([232]!Table1[Sector 1],'18a'!$B8,[232]!Table1[JAS''22])+SUMIF([232]!Table1[Sector 2],'18a'!$B8,[232]!Table1[JAS''22])</f>
        <v>2008.8716057619101</v>
      </c>
      <c r="F8" s="650">
        <f>SUMIF([232]!Table1[Sector 1],'18a'!$B8,[232]!Table1[JFM''22])+SUMIF([232]!Table1[Sector 2],'18a'!$B8,[232]!Table1[JFM''22])</f>
        <v>1187.9723534990792</v>
      </c>
      <c r="G8" s="651">
        <f t="shared" si="2"/>
        <v>0.20642030159340696</v>
      </c>
      <c r="H8" s="651">
        <f t="shared" si="3"/>
        <v>1.3266240092700463</v>
      </c>
      <c r="K8" s="329" t="str">
        <f t="shared" si="0"/>
        <v>Fintech</v>
      </c>
      <c r="L8" s="650">
        <f>SUMIF([232]!Table1[Sector 1],'18a'!$B8,[232]!Table1[JFM''23])</f>
        <v>722.63</v>
      </c>
      <c r="M8" s="650">
        <f>SUMIF([232]!Table1[Sector 1],'18a'!$B8,[232]!Table1[OND''22])</f>
        <v>570.73072117936613</v>
      </c>
      <c r="N8" s="650">
        <f>SUMIF([232]!Table1[Sector 1],'18a'!$B8,[232]!Table1[JAS''22])</f>
        <v>625.74915906591605</v>
      </c>
      <c r="O8" s="650">
        <f>SUMIF([232]!Table1[Sector 1],'18a'!$B8,[232]!Table1[JFM''22])</f>
        <v>353.37427488696693</v>
      </c>
      <c r="P8" s="651">
        <f t="shared" si="4"/>
        <v>0.26614876890935024</v>
      </c>
      <c r="Q8" s="651">
        <f t="shared" si="5"/>
        <v>1.0449422930719732</v>
      </c>
      <c r="S8" s="329" t="str">
        <f t="shared" si="6"/>
        <v>Fintech</v>
      </c>
      <c r="T8" s="529">
        <f t="shared" si="1"/>
        <v>0.13453224628863469</v>
      </c>
      <c r="U8" s="529">
        <f>(L8/$L$2/1000)*4</f>
        <v>3.5173034801654901E-2</v>
      </c>
    </row>
    <row r="9" spans="1:21" ht="16" x14ac:dyDescent="0.2">
      <c r="B9" s="329" t="s">
        <v>275</v>
      </c>
      <c r="C9" s="650">
        <f>SUMIF([232]!Table1[Sector 1],'18a'!$B9,[232]!Table1[JFM''23])+SUMIF([232]!Table1[Sector 2],'18a'!$B9,[232]!Table1[JFM''23])</f>
        <v>1805.5877246220925</v>
      </c>
      <c r="D9" s="650">
        <f>SUMIF([232]!Table1[Sector 1],'18a'!$B9,[232]!Table1[OND''22])+SUMIF([232]!Table1[Sector 2],'18a'!$B9,[232]!Table1[OND''22])</f>
        <v>1643.5304832088732</v>
      </c>
      <c r="E9" s="650">
        <f>SUMIF([232]!Table1[Sector 1],'18a'!$B9,[232]!Table1[JAS''22])+SUMIF([232]!Table1[Sector 2],'18a'!$B9,[232]!Table1[JAS''22])</f>
        <v>1382.8813171182298</v>
      </c>
      <c r="F9" s="650">
        <f>SUMIF([232]!Table1[Sector 1],'18a'!$B9,[232]!Table1[JFM''22])+SUMIF([232]!Table1[Sector 2],'18a'!$B9,[232]!Table1[JFM''22])</f>
        <v>1805.4334023440019</v>
      </c>
      <c r="G9" s="651">
        <f t="shared" si="2"/>
        <v>9.8603124839409473E-2</v>
      </c>
      <c r="H9" s="651">
        <f t="shared" si="3"/>
        <v>8.5476583013388563E-5</v>
      </c>
      <c r="K9" s="329" t="str">
        <f t="shared" si="0"/>
        <v>Software</v>
      </c>
      <c r="L9" s="650">
        <f>SUMIF([232]!Table1[Sector 1],'18a'!$B9,[232]!Table1[JFM''23])</f>
        <v>1805.5877246220925</v>
      </c>
      <c r="M9" s="650">
        <f>SUMIF([232]!Table1[Sector 1],'18a'!$B9,[232]!Table1[OND''22])</f>
        <v>1643.5304832088732</v>
      </c>
      <c r="N9" s="650">
        <f>SUMIF([232]!Table1[Sector 1],'18a'!$B9,[232]!Table1[JAS''22])</f>
        <v>1382.8813171182298</v>
      </c>
      <c r="O9" s="650">
        <f>SUMIF([232]!Table1[Sector 1],'18a'!$B9,[232]!Table1[JFM''22])</f>
        <v>1805.4334023440019</v>
      </c>
      <c r="P9" s="651">
        <f t="shared" si="4"/>
        <v>9.8603124839409473E-2</v>
      </c>
      <c r="Q9" s="651">
        <f>L9/O9-1</f>
        <v>8.5476583013388563E-5</v>
      </c>
      <c r="S9" s="329" t="str">
        <f t="shared" si="6"/>
        <v>Software</v>
      </c>
      <c r="T9" s="529">
        <f t="shared" si="1"/>
        <v>8.7884532714630925E-2</v>
      </c>
      <c r="U9" s="529">
        <f>(L9/$L$2/1000)*4</f>
        <v>8.7884532714630925E-2</v>
      </c>
    </row>
    <row r="10" spans="1:21" ht="16" x14ac:dyDescent="0.2">
      <c r="B10" s="329" t="s">
        <v>682</v>
      </c>
      <c r="C10" s="650">
        <f>SUMIF([232]!Table1[Sector 1],'18a'!$B10,[232]!Table1[JFM''23])+SUMIF([232]!Table1[Sector 2],'18a'!$B10,[232]!Table1[JFM''23])</f>
        <v>338.72485544483038</v>
      </c>
      <c r="D10" s="650">
        <f>SUMIF([232]!Table1[Sector 1],'18a'!$B10,[232]!Table1[OND''22])+SUMIF([232]!Table1[Sector 2],'18a'!$B10,[232]!Table1[OND''22])</f>
        <v>1752.736523589954</v>
      </c>
      <c r="E10" s="650">
        <f>SUMIF([232]!Table1[Sector 1],'18a'!$B10,[232]!Table1[JAS''22])+SUMIF([232]!Table1[Sector 2],'18a'!$B10,[232]!Table1[JAS''22])</f>
        <v>526.94099006983038</v>
      </c>
      <c r="F10" s="650">
        <f>SUMIF([232]!Table1[Sector 1],'18a'!$B10,[232]!Table1[JFM''22])+SUMIF([232]!Table1[Sector 2],'18a'!$B10,[232]!Table1[JFM''22])</f>
        <v>446.6552219230295</v>
      </c>
      <c r="G10" s="651">
        <f t="shared" si="2"/>
        <v>-0.80674513773978174</v>
      </c>
      <c r="H10" s="651">
        <f t="shared" si="3"/>
        <v>-0.24164134030162165</v>
      </c>
      <c r="K10" s="329" t="str">
        <f t="shared" si="0"/>
        <v>Deeptech</v>
      </c>
      <c r="L10" s="650">
        <f>SUMIF([232]!Table1[Sector 1],'18a'!$B10,[232]!Table1[JFM''23])</f>
        <v>31.448008000000002</v>
      </c>
      <c r="M10" s="650">
        <f>SUMIF([232]!Table1[Sector 1],'18a'!$B10,[232]!Table1[OND''22])</f>
        <v>78.776685805998071</v>
      </c>
      <c r="N10" s="650">
        <f>SUMIF([232]!Table1[Sector 1],'18a'!$B10,[232]!Table1[JAS''22])</f>
        <v>14.936906624999999</v>
      </c>
      <c r="O10" s="650">
        <f>SUMIF([232]!Table1[Sector 1],'18a'!$B10,[232]!Table1[JFM''22])</f>
        <v>8.42</v>
      </c>
      <c r="P10" s="651">
        <f t="shared" si="4"/>
        <v>-0.600795493257403</v>
      </c>
      <c r="Q10" s="651">
        <f t="shared" si="5"/>
        <v>2.7349178147268409</v>
      </c>
      <c r="S10" s="329" t="str">
        <f t="shared" si="6"/>
        <v>Deeptech</v>
      </c>
      <c r="T10" s="529">
        <f t="shared" si="1"/>
        <v>1.6486972764411308E-2</v>
      </c>
      <c r="U10" s="529">
        <f>(L10/$L$2/1000)*4</f>
        <v>1.5306891214407399E-3</v>
      </c>
    </row>
    <row r="11" spans="1:21" ht="16" x14ac:dyDescent="0.2">
      <c r="B11" s="331" t="s">
        <v>111</v>
      </c>
      <c r="C11" s="652">
        <f>SUM(C5:C10)</f>
        <v>59061.193346940243</v>
      </c>
      <c r="D11" s="652">
        <f t="shared" ref="D11:F11" si="8">SUM(D5:D10)</f>
        <v>63291.618587027006</v>
      </c>
      <c r="E11" s="652">
        <f t="shared" si="8"/>
        <v>57817.562261830273</v>
      </c>
      <c r="F11" s="652">
        <f t="shared" si="8"/>
        <v>37000.202434965897</v>
      </c>
      <c r="G11" s="653">
        <f t="shared" si="2"/>
        <v>-6.6840212567322199E-2</v>
      </c>
      <c r="H11" s="651">
        <f t="shared" si="3"/>
        <v>0.59623973546496845</v>
      </c>
      <c r="K11" s="331" t="s">
        <v>111</v>
      </c>
      <c r="L11" s="654">
        <f>SUM(L5:L10)</f>
        <v>52836.962736252484</v>
      </c>
      <c r="M11" s="654">
        <f>SUM(M5:M10)</f>
        <v>55992.373478426707</v>
      </c>
      <c r="N11" s="654">
        <f t="shared" ref="N11:O11" si="9">SUM(N5:N10)</f>
        <v>51694.951183420613</v>
      </c>
      <c r="O11" s="654">
        <f t="shared" si="9"/>
        <v>33336.716330828385</v>
      </c>
      <c r="P11" s="653">
        <f>L11/M11-1</f>
        <v>-5.63542951682513E-2</v>
      </c>
      <c r="Q11" s="653">
        <f>L11/O11-1</f>
        <v>0.58494802583153915</v>
      </c>
      <c r="S11" s="331" t="str">
        <f t="shared" si="6"/>
        <v>Total</v>
      </c>
      <c r="T11" s="655">
        <f>SUM(T5:T10)</f>
        <v>2.8747234532460562</v>
      </c>
      <c r="U11" s="655">
        <f>SUM(U5:U10)</f>
        <v>2.5717674731687747</v>
      </c>
    </row>
    <row r="12" spans="1:21" ht="16" x14ac:dyDescent="0.2">
      <c r="B12" s="329" t="s">
        <v>743</v>
      </c>
      <c r="C12" s="382">
        <f>L11-C11</f>
        <v>-6224.2306106877586</v>
      </c>
      <c r="D12" s="382">
        <f t="shared" ref="D12:F12" si="10">M11-D11</f>
        <v>-7299.2451086002984</v>
      </c>
      <c r="E12" s="382">
        <f t="shared" si="10"/>
        <v>-6122.61107840966</v>
      </c>
      <c r="F12" s="382">
        <f t="shared" si="10"/>
        <v>-3663.4861041375116</v>
      </c>
      <c r="G12" s="656"/>
      <c r="H12" s="657"/>
      <c r="K12" s="658" t="s">
        <v>743</v>
      </c>
      <c r="L12" s="248">
        <f>L11-C11</f>
        <v>-6224.2306106877586</v>
      </c>
      <c r="M12" s="248">
        <f t="shared" ref="M12:O12" si="11">M11-D11</f>
        <v>-7299.2451086002984</v>
      </c>
      <c r="N12" s="248">
        <f t="shared" si="11"/>
        <v>-6122.61107840966</v>
      </c>
      <c r="O12" s="248">
        <f t="shared" si="11"/>
        <v>-3663.4861041375116</v>
      </c>
      <c r="S12" s="329" t="s">
        <v>744</v>
      </c>
      <c r="T12" s="529">
        <f>L12/L2/1000*4</f>
        <v>-0.30295598007728197</v>
      </c>
    </row>
    <row r="13" spans="1:21" x14ac:dyDescent="0.2">
      <c r="B13" s="658" t="s">
        <v>745</v>
      </c>
      <c r="C13" s="382">
        <f>SUM(C11:C12)</f>
        <v>52836.962736252484</v>
      </c>
      <c r="D13" s="382">
        <f t="shared" ref="D13:F13" si="12">SUM(D11:D12)</f>
        <v>55992.373478426707</v>
      </c>
      <c r="E13" s="382">
        <f t="shared" si="12"/>
        <v>51694.951183420613</v>
      </c>
      <c r="F13" s="659">
        <f t="shared" si="12"/>
        <v>33336.716330828385</v>
      </c>
      <c r="G13" s="653">
        <f>C13/D13-1</f>
        <v>-5.63542951682513E-2</v>
      </c>
      <c r="H13" s="653">
        <f>C13/F13-1</f>
        <v>0.58494802583153915</v>
      </c>
      <c r="K13" s="331" t="s">
        <v>746</v>
      </c>
      <c r="L13" s="660">
        <f>L11/L2</f>
        <v>642.9418682921937</v>
      </c>
      <c r="M13" s="660">
        <f>M11/M2</f>
        <v>676.34911952024265</v>
      </c>
      <c r="N13" s="660">
        <f>N11/N2</f>
        <v>633.88788019723086</v>
      </c>
      <c r="O13" s="661">
        <f>O11/O2</f>
        <v>439.7571775048562</v>
      </c>
      <c r="P13" s="653">
        <f>L13/M13-1</f>
        <v>-4.9393501468214862E-2</v>
      </c>
      <c r="Q13" s="653">
        <f>L13/O13-1</f>
        <v>0.46203837294979389</v>
      </c>
      <c r="S13" s="331" t="s">
        <v>747</v>
      </c>
      <c r="T13" s="655">
        <f>T11+T12</f>
        <v>2.5717674731687743</v>
      </c>
      <c r="U13" s="32">
        <f>T13*1000</f>
        <v>2571.7674731687744</v>
      </c>
    </row>
    <row r="14" spans="1:21" x14ac:dyDescent="0.2">
      <c r="B14" s="331" t="s">
        <v>746</v>
      </c>
      <c r="C14" s="382">
        <f>C13/C2</f>
        <v>642.9418682921937</v>
      </c>
      <c r="D14" s="382">
        <f t="shared" ref="D14:F14" si="13">D13/D2</f>
        <v>676.34911952024265</v>
      </c>
      <c r="E14" s="382">
        <f t="shared" si="13"/>
        <v>633.88788019723086</v>
      </c>
      <c r="F14" s="382">
        <f t="shared" si="13"/>
        <v>439.7571775048562</v>
      </c>
      <c r="G14" s="653">
        <f>C14/D14-1</f>
        <v>-4.9393501468214862E-2</v>
      </c>
      <c r="H14" s="653">
        <f>C14/F14-1</f>
        <v>0.46203837294979389</v>
      </c>
    </row>
    <row r="17" spans="1:21" x14ac:dyDescent="0.2">
      <c r="K17" s="9" t="s">
        <v>734</v>
      </c>
      <c r="L17" s="9">
        <v>82.18</v>
      </c>
      <c r="M17" s="9">
        <v>82.786199999999994</v>
      </c>
      <c r="N17" s="9">
        <v>81.552199999999999</v>
      </c>
      <c r="O17" s="9">
        <v>75.807100000000005</v>
      </c>
      <c r="T17" s="9" t="s">
        <v>748</v>
      </c>
    </row>
    <row r="18" spans="1:21" x14ac:dyDescent="0.2">
      <c r="A18" s="9" t="s">
        <v>749</v>
      </c>
      <c r="K18" s="329" t="s">
        <v>737</v>
      </c>
      <c r="L18" s="1540"/>
      <c r="M18" s="1540"/>
      <c r="N18" s="1540"/>
      <c r="O18" s="1540"/>
      <c r="P18" s="1540" t="s">
        <v>736</v>
      </c>
      <c r="Q18" s="1540"/>
      <c r="S18" s="9" t="s">
        <v>750</v>
      </c>
      <c r="T18" s="9" t="s">
        <v>739</v>
      </c>
      <c r="U18" s="9" t="s">
        <v>737</v>
      </c>
    </row>
    <row r="19" spans="1:21" x14ac:dyDescent="0.2">
      <c r="B19" s="9" t="s">
        <v>734</v>
      </c>
      <c r="C19" s="9">
        <v>82.18</v>
      </c>
      <c r="D19" s="9">
        <v>82.786199999999994</v>
      </c>
      <c r="E19" s="9">
        <v>81.552199999999999</v>
      </c>
      <c r="F19" s="9">
        <v>75.807100000000005</v>
      </c>
      <c r="K19" s="648" t="s">
        <v>740</v>
      </c>
      <c r="L19" s="649" t="s">
        <v>654</v>
      </c>
      <c r="M19" s="649" t="s">
        <v>655</v>
      </c>
      <c r="N19" s="649" t="s">
        <v>658</v>
      </c>
      <c r="O19" s="649" t="s">
        <v>659</v>
      </c>
      <c r="P19" s="649" t="s">
        <v>657</v>
      </c>
      <c r="Q19" s="649" t="s">
        <v>741</v>
      </c>
      <c r="S19" s="648" t="s">
        <v>751</v>
      </c>
      <c r="T19" s="649" t="str">
        <f>C21</f>
        <v>JFM'23</v>
      </c>
      <c r="U19" s="649" t="str">
        <f>T19</f>
        <v>JFM'23</v>
      </c>
    </row>
    <row r="20" spans="1:21" ht="16" x14ac:dyDescent="0.2">
      <c r="B20" s="329" t="s">
        <v>749</v>
      </c>
      <c r="C20" s="1540"/>
      <c r="D20" s="1540"/>
      <c r="E20" s="1540"/>
      <c r="F20" s="1540"/>
      <c r="G20" s="1540" t="s">
        <v>736</v>
      </c>
      <c r="H20" s="1540"/>
      <c r="K20" s="329" t="str">
        <f t="shared" ref="K20:K25" si="14">B22</f>
        <v>Consumer Media &amp; Tech</v>
      </c>
      <c r="L20" s="662">
        <f>SUMIF([232]!Table1[Sector 1],'18a'!$B22,[232]!Table1[JFM''23 ])</f>
        <v>726.03218025783804</v>
      </c>
      <c r="M20" s="662">
        <f>SUMIF([232]!Table1[Sector 1],'18a'!$B22,[232]!Table1[OND''222])</f>
        <v>-1231.5003728843519</v>
      </c>
      <c r="N20" s="662">
        <f>SUMIF([232]!Table1[Sector 1],'18a'!$B22,[232]!Table1[JAS''222])</f>
        <v>-952.66312051556349</v>
      </c>
      <c r="O20" s="662">
        <f>SUMIF([232]!Table1[Sector 1],'18a'!$B22,[232]!Table1[JFM''222])</f>
        <v>-1897.0363983033067</v>
      </c>
      <c r="P20" s="663">
        <f>IF(SIGN(L20/M20-1)=-1,-1*(L20/M20-1),(L20/M20-1))</f>
        <v>1.5895509219841855</v>
      </c>
      <c r="Q20" s="663">
        <f>IF(SIGN(L20/O20-1)=-1,-1*(L20/O20-1),(L20/O20-1))</f>
        <v>1.3827191617974199</v>
      </c>
      <c r="S20" s="329" t="str">
        <f t="shared" ref="S20:S26" si="15">B22</f>
        <v>Consumer Media &amp; Tech</v>
      </c>
      <c r="T20" s="529">
        <f t="shared" ref="T20:T25" si="16">(C22/$C$19)*4</f>
        <v>-38.109015098344848</v>
      </c>
      <c r="U20" s="529">
        <f>(L20/$L$17)*4</f>
        <v>35.338631309702507</v>
      </c>
    </row>
    <row r="21" spans="1:21" ht="16" x14ac:dyDescent="0.2">
      <c r="B21" s="648" t="s">
        <v>740</v>
      </c>
      <c r="C21" s="648" t="s">
        <v>654</v>
      </c>
      <c r="D21" s="649" t="s">
        <v>655</v>
      </c>
      <c r="E21" s="649" t="s">
        <v>658</v>
      </c>
      <c r="F21" s="649" t="s">
        <v>659</v>
      </c>
      <c r="G21" s="649" t="s">
        <v>657</v>
      </c>
      <c r="H21" s="649" t="s">
        <v>741</v>
      </c>
      <c r="K21" s="329" t="str">
        <f t="shared" si="14"/>
        <v>B2B</v>
      </c>
      <c r="L21" s="662">
        <f>SUMIF([232]!Table1[Sector 1],'18a'!$B23,[232]!Table1[JFM''23 ])</f>
        <v>110.01999999999884</v>
      </c>
      <c r="M21" s="662">
        <f>SUMIF([232]!Table1[Sector 1],'18a'!$B23,[232]!Table1[OND''222])</f>
        <v>64.799603141918851</v>
      </c>
      <c r="N21" s="662">
        <f>SUMIF([232]!Table1[Sector 1],'18a'!$B23,[232]!Table1[JAS''222])</f>
        <v>106.24000000000001</v>
      </c>
      <c r="O21" s="662">
        <f>SUMIF([232]!Table1[Sector 1],'18a'!$B23,[232]!Table1[JFM''222])</f>
        <v>-285.27299999999946</v>
      </c>
      <c r="P21" s="663">
        <f t="shared" ref="P21:P23" si="17">IF(SIGN(L21/M21-1)=-1,-1*(L21/M21-1),(L21/M21-1))</f>
        <v>0.69784990440515404</v>
      </c>
      <c r="Q21" s="663">
        <f t="shared" ref="Q21:Q28" si="18">IF(SIGN(L21/O21-1)=-1,-1*(L21/O21-1),(L21/O21-1))</f>
        <v>1.3856656606128133</v>
      </c>
      <c r="S21" s="329" t="str">
        <f t="shared" si="15"/>
        <v>B2B</v>
      </c>
      <c r="T21" s="529">
        <f t="shared" si="16"/>
        <v>5.3550742273058569</v>
      </c>
      <c r="U21" s="529">
        <f t="shared" ref="U21:U25" si="19">(L21/$L$17)*4</f>
        <v>5.3550742273058569</v>
      </c>
    </row>
    <row r="22" spans="1:21" ht="16" x14ac:dyDescent="0.2">
      <c r="B22" s="329" t="s">
        <v>670</v>
      </c>
      <c r="C22" s="650">
        <f>SUMIF([232]!Table1[Sector 1],'18a'!$B22,[232]!Table1[JFM''23 ])+SUMIF([232]!Table1[Sector 2],'18a'!$B22,[232]!Table1[JFM''23 ])</f>
        <v>-782.94971519549495</v>
      </c>
      <c r="D22" s="650">
        <f>SUMIF([232]!Table1[Sector 1],'18a'!$B22,[232]!Table1[OND''222])+SUMIF([232]!Table1[Sector 2],'18a'!$B22,[232]!Table1[OND''222])</f>
        <v>-3203.0373607895717</v>
      </c>
      <c r="E22" s="650">
        <f>SUMIF([232]!Table1[Sector 1],'18a'!$B22,[232]!Table1[JAS''222])+SUMIF([232]!Table1[Sector 2],'18a'!$B22,[232]!Table1[JAS''222])</f>
        <v>-2415.0375505705779</v>
      </c>
      <c r="F22" s="650">
        <f>SUMIF([232]!Table1[Sector 1],'18a'!$B22,[232]!Table1[JFM''222])+SUMIF([232]!Table1[Sector 2],'18a'!$B22,[232]!Table1[JFM''222])</f>
        <v>-4176.4610285668214</v>
      </c>
      <c r="G22" s="651">
        <f>IF(SIGN(C22/D22-1)=-1,-1*(C22/D22-1),(C22/D22-1))</f>
        <v>0.75556023018023988</v>
      </c>
      <c r="H22" s="651">
        <f>IF(SIGN(C22/F22-1)=-1,-1*(C22/F22-1),(C22/F22-1))</f>
        <v>0.81253273768385459</v>
      </c>
      <c r="K22" s="329" t="str">
        <f t="shared" si="14"/>
        <v>Healthtech</v>
      </c>
      <c r="L22" s="662">
        <f>SUMIF([232]!Table1[Sector 1],'18a'!$B24,[232]!Table1[JFM''23 ])</f>
        <v>-1656.249685353333</v>
      </c>
      <c r="M22" s="662">
        <f>SUMIF([232]!Table1[Sector 1],'18a'!$B24,[232]!Table1[OND''222])</f>
        <v>-2111.7689725333644</v>
      </c>
      <c r="N22" s="662">
        <f>SUMIF([232]!Table1[Sector 1],'18a'!$B24,[232]!Table1[JAS''222])</f>
        <v>-1582.7030867058284</v>
      </c>
      <c r="O22" s="662">
        <f>SUMIF([232]!Table1[Sector 1],'18a'!$B24,[232]!Table1[JFM''222])</f>
        <v>-2491.3855525764534</v>
      </c>
      <c r="P22" s="663">
        <f t="shared" si="17"/>
        <v>0.2157050762203272</v>
      </c>
      <c r="Q22" s="663">
        <f t="shared" si="18"/>
        <v>0.33520940440529934</v>
      </c>
      <c r="S22" s="329" t="str">
        <f t="shared" si="15"/>
        <v>Healthtech</v>
      </c>
      <c r="T22" s="529">
        <f t="shared" si="16"/>
        <v>-84.704497948568161</v>
      </c>
      <c r="U22" s="529">
        <f t="shared" si="19"/>
        <v>-80.615706271761155</v>
      </c>
    </row>
    <row r="23" spans="1:21" ht="16" x14ac:dyDescent="0.2">
      <c r="B23" s="329" t="s">
        <v>674</v>
      </c>
      <c r="C23" s="650">
        <f>SUMIF([232]!Table1[Sector 1],'18a'!$B23,[232]!Table1[JFM''23 ])+SUMIF([232]!Table1[Sector 2],'18a'!$B23,[232]!Table1[JFM''23 ])</f>
        <v>110.01999999999884</v>
      </c>
      <c r="D23" s="650">
        <f>SUMIF([232]!Table1[Sector 1],'18a'!$B23,[232]!Table1[OND''222])+SUMIF([232]!Table1[Sector 2],'18a'!$B23,[232]!Table1[OND''222])</f>
        <v>64.799603141918851</v>
      </c>
      <c r="E23" s="650">
        <f>SUMIF([232]!Table1[Sector 1],'18a'!$B23,[232]!Table1[JAS''222])+SUMIF([232]!Table1[Sector 2],'18a'!$B23,[232]!Table1[JAS''222])</f>
        <v>106.24000000000001</v>
      </c>
      <c r="F23" s="650">
        <f>SUMIF([232]!Table1[Sector 1],'18a'!$B23,[232]!Table1[JFM''222])+SUMIF([232]!Table1[Sector 2],'18a'!$B23,[232]!Table1[JFM''222])</f>
        <v>-285.27299999999946</v>
      </c>
      <c r="G23" s="651">
        <f>IF(SIGN(C23/D23-1)=-1,-1*(C23/D23-1),(C23/D23-1))</f>
        <v>0.69784990440515404</v>
      </c>
      <c r="H23" s="651">
        <f>IF(SIGN(C23/F23-1)=-1,-1*(C23/F23-1),(C23/F23-1))</f>
        <v>1.3856656606128133</v>
      </c>
      <c r="K23" s="329" t="str">
        <f t="shared" si="14"/>
        <v>Fintech</v>
      </c>
      <c r="L23" s="662">
        <f>SUMIF([232]!Table1[Sector 1],'18a'!$B25,[232]!Table1[JFM''23 ])</f>
        <v>-462.84038325690676</v>
      </c>
      <c r="M23" s="662">
        <f>SUMIF([232]!Table1[Sector 1],'18a'!$B25,[232]!Table1[OND''222])</f>
        <v>-525.47131930550609</v>
      </c>
      <c r="N23" s="662">
        <f>SUMIF([232]!Table1[Sector 1],'18a'!$B25,[232]!Table1[JAS''222])</f>
        <v>-508.05661218732632</v>
      </c>
      <c r="O23" s="662">
        <f>SUMIF([232]!Table1[Sector 1],'18a'!$B25,[232]!Table1[JFM''222])</f>
        <v>-376.84892871174901</v>
      </c>
      <c r="P23" s="663">
        <f t="shared" si="17"/>
        <v>0.11919001808010388</v>
      </c>
      <c r="Q23" s="663">
        <f t="shared" si="18"/>
        <v>0.22818548228097102</v>
      </c>
      <c r="S23" s="329" t="str">
        <f t="shared" si="15"/>
        <v>Fintech</v>
      </c>
      <c r="T23" s="529">
        <f t="shared" si="16"/>
        <v>11.137114924059995</v>
      </c>
      <c r="U23" s="529">
        <f t="shared" si="19"/>
        <v>-22.528127683470757</v>
      </c>
    </row>
    <row r="24" spans="1:21" ht="16" x14ac:dyDescent="0.2">
      <c r="B24" s="329" t="s">
        <v>681</v>
      </c>
      <c r="C24" s="650">
        <f>SUMIF([232]!Table1[Sector 1],'18a'!$B24,[232]!Table1[JFM''23 ])+SUMIF([232]!Table1[Sector 2],'18a'!$B24,[232]!Table1[JFM''23 ])</f>
        <v>-1740.2539103533329</v>
      </c>
      <c r="D24" s="650">
        <f>SUMIF([232]!Table1[Sector 1],'18a'!$B24,[232]!Table1[OND''222])+SUMIF([232]!Table1[Sector 2],'18a'!$B24,[232]!Table1[OND''222])</f>
        <v>-2175.9989725333644</v>
      </c>
      <c r="E24" s="650">
        <f>SUMIF([232]!Table1[Sector 1],'18a'!$B24,[232]!Table1[JAS''222])+SUMIF([232]!Table1[Sector 2],'18a'!$B24,[232]!Table1[JAS''222])</f>
        <v>-1659.5118408458284</v>
      </c>
      <c r="F24" s="650">
        <f>SUMIF([232]!Table1[Sector 1],'18a'!$B24,[232]!Table1[JFM''222])+SUMIF([232]!Table1[Sector 2],'18a'!$B24,[232]!Table1[JFM''222])</f>
        <v>-2559.3255525764534</v>
      </c>
      <c r="G24" s="651">
        <f>IF(SIGN(C24/D24-1)=-1,-1*(C24/D24-1),(C24/D24-1))</f>
        <v>0.20025058268879781</v>
      </c>
      <c r="H24" s="651">
        <f>IF(SIGN(C24/F24-1)=-1,-1*(C24/F24-1),(C24/F24-1))</f>
        <v>0.32003417517500554</v>
      </c>
      <c r="K24" s="329" t="str">
        <f t="shared" si="14"/>
        <v>Software</v>
      </c>
      <c r="L24" s="662">
        <f>SUMIF([232]!Table1[Sector 1],'18a'!$B26,[232]!Table1[JFM''23 ])</f>
        <v>-4385.3264340538253</v>
      </c>
      <c r="M24" s="662">
        <f>SUMIF([232]!Table1[Sector 1],'18a'!$B26,[232]!Table1[OND''222])</f>
        <v>-1858.9170929112752</v>
      </c>
      <c r="N24" s="662">
        <f>SUMIF([232]!Table1[Sector 1],'18a'!$B26,[232]!Table1[JAS''222])</f>
        <v>-4658.7404002697476</v>
      </c>
      <c r="O24" s="662">
        <f>SUMIF([232]!Table1[Sector 1],'18a'!$B26,[232]!Table1[JFM''222])</f>
        <v>-2997.3442511258827</v>
      </c>
      <c r="P24" s="663">
        <f>-1*(L24/M24-1)</f>
        <v>-1.3590758570011889</v>
      </c>
      <c r="Q24" s="663">
        <f>-1*(L24/O24-1)</f>
        <v>-0.46307066077130754</v>
      </c>
      <c r="S24" s="329" t="str">
        <f t="shared" si="15"/>
        <v>Software</v>
      </c>
      <c r="T24" s="529">
        <f t="shared" si="16"/>
        <v>-213.44981426399733</v>
      </c>
      <c r="U24" s="529">
        <f t="shared" si="19"/>
        <v>-213.44981426399733</v>
      </c>
    </row>
    <row r="25" spans="1:21" ht="16" x14ac:dyDescent="0.2">
      <c r="B25" s="329" t="s">
        <v>672</v>
      </c>
      <c r="C25" s="650">
        <f>SUMIF([232]!Table1[Sector 1],'18a'!$B25,[232]!Table1[JFM''23 ])+SUMIF([232]!Table1[Sector 2],'18a'!$B25,[232]!Table1[JFM''23 ])</f>
        <v>228.81202611481262</v>
      </c>
      <c r="D25" s="650">
        <f>SUMIF([232]!Table1[Sector 1],'18a'!$B25,[232]!Table1[OND''222])+SUMIF([232]!Table1[Sector 2],'18a'!$B25,[232]!Table1[OND''222])</f>
        <v>-50.183339999823772</v>
      </c>
      <c r="E25" s="650">
        <f>SUMIF([232]!Table1[Sector 1],'18a'!$B25,[232]!Table1[JAS''222])+SUMIF([232]!Table1[Sector 2],'18a'!$B25,[232]!Table1[JAS''222])</f>
        <v>-97.660850306633051</v>
      </c>
      <c r="F25" s="650">
        <f>SUMIF([232]!Table1[Sector 1],'18a'!$B25,[232]!Table1[JFM''222])+SUMIF([232]!Table1[Sector 2],'18a'!$B25,[232]!Table1[JFM''222])</f>
        <v>-177.75704386463673</v>
      </c>
      <c r="G25" s="651">
        <f>IF(SIGN(C25/D25-1)=-1,-1*(C25/D25-1),(C25/D25-1))</f>
        <v>5.5595216682591504</v>
      </c>
      <c r="H25" s="651">
        <f>IF(SIGN(C25/F25-1)=-1,-1*(C25/F25-1),(C25/F25-1))</f>
        <v>2.2872177728667373</v>
      </c>
      <c r="K25" s="329" t="str">
        <f t="shared" si="14"/>
        <v>Deeptech</v>
      </c>
      <c r="L25" s="662">
        <f>SUMIF([232]!Table1[Sector 1],'18a'!$B27,[232]!Table1[JFM''23 ])</f>
        <v>-117.00618546944412</v>
      </c>
      <c r="M25" s="662">
        <f>SUMIF([232]!Table1[Sector 1],'18a'!$B27,[232]!Table1[OND''222])</f>
        <v>-103.30309773917097</v>
      </c>
      <c r="N25" s="662">
        <f>SUMIF([232]!Table1[Sector 1],'18a'!$B27,[232]!Table1[JAS''222])</f>
        <v>-67.643118599843007</v>
      </c>
      <c r="O25" s="662">
        <f>SUMIF([232]!Table1[Sector 1],'18a'!$B27,[232]!Table1[JFM''222])</f>
        <v>-38.616425999999997</v>
      </c>
      <c r="P25" s="663">
        <f>-1*(L25/M25-1)</f>
        <v>-0.13264933995369588</v>
      </c>
      <c r="Q25" s="663">
        <f>-1*(L25/O25-1)</f>
        <v>-2.0299589472480992</v>
      </c>
      <c r="S25" s="329" t="str">
        <f t="shared" si="15"/>
        <v>Deeptech</v>
      </c>
      <c r="T25" s="529">
        <f t="shared" si="16"/>
        <v>-8.3337155254049193</v>
      </c>
      <c r="U25" s="529">
        <f t="shared" si="19"/>
        <v>-5.6951173263297203</v>
      </c>
    </row>
    <row r="26" spans="1:21" ht="16" x14ac:dyDescent="0.2">
      <c r="B26" s="329" t="s">
        <v>275</v>
      </c>
      <c r="C26" s="650">
        <f>SUMIF([232]!Table1[Sector 1],'18a'!$B26,[232]!Table1[JFM''23 ])+SUMIF([232]!Table1[Sector 2],'18a'!$B26,[232]!Table1[JFM''23 ])</f>
        <v>-4385.3264340538253</v>
      </c>
      <c r="D26" s="650">
        <f>SUMIF([232]!Table1[Sector 1],'18a'!$B26,[232]!Table1[OND''222])+SUMIF([232]!Table1[Sector 2],'18a'!$B26,[232]!Table1[OND''222])</f>
        <v>-1858.9170929112752</v>
      </c>
      <c r="E26" s="650">
        <f>SUMIF([232]!Table1[Sector 1],'18a'!$B26,[232]!Table1[JAS''222])+SUMIF([232]!Table1[Sector 2],'18a'!$B26,[232]!Table1[JAS''222])</f>
        <v>-4658.7404002697476</v>
      </c>
      <c r="F26" s="650">
        <f>SUMIF([232]!Table1[Sector 1],'18a'!$B26,[232]!Table1[JFM''222])+SUMIF([232]!Table1[Sector 2],'18a'!$B26,[232]!Table1[JFM''222])</f>
        <v>-2997.3442511258827</v>
      </c>
      <c r="G26" s="651">
        <f>-1*(C26/D26-1)</f>
        <v>-1.3590758570011889</v>
      </c>
      <c r="H26" s="651">
        <f>-1*(C26/F26-1)</f>
        <v>-0.46307066077130754</v>
      </c>
      <c r="K26" s="331" t="s">
        <v>111</v>
      </c>
      <c r="L26" s="664">
        <f>SUM(L20:L25)</f>
        <v>-5785.370507875672</v>
      </c>
      <c r="M26" s="664">
        <f t="shared" ref="M26:O26" si="20">SUM(M20:M25)</f>
        <v>-5766.1612522317491</v>
      </c>
      <c r="N26" s="664">
        <f t="shared" si="20"/>
        <v>-7663.5663382783077</v>
      </c>
      <c r="O26" s="664">
        <f t="shared" si="20"/>
        <v>-8086.5045567173902</v>
      </c>
      <c r="P26" s="665">
        <f>IF(SIGN(L26/M26-1)=-1,-1*(L26/M26-1),(L26/M26-1))</f>
        <v>3.3313767693348151E-3</v>
      </c>
      <c r="Q26" s="666">
        <f t="shared" si="18"/>
        <v>0.28456473779269509</v>
      </c>
      <c r="S26" s="331" t="str">
        <f t="shared" si="15"/>
        <v>Total</v>
      </c>
      <c r="T26" s="655">
        <f>SUM(T20:T25)</f>
        <v>-328.10485368494938</v>
      </c>
      <c r="U26" s="655">
        <f>SUM(U20:U25)</f>
        <v>-281.59506000855055</v>
      </c>
    </row>
    <row r="27" spans="1:21" ht="16" x14ac:dyDescent="0.2">
      <c r="B27" s="329" t="s">
        <v>682</v>
      </c>
      <c r="C27" s="650">
        <f>SUMIF([232]!Table1[Sector 1],'18a'!$B27,[232]!Table1[JFM''23 ])+SUMIF([232]!Table1[Sector 2],'18a'!$B27,[232]!Table1[JFM''23 ])</f>
        <v>-171.2161854694441</v>
      </c>
      <c r="D27" s="650">
        <f>SUMIF([232]!Table1[Sector 1],'18a'!$B27,[232]!Table1[OND''222])+SUMIF([232]!Table1[Sector 2],'18a'!$B27,[232]!Table1[OND''222])</f>
        <v>-244.27385738794047</v>
      </c>
      <c r="E27" s="650">
        <f>SUMIF([232]!Table1[Sector 1],'18a'!$B27,[232]!Table1[JAS''222])+SUMIF([232]!Table1[Sector 2],'18a'!$B27,[232]!Table1[JAS''222])</f>
        <v>-191.36881010984303</v>
      </c>
      <c r="F27" s="650">
        <f>SUMIF([232]!Table1[Sector 1],'18a'!$B27,[232]!Table1[JFM''222])+SUMIF([232]!Table1[Sector 2],'18a'!$B27,[232]!Table1[JFM''222])</f>
        <v>-165.81980442532674</v>
      </c>
      <c r="G27" s="651">
        <f>IF(SIGN(C27/D27-1)=-1,-1*(C27/D27-1),(C27/D27-1))</f>
        <v>0.29908100973110163</v>
      </c>
      <c r="H27" s="651">
        <f>-1*(C27/F27-1)</f>
        <v>-3.254364617555372E-2</v>
      </c>
      <c r="K27" s="658" t="s">
        <v>743</v>
      </c>
      <c r="L27" s="667">
        <f>L26-C28</f>
        <v>955.54371108161376</v>
      </c>
      <c r="M27" s="667">
        <f>M26-D28</f>
        <v>1701.4497682483079</v>
      </c>
      <c r="N27" s="667">
        <f>N26-E28</f>
        <v>1252.5131138243232</v>
      </c>
      <c r="O27" s="667">
        <f>O26-F28</f>
        <v>2275.4761238417295</v>
      </c>
      <c r="P27" s="10"/>
      <c r="Q27" s="10"/>
      <c r="S27" s="329" t="s">
        <v>744</v>
      </c>
      <c r="T27" s="529">
        <f>L27/L17*4</f>
        <v>46.509793676398814</v>
      </c>
    </row>
    <row r="28" spans="1:21" x14ac:dyDescent="0.2">
      <c r="B28" s="331" t="s">
        <v>111</v>
      </c>
      <c r="C28" s="652">
        <f>SUM(C22:C27)</f>
        <v>-6740.9142189572858</v>
      </c>
      <c r="D28" s="652">
        <f t="shared" ref="D28:E28" si="21">SUM(D22:D27)</f>
        <v>-7467.6110204800571</v>
      </c>
      <c r="E28" s="652">
        <f t="shared" si="21"/>
        <v>-8916.079452102631</v>
      </c>
      <c r="F28" s="652">
        <f>SUM(F22:F27)</f>
        <v>-10361.98068055912</v>
      </c>
      <c r="G28" s="653">
        <f>IF(SIGN(C28/D28-1)=-1,-1*(C28/D28-1),(C28/D28-1))</f>
        <v>9.7313156715017946E-2</v>
      </c>
      <c r="H28" s="653">
        <f>IF(SIGN(C28/F28-1)=-1,-1*(C28/F28-1),(C28/F28-1))</f>
        <v>0.34945697866389436</v>
      </c>
      <c r="K28" s="331" t="s">
        <v>746</v>
      </c>
      <c r="L28" s="668">
        <f>L26/L17</f>
        <v>-70.398765002137637</v>
      </c>
      <c r="M28" s="668">
        <f>M26/M17</f>
        <v>-69.651237189673509</v>
      </c>
      <c r="N28" s="668">
        <f>N26/N17</f>
        <v>-93.971301059668633</v>
      </c>
      <c r="O28" s="669">
        <f>O26/O17</f>
        <v>-106.67212644616916</v>
      </c>
      <c r="P28" s="665">
        <f>L28/M28-1</f>
        <v>1.0732441269183379E-2</v>
      </c>
      <c r="Q28" s="666">
        <f t="shared" si="18"/>
        <v>0.34004535816895387</v>
      </c>
      <c r="S28" s="331" t="s">
        <v>747</v>
      </c>
      <c r="T28" s="655">
        <f>T26+T27</f>
        <v>-281.59506000855055</v>
      </c>
    </row>
    <row r="29" spans="1:21" ht="16" x14ac:dyDescent="0.2">
      <c r="B29" s="329" t="s">
        <v>743</v>
      </c>
      <c r="C29" s="382">
        <f>L26-C28</f>
        <v>955.54371108161376</v>
      </c>
      <c r="D29" s="382">
        <f t="shared" ref="D29:F29" si="22">M26-D28</f>
        <v>1701.4497682483079</v>
      </c>
      <c r="E29" s="382">
        <f t="shared" si="22"/>
        <v>1252.5131138243232</v>
      </c>
      <c r="F29" s="382">
        <f t="shared" si="22"/>
        <v>2275.4761238417295</v>
      </c>
      <c r="G29" s="656"/>
      <c r="H29" s="657"/>
    </row>
    <row r="30" spans="1:21" ht="16" x14ac:dyDescent="0.2">
      <c r="B30" s="658" t="s">
        <v>745</v>
      </c>
      <c r="C30" s="382">
        <f>SUM(C28:C29)</f>
        <v>-5785.370507875672</v>
      </c>
      <c r="D30" s="382">
        <f t="shared" ref="D30:F30" si="23">SUM(D28:D29)</f>
        <v>-5766.1612522317491</v>
      </c>
      <c r="E30" s="382">
        <f t="shared" si="23"/>
        <v>-7663.5663382783077</v>
      </c>
      <c r="F30" s="659">
        <f t="shared" si="23"/>
        <v>-8086.5045567173902</v>
      </c>
      <c r="G30" s="596">
        <f>C30/D30-1</f>
        <v>3.3313767693348151E-3</v>
      </c>
      <c r="H30" s="651">
        <f>C30/F30-1</f>
        <v>-0.28456473779269509</v>
      </c>
    </row>
    <row r="31" spans="1:21" ht="16" x14ac:dyDescent="0.2">
      <c r="B31" s="331" t="s">
        <v>746</v>
      </c>
      <c r="C31" s="382">
        <f>C30/C19</f>
        <v>-70.398765002137637</v>
      </c>
      <c r="D31" s="382">
        <f t="shared" ref="D31:F31" si="24">D30/D19</f>
        <v>-69.651237189673509</v>
      </c>
      <c r="E31" s="382">
        <f t="shared" si="24"/>
        <v>-93.971301059668633</v>
      </c>
      <c r="F31" s="382">
        <f t="shared" si="24"/>
        <v>-106.67212644616916</v>
      </c>
      <c r="G31" s="653">
        <f>C31/D31-1</f>
        <v>1.0732441269183379E-2</v>
      </c>
      <c r="H31" s="651">
        <f>C31/F31-1</f>
        <v>-0.34004535816895387</v>
      </c>
    </row>
    <row r="34" spans="1:36" ht="14.5" customHeight="1" x14ac:dyDescent="0.2"/>
    <row r="35" spans="1:36" ht="15" customHeight="1" x14ac:dyDescent="0.2"/>
    <row r="36" spans="1:36" x14ac:dyDescent="0.2">
      <c r="A36" s="9" t="s">
        <v>752</v>
      </c>
    </row>
    <row r="38" spans="1:36" x14ac:dyDescent="0.2">
      <c r="B38" s="9" t="s">
        <v>734</v>
      </c>
      <c r="C38" s="9">
        <v>82.18</v>
      </c>
      <c r="D38" s="9">
        <v>82.786199999999994</v>
      </c>
      <c r="E38" s="9">
        <v>81.552199999999999</v>
      </c>
      <c r="F38" s="9">
        <v>75.807100000000005</v>
      </c>
    </row>
    <row r="39" spans="1:36" ht="15.5" customHeight="1" x14ac:dyDescent="0.2">
      <c r="B39" s="329" t="s">
        <v>749</v>
      </c>
      <c r="C39" s="1540"/>
      <c r="D39" s="1540"/>
      <c r="E39" s="1540"/>
      <c r="F39" s="1540"/>
      <c r="G39" s="1540" t="s">
        <v>736</v>
      </c>
      <c r="H39" s="1540"/>
      <c r="AC39" s="1543" t="s">
        <v>753</v>
      </c>
      <c r="AD39" s="1543" t="s">
        <v>384</v>
      </c>
      <c r="AE39" s="1541" t="s">
        <v>683</v>
      </c>
      <c r="AF39" s="1541" t="s">
        <v>687</v>
      </c>
      <c r="AG39" s="1541" t="s">
        <v>701</v>
      </c>
      <c r="AH39" s="1541" t="s">
        <v>715</v>
      </c>
      <c r="AI39" s="1541" t="s">
        <v>671</v>
      </c>
      <c r="AJ39" s="1541" t="s">
        <v>111</v>
      </c>
    </row>
    <row r="40" spans="1:36" ht="14.5" customHeight="1" thickBot="1" x14ac:dyDescent="0.25">
      <c r="B40" s="648" t="s">
        <v>740</v>
      </c>
      <c r="C40" s="648" t="s">
        <v>654</v>
      </c>
      <c r="D40" s="649" t="s">
        <v>655</v>
      </c>
      <c r="E40" s="649" t="s">
        <v>658</v>
      </c>
      <c r="F40" s="649" t="s">
        <v>659</v>
      </c>
      <c r="G40" s="649" t="s">
        <v>657</v>
      </c>
      <c r="H40" s="649" t="s">
        <v>741</v>
      </c>
      <c r="AC40" s="1544"/>
      <c r="AD40" s="1544"/>
      <c r="AE40" s="1542"/>
      <c r="AF40" s="1542"/>
      <c r="AG40" s="1542"/>
      <c r="AH40" s="1542"/>
      <c r="AI40" s="1542"/>
      <c r="AJ40" s="1542"/>
    </row>
    <row r="41" spans="1:36" ht="13" customHeight="1" x14ac:dyDescent="0.2">
      <c r="B41" s="329" t="s">
        <v>670</v>
      </c>
      <c r="C41" s="650">
        <f>SUMIF([232]!Table1[Sector 1],'18a'!$B41,[232]!Table1[JFM''23 ])+SUMIF([232]!Table1[Sector 2],'18a'!$B41,[232]!Table1[JFM''23 ])</f>
        <v>-782.94971519549495</v>
      </c>
      <c r="D41" s="650">
        <f>SUMIF([232]!Table1[Sector 1],'18a'!$B41,[232]!Table1[OND''222])+SUMIF([232]!Table1[Sector 2],'18a'!$B41,[232]!Table1[OND''222])</f>
        <v>-3203.0373607895717</v>
      </c>
      <c r="E41" s="650">
        <f>SUMIF([232]!Table1[Sector 1],'18a'!$B41,[232]!Table1[JAS''222])+SUMIF([232]!Table1[Sector 2],'18a'!$B41,[232]!Table1[JAS''222])</f>
        <v>-2415.0375505705779</v>
      </c>
      <c r="F41" s="650">
        <f>SUMIF([232]!Table1[Sector 1],'18a'!$B41,[232]!Table1[JFM''222])+SUMIF([232]!Table1[Sector 2],'18a'!$B41,[232]!Table1[JFM''222])</f>
        <v>-4176.4610285668214</v>
      </c>
      <c r="G41" s="651">
        <f>IF(SIGN(C41/D41-1)=-1,-1*(C41/D41-1),(C41/D41-1))</f>
        <v>0.75556023018023988</v>
      </c>
      <c r="H41" s="651">
        <f>IF(SIGN(C41/F41-1)=-1,-1*(C41/F41-1),(C41/F41-1))</f>
        <v>0.81253273768385459</v>
      </c>
      <c r="AC41" s="670" t="s">
        <v>670</v>
      </c>
      <c r="AD41" s="671" t="s">
        <v>754</v>
      </c>
      <c r="AE41" s="672">
        <f>COUNTIFS([232]!Table1[Sector 1],$AC41,[232]Master!$T$4:$T$74,"&lt;6")</f>
        <v>3</v>
      </c>
      <c r="AF41" s="672">
        <f>(COUNTIFS([232]!Table1[Sector 1],$AC41,[232]Master!$T$4:$T$74,"&lt;=12"))-AE41</f>
        <v>4</v>
      </c>
      <c r="AG41" s="672">
        <f>(COUNTIFS([232]!Table1[Sector 1],$AC41,[232]Master!$T$4:$T$74,"&lt;=18"))-(AF41+AE41)</f>
        <v>7</v>
      </c>
      <c r="AH41" s="672">
        <f>(COUNTIFS([232]!Table1[Sector 1],$AC41,[232]Master!$T$4:$T$74,"&lt;=24"))-SUM((AE41:AG41))</f>
        <v>2</v>
      </c>
      <c r="AI41" s="672">
        <f>(COUNTIFS([232]!Table1[Sector 1],$AC41,[232]Master!$T$4:$T$74,"&gt;24"))</f>
        <v>11</v>
      </c>
      <c r="AJ41" s="673">
        <f t="shared" ref="AJ41:AJ52" si="25">SUM(AE41:AI41)</f>
        <v>27</v>
      </c>
    </row>
    <row r="42" spans="1:36" ht="15" customHeight="1" thickBot="1" x14ac:dyDescent="0.25">
      <c r="B42" s="329" t="s">
        <v>674</v>
      </c>
      <c r="C42" s="650">
        <f>SUMIF([232]!Table1[Sector 1],'18a'!$B42,[232]!Table1[JFM''23 ])+SUMIF([232]!Table1[Sector 2],'18a'!$B42,[232]!Table1[JFM''23 ])</f>
        <v>110.01999999999884</v>
      </c>
      <c r="D42" s="650">
        <f>SUMIF([232]!Table1[Sector 1],'18a'!$B42,[232]!Table1[OND''222])+SUMIF([232]!Table1[Sector 2],'18a'!$B42,[232]!Table1[OND''222])</f>
        <v>64.799603141918851</v>
      </c>
      <c r="E42" s="650">
        <f>SUMIF([232]!Table1[Sector 1],'18a'!$B42,[232]!Table1[JAS''222])+SUMIF([232]!Table1[Sector 2],'18a'!$B42,[232]!Table1[JAS''222])</f>
        <v>106.24000000000001</v>
      </c>
      <c r="F42" s="650">
        <f>SUMIF([232]!Table1[Sector 1],'18a'!$B42,[232]!Table1[JFM''222])+SUMIF([232]!Table1[Sector 2],'18a'!$B42,[232]!Table1[JFM''222])</f>
        <v>-285.27299999999946</v>
      </c>
      <c r="G42" s="651">
        <f>IF(SIGN(C42/D42-1)=-1,-1*(C42/D42-1),(C42/D42-1))</f>
        <v>0.69784990440515404</v>
      </c>
      <c r="H42" s="651">
        <f>IF(SIGN(C42/F42-1)=-1,-1*(C42/F42-1),(C42/F42-1))</f>
        <v>1.3856656606128133</v>
      </c>
      <c r="AC42" s="674" t="s">
        <v>670</v>
      </c>
      <c r="AD42" s="675" t="s">
        <v>755</v>
      </c>
      <c r="AE42" s="676">
        <f>((SUMIFS([232]!Table1[Cash Balance (INRm)],[232]!Table1[Sector 1],$AC42,[232]Master!$T$4:$T$74,"&lt;6")))/82.18</f>
        <v>2.6922217644195663</v>
      </c>
      <c r="AF42" s="676">
        <f>(((SUMIFS([232]!Table1[Cash Balance (INRm)],[232]!Table1[Sector 1],$AC42,[232]Master!$T$4:$T$74,"&lt;=12"))/82.18-AE42))</f>
        <v>142.37139055122898</v>
      </c>
      <c r="AG42" s="676">
        <f>((((SUMIFS([232]!Table1[Cash Balance (INRm)],[232]!Table1[Sector 1],$AC42,[232]Master!$T$4:$T$74,"&lt;=18")/82.18-(AF42+AE42)))))</f>
        <v>84.284733296179098</v>
      </c>
      <c r="AH42" s="676">
        <f>(((SUMIFS([232]!Table1[Cash Balance (INRm)],[232]!Table1[Sector 1],$AC42,[232]Master!$T$4:$T$74,"&lt;=24"))/82.18-SUM(AE42:AG42)))</f>
        <v>58.993409487466522</v>
      </c>
      <c r="AI42" s="676">
        <f>(((SUMIFS([232]!Table1[Cash Balance (INRm)],[232]!Table1[Sector 1],$AC42,[232]Master!$T$4:$T$74,"&gt;24"))))/82.18</f>
        <v>220.00636614456073</v>
      </c>
      <c r="AJ42" s="677">
        <f t="shared" si="25"/>
        <v>508.34812124385491</v>
      </c>
    </row>
    <row r="43" spans="1:36" ht="13" customHeight="1" x14ac:dyDescent="0.2">
      <c r="B43" s="329" t="s">
        <v>681</v>
      </c>
      <c r="C43" s="650">
        <f>SUMIF([232]!Table1[Sector 1],'18a'!$B43,[232]!Table1[JFM''23 ])+SUMIF([232]!Table1[Sector 2],'18a'!$B43,[232]!Table1[JFM''23 ])</f>
        <v>-1740.2539103533329</v>
      </c>
      <c r="D43" s="650">
        <f>SUMIF([232]!Table1[Sector 1],'18a'!$B43,[232]!Table1[OND''222])+SUMIF([232]!Table1[Sector 2],'18a'!$B43,[232]!Table1[OND''222])</f>
        <v>-2175.9989725333644</v>
      </c>
      <c r="E43" s="650">
        <f>SUMIF([232]!Table1[Sector 1],'18a'!$B43,[232]!Table1[JAS''222])+SUMIF([232]!Table1[Sector 2],'18a'!$B43,[232]!Table1[JAS''222])</f>
        <v>-1659.5118408458284</v>
      </c>
      <c r="F43" s="650">
        <f>SUMIF([232]!Table1[Sector 1],'18a'!$B43,[232]!Table1[JFM''222])+SUMIF([232]!Table1[Sector 2],'18a'!$B43,[232]!Table1[JFM''222])</f>
        <v>-2559.3255525764534</v>
      </c>
      <c r="G43" s="651">
        <f>IF(SIGN(C43/D43-1)=-1,-1*(C43/D43-1),(C43/D43-1))</f>
        <v>0.20025058268879781</v>
      </c>
      <c r="H43" s="651">
        <f>IF(SIGN(C43/F43-1)=-1,-1*(C43/F43-1),(C43/F43-1))</f>
        <v>0.32003417517500554</v>
      </c>
      <c r="AC43" s="678" t="s">
        <v>674</v>
      </c>
      <c r="AD43" s="679" t="s">
        <v>754</v>
      </c>
      <c r="AE43" s="680">
        <f>COUNTIFS([232]!Table1[Sector 1],$AC43,[232]Master!$T$4:$T$74,"&lt;6")</f>
        <v>0</v>
      </c>
      <c r="AF43" s="680">
        <f>(COUNTIFS([232]!Table1[Sector 1],$AC43,[232]Master!$T$4:$T$74,"&lt;=12"))-AE43</f>
        <v>0</v>
      </c>
      <c r="AG43" s="680">
        <f>(COUNTIFS([232]!Table1[Sector 1],$AC43,[232]Master!$T$4:$T$74,"&lt;=18"))-(AF43+AE43)</f>
        <v>0</v>
      </c>
      <c r="AH43" s="680">
        <f>(COUNTIFS([232]!Table1[Sector 1],$AC43,[232]Master!$T$4:$T$74,"&lt;=24"))-SUM((AE43:AG43))</f>
        <v>0</v>
      </c>
      <c r="AI43" s="680">
        <f>(COUNTIFS([232]!Table1[Sector 1],$AC43,[232]Master!$T$4:$T$74,"&gt;24"))</f>
        <v>1</v>
      </c>
      <c r="AJ43" s="681">
        <f t="shared" si="25"/>
        <v>1</v>
      </c>
    </row>
    <row r="44" spans="1:36" ht="13" customHeight="1" thickBot="1" x14ac:dyDescent="0.25">
      <c r="B44" s="329" t="s">
        <v>672</v>
      </c>
      <c r="C44" s="650">
        <f>SUMIF([232]!Table1[Sector 1],'18a'!$B44,[232]!Table1[JFM''23 ])+SUMIF([232]!Table1[Sector 2],'18a'!$B44,[232]!Table1[JFM''23 ])</f>
        <v>228.81202611481262</v>
      </c>
      <c r="D44" s="650">
        <f>SUMIF([232]!Table1[Sector 1],'18a'!$B44,[232]!Table1[OND''222])+SUMIF([232]!Table1[Sector 2],'18a'!$B44,[232]!Table1[OND''222])</f>
        <v>-50.183339999823772</v>
      </c>
      <c r="E44" s="650">
        <f>SUMIF([232]!Table1[Sector 1],'18a'!$B44,[232]!Table1[JAS''222])+SUMIF([232]!Table1[Sector 2],'18a'!$B44,[232]!Table1[JAS''222])</f>
        <v>-97.660850306633051</v>
      </c>
      <c r="F44" s="650">
        <f>SUMIF([232]!Table1[Sector 1],'18a'!$B44,[232]!Table1[JFM''222])+SUMIF([232]!Table1[Sector 2],'18a'!$B44,[232]!Table1[JFM''222])</f>
        <v>-177.75704386463673</v>
      </c>
      <c r="G44" s="651">
        <f>IF(SIGN(C44/D44-1)=-1,-1*(C44/D44-1),(C44/D44-1))</f>
        <v>5.5595216682591504</v>
      </c>
      <c r="H44" s="651">
        <f>IF(SIGN(C44/F44-1)=-1,-1*(C44/F44-1),(C44/F44-1))</f>
        <v>2.2872177728667373</v>
      </c>
      <c r="AC44" s="682" t="s">
        <v>674</v>
      </c>
      <c r="AD44" s="683" t="s">
        <v>755</v>
      </c>
      <c r="AE44" s="339">
        <f>((SUMIFS([232]!Table1[Cash Balance (INRm)],[232]!Table1[Sector 1],$AC44,[232]Master!$T$4:$T$74,"&lt;6")))/82.18</f>
        <v>0</v>
      </c>
      <c r="AF44" s="339">
        <f>(((SUMIFS([232]!Table1[Cash Balance (INRm)],[232]!Table1[Sector 1],$AC44,[232]Master!$T$4:$T$74,"&lt;=12"))/82.18-AE44))</f>
        <v>0</v>
      </c>
      <c r="AG44" s="339">
        <f>((((SUMIFS([232]!Table1[Cash Balance (INRm)],[232]!Table1[Sector 1],$AC44,[232]Master!$T$4:$T$74,"&lt;=18")/82.18-(AF44+AE44)))))</f>
        <v>0</v>
      </c>
      <c r="AH44" s="339">
        <f>(((SUMIFS([232]!Table1[Cash Balance (INRm)],[232]!Table1[Sector 1],$AC44,[232]Master!$T$4:$T$74,"&lt;=24"))/82.18-SUM(AE44:AG44)))</f>
        <v>0</v>
      </c>
      <c r="AI44" s="339">
        <f>(((SUMIFS([232]!Table1[Cash Balance (INRm)],[232]!Table1[Sector 1],$AC44,[232]Master!$T$4:$T$74,"&gt;24"))))/82.18</f>
        <v>84.120223898758809</v>
      </c>
      <c r="AJ44" s="684">
        <f t="shared" si="25"/>
        <v>84.120223898758809</v>
      </c>
    </row>
    <row r="45" spans="1:36" ht="13" customHeight="1" thickBot="1" x14ac:dyDescent="0.25">
      <c r="B45" s="329" t="s">
        <v>275</v>
      </c>
      <c r="C45" s="650">
        <f>SUMIF([232]!Table1[Sector 1],'18a'!$B45,[232]!Table1[JFM''23 ])+SUMIF([232]!Table1[Sector 2],'18a'!$B45,[232]!Table1[JFM''23 ])</f>
        <v>-4385.3264340538253</v>
      </c>
      <c r="D45" s="650">
        <f>SUMIF([232]!Table1[Sector 1],'18a'!$B45,[232]!Table1[OND''222])+SUMIF([232]!Table1[Sector 2],'18a'!$B45,[232]!Table1[OND''222])</f>
        <v>-1858.9170929112752</v>
      </c>
      <c r="E45" s="650">
        <f>SUMIF([232]!Table1[Sector 1],'18a'!$B45,[232]!Table1[JAS''222])+SUMIF([232]!Table1[Sector 2],'18a'!$B45,[232]!Table1[JAS''222])</f>
        <v>-4658.7404002697476</v>
      </c>
      <c r="F45" s="650">
        <f>SUMIF([232]!Table1[Sector 1],'18a'!$B45,[232]!Table1[JFM''222])+SUMIF([232]!Table1[Sector 2],'18a'!$B45,[232]!Table1[JFM''222])</f>
        <v>-2997.3442511258827</v>
      </c>
      <c r="G45" s="651">
        <f>-1*(C45/D45-1)</f>
        <v>-1.3590758570011889</v>
      </c>
      <c r="H45" s="651">
        <f>-1*(C45/F45-1)</f>
        <v>-0.46307066077130754</v>
      </c>
      <c r="AC45" s="685" t="s">
        <v>681</v>
      </c>
      <c r="AD45" s="671" t="s">
        <v>754</v>
      </c>
      <c r="AE45" s="672">
        <f>COUNTIFS([232]!Table1[Sector 1],$AC45,[232]Master!$T$4:$T$74,"&lt;6")</f>
        <v>1</v>
      </c>
      <c r="AF45" s="672">
        <f>(COUNTIFS([232]!Table1[Sector 1],$AC45,[232]Master!$T$4:$T$74,"&lt;=12"))-AE45</f>
        <v>4</v>
      </c>
      <c r="AG45" s="672">
        <f>(COUNTIFS([232]!Table1[Sector 1],$AC45,[232]Master!$T$4:$T$74,"&lt;=18"))-(AF45+AE45)</f>
        <v>3</v>
      </c>
      <c r="AH45" s="672">
        <f>(COUNTIFS([232]!Table1[Sector 1],$AC45,[232]Master!$T$4:$T$74,"&lt;=24"))-SUM((AE45:AG45))</f>
        <v>1</v>
      </c>
      <c r="AI45" s="672">
        <f>(COUNTIFS([232]!Table1[Sector 1],$AC45,[232]Master!$T$4:$T$74,"&gt;24"))</f>
        <v>2</v>
      </c>
      <c r="AJ45" s="673">
        <f t="shared" si="25"/>
        <v>11</v>
      </c>
    </row>
    <row r="46" spans="1:36" ht="13" customHeight="1" thickBot="1" x14ac:dyDescent="0.25">
      <c r="B46" s="329" t="s">
        <v>682</v>
      </c>
      <c r="C46" s="650">
        <f>SUMIF([232]!Table1[Sector 1],'18a'!$B46,[232]!Table1[JFM''23 ])+SUMIF([232]!Table1[Sector 2],'18a'!$B46,[232]!Table1[JFM''23 ])</f>
        <v>-171.2161854694441</v>
      </c>
      <c r="D46" s="650">
        <f>SUMIF([232]!Table1[Sector 1],'18a'!$B46,[232]!Table1[OND''222])+SUMIF([232]!Table1[Sector 2],'18a'!$B46,[232]!Table1[OND''222])</f>
        <v>-244.27385738794047</v>
      </c>
      <c r="E46" s="650">
        <f>SUMIF([232]!Table1[Sector 1],'18a'!$B46,[232]!Table1[JAS''222])+SUMIF([232]!Table1[Sector 2],'18a'!$B46,[232]!Table1[JAS''222])</f>
        <v>-191.36881010984303</v>
      </c>
      <c r="F46" s="650">
        <f>SUMIF([232]!Table1[Sector 1],'18a'!$B46,[232]!Table1[JFM''222])+SUMIF([232]!Table1[Sector 2],'18a'!$B46,[232]!Table1[JFM''222])</f>
        <v>-165.81980442532674</v>
      </c>
      <c r="G46" s="651">
        <f>IF(SIGN(C46/D46-1)=-1,-1*(C46/D46-1),(C46/D46-1))</f>
        <v>0.29908100973110163</v>
      </c>
      <c r="H46" s="651">
        <f>-1*(C46/F46-1)</f>
        <v>-3.254364617555372E-2</v>
      </c>
      <c r="AC46" s="686" t="s">
        <v>681</v>
      </c>
      <c r="AD46" s="675" t="s">
        <v>755</v>
      </c>
      <c r="AE46" s="672">
        <f>((SUMIFS([232]!Table1[Cash Balance (INRm)],[232]!Table1[Sector 1],$AC46,[232]Master!$T$4:$T$74,"&lt;6")))/82.18</f>
        <v>0.19956193721100024</v>
      </c>
      <c r="AF46" s="672">
        <f>(((SUMIFS([232]!Table1[Cash Balance (INRm)],[232]!Table1[Sector 1],$AC46,[232]Master!$T$4:$T$74,"&lt;=12"))/82.18-AE46))</f>
        <v>26.438247911657331</v>
      </c>
      <c r="AG46" s="672">
        <f>((((SUMIFS([232]!Table1[Cash Balance (INRm)],[232]!Table1[Sector 1],$AC46,[232]Master!$T$4:$T$74,"&lt;=18")/82.18-(AF46+AE46)))))</f>
        <v>13.634658980287174</v>
      </c>
      <c r="AH46" s="672">
        <f>(((SUMIFS([232]!Table1[Cash Balance (INRm)],[232]!Table1[Sector 1],$AC46,[232]Master!$T$4:$T$74,"&lt;=24"))/82.18-SUM(AE46:AG46)))</f>
        <v>7.5500215189827173</v>
      </c>
      <c r="AI46" s="672">
        <f>(((SUMIFS([232]!Table1[Cash Balance (INRm)],[232]!Table1[Sector 1],$AC46,[232]Master!$T$4:$T$74,"&gt;24"))))/82.18</f>
        <v>159.87344852762229</v>
      </c>
      <c r="AJ46" s="677">
        <f t="shared" si="25"/>
        <v>207.6959388757605</v>
      </c>
    </row>
    <row r="47" spans="1:36" ht="13" customHeight="1" x14ac:dyDescent="0.2">
      <c r="B47" s="331" t="s">
        <v>111</v>
      </c>
      <c r="C47" s="652">
        <f>SUM(C41:C46)</f>
        <v>-6740.9142189572858</v>
      </c>
      <c r="D47" s="652">
        <f t="shared" ref="D47:E47" si="26">SUM(D41:D46)</f>
        <v>-7467.6110204800571</v>
      </c>
      <c r="E47" s="652">
        <f t="shared" si="26"/>
        <v>-8916.079452102631</v>
      </c>
      <c r="F47" s="652">
        <f>SUM(F41:F46)</f>
        <v>-10361.98068055912</v>
      </c>
      <c r="G47" s="653">
        <f>IF(SIGN(C47/D47-1)=-1,-1*(C47/D47-1),(C47/D47-1))</f>
        <v>9.7313156715017946E-2</v>
      </c>
      <c r="H47" s="653">
        <f>IF(SIGN(C47/F47-1)=-1,-1*(C47/F47-1),(C47/F47-1))</f>
        <v>0.34945697866389436</v>
      </c>
      <c r="AC47" s="678" t="s">
        <v>672</v>
      </c>
      <c r="AD47" s="679" t="s">
        <v>754</v>
      </c>
      <c r="AE47" s="680">
        <f>COUNTIFS([232]!Table1[Sector 1],$AC47,[232]Master!$T$4:$T$74,"&lt;6")</f>
        <v>1</v>
      </c>
      <c r="AF47" s="680">
        <f>(COUNTIFS([232]!Table1[Sector 1],$AC47,[232]Master!$T$4:$T$74,"&lt;=12"))-AE47</f>
        <v>0</v>
      </c>
      <c r="AG47" s="680">
        <f>(COUNTIFS([232]!Table1[Sector 1],$AC47,[232]Master!$T$4:$T$74,"&lt;=18"))-(AF47+AE47)</f>
        <v>0</v>
      </c>
      <c r="AH47" s="680">
        <f>(COUNTIFS([232]!Table1[Sector 1],$AC47,[232]Master!$T$4:$T$74,"&lt;=24"))-SUM((AE47:AG47))</f>
        <v>1</v>
      </c>
      <c r="AI47" s="680">
        <f>(COUNTIFS([232]!Table1[Sector 1],$AC47,[232]Master!$T$4:$T$74,"&gt;24"))</f>
        <v>3</v>
      </c>
      <c r="AJ47" s="681">
        <f t="shared" si="25"/>
        <v>5</v>
      </c>
    </row>
    <row r="48" spans="1:36" ht="13" customHeight="1" thickBot="1" x14ac:dyDescent="0.25">
      <c r="B48" s="329" t="s">
        <v>743</v>
      </c>
      <c r="C48" s="382">
        <f>L45-C47</f>
        <v>6740.9142189572858</v>
      </c>
      <c r="D48" s="382">
        <f t="shared" ref="D48:F48" si="27">M45-D47</f>
        <v>7467.6110204800571</v>
      </c>
      <c r="E48" s="382">
        <f t="shared" si="27"/>
        <v>8916.079452102631</v>
      </c>
      <c r="F48" s="382">
        <f t="shared" si="27"/>
        <v>10361.98068055912</v>
      </c>
      <c r="G48" s="656"/>
      <c r="H48" s="657"/>
      <c r="AC48" s="682" t="s">
        <v>672</v>
      </c>
      <c r="AD48" s="683" t="s">
        <v>755</v>
      </c>
      <c r="AE48" s="339">
        <f>((SUMIFS([232]!Table1[Cash Balance (INRm)],[232]!Table1[Sector 1],$AC48,[232]Master!$T$4:$T$74,"&lt;6")))/82.18</f>
        <v>3.200292041859333</v>
      </c>
      <c r="AF48" s="339">
        <f>(((SUMIFS([232]!Table1[Cash Balance (INRm)],[232]!Table1[Sector 1],$AC48,[232]Master!$T$4:$T$74,"&lt;=12"))/82.18-AE48))</f>
        <v>0</v>
      </c>
      <c r="AG48" s="339">
        <f>((((SUMIFS([232]!Table1[Cash Balance (INRm)],[232]!Table1[Sector 1],$AC48,[232]Master!$T$4:$T$74,"&lt;=18")/82.18-(AF48+AE48)))))</f>
        <v>0</v>
      </c>
      <c r="AH48" s="339">
        <f>(((SUMIFS([232]!Table1[Cash Balance (INRm)],[232]!Table1[Sector 1],$AC48,[232]Master!$T$4:$T$74,"&lt;=24"))/82.18-SUM(AE48:AG48)))</f>
        <v>21.507428037994224</v>
      </c>
      <c r="AI48" s="339">
        <f>(((SUMIFS([232]!Table1[Cash Balance (INRm)],[232]!Table1[Sector 1],$AC48,[232]Master!$T$4:$T$74,"&gt;24"))))/82.18</f>
        <v>12.314281004137259</v>
      </c>
      <c r="AJ48" s="684">
        <f t="shared" si="25"/>
        <v>37.022001083990816</v>
      </c>
    </row>
    <row r="49" spans="2:36" ht="13" customHeight="1" x14ac:dyDescent="0.2">
      <c r="B49" s="658" t="s">
        <v>745</v>
      </c>
      <c r="C49" s="382">
        <f>SUM(C47:C48)</f>
        <v>0</v>
      </c>
      <c r="D49" s="382">
        <f t="shared" ref="D49:F49" si="28">SUM(D47:D48)</f>
        <v>0</v>
      </c>
      <c r="E49" s="382">
        <f t="shared" si="28"/>
        <v>0</v>
      </c>
      <c r="F49" s="659">
        <f t="shared" si="28"/>
        <v>0</v>
      </c>
      <c r="G49" s="596" t="e">
        <f>C49/D49-1</f>
        <v>#DIV/0!</v>
      </c>
      <c r="H49" s="651" t="e">
        <f>C49/F49-1</f>
        <v>#DIV/0!</v>
      </c>
      <c r="AC49" s="685" t="s">
        <v>275</v>
      </c>
      <c r="AD49" s="671" t="s">
        <v>754</v>
      </c>
      <c r="AE49" s="672">
        <f>COUNTIFS([232]!Table1[Sector 1],$AC49,[232]Master!$T$4:$T$74,"&lt;6")</f>
        <v>2</v>
      </c>
      <c r="AF49" s="672">
        <f>(COUNTIFS([232]!Table1[Sector 1],$AC49,[232]Master!$T$4:$T$74,"&lt;=12"))-AE49</f>
        <v>4</v>
      </c>
      <c r="AG49" s="672">
        <f>(COUNTIFS([232]!Table1[Sector 1],$AC49,[232]Master!$T$4:$T$74,"&lt;=18"))-(AF49+AE49)</f>
        <v>2</v>
      </c>
      <c r="AH49" s="672">
        <f>(COUNTIFS([232]!Table1[Sector 1],$AC49,[232]Master!$T$4:$T$74,"&lt;=24"))-SUM((AE49:AG49))</f>
        <v>1</v>
      </c>
      <c r="AI49" s="672">
        <f>(COUNTIFS([232]!Table1[Sector 1],$AC49,[232]Master!$T$4:$T$74,"&gt;24"))</f>
        <v>12</v>
      </c>
      <c r="AJ49" s="673">
        <f t="shared" si="25"/>
        <v>21</v>
      </c>
    </row>
    <row r="50" spans="2:36" ht="13" customHeight="1" thickBot="1" x14ac:dyDescent="0.25">
      <c r="B50" s="331" t="s">
        <v>746</v>
      </c>
      <c r="C50" s="382">
        <f>C49/C38</f>
        <v>0</v>
      </c>
      <c r="D50" s="382">
        <f t="shared" ref="D50:F50" si="29">D49/D38</f>
        <v>0</v>
      </c>
      <c r="E50" s="382">
        <f t="shared" si="29"/>
        <v>0</v>
      </c>
      <c r="F50" s="382">
        <f t="shared" si="29"/>
        <v>0</v>
      </c>
      <c r="G50" s="653" t="e">
        <f>C50/D50-1</f>
        <v>#DIV/0!</v>
      </c>
      <c r="H50" s="651" t="e">
        <f>C50/F50-1</f>
        <v>#DIV/0!</v>
      </c>
      <c r="AC50" s="686" t="s">
        <v>275</v>
      </c>
      <c r="AD50" s="675" t="s">
        <v>755</v>
      </c>
      <c r="AE50" s="687">
        <f>((SUMIFS([232]!Table1[Cash Balance (INRm)],[232]!Table1[Sector 1],$AC50,[232]Master!$T$4:$T$74,"&lt;6")))/82.18</f>
        <v>3.2727570723312587</v>
      </c>
      <c r="AF50" s="687">
        <f>(((SUMIFS([232]!Table1[Cash Balance (INRm)],[232]!Table1[Sector 1],$AC50,[232]Master!$T$4:$T$74,"&lt;=12"))/82.18-AE50))</f>
        <v>2.4523114839080087</v>
      </c>
      <c r="AG50" s="687">
        <f>((((SUMIFS([232]!Table1[Cash Balance (INRm)],[232]!Table1[Sector 1],$AC50,[232]Master!$T$4:$T$74,"&lt;=18")/82.18-(AF50+AE50)))))</f>
        <v>176.15816500365048</v>
      </c>
      <c r="AH50" s="687">
        <f>(((SUMIFS([232]!Table1[Cash Balance (INRm)],[232]!Table1[Sector 1],$AC50,[232]Master!$T$4:$T$74,"&lt;=24"))/82.18-SUM(AE50:AG50)))</f>
        <v>0.23000000000001819</v>
      </c>
      <c r="AI50" s="687">
        <f>(((SUMIFS([232]!Table1[Cash Balance (INRm)],[232]!Table1[Sector 1],$AC50,[232]Master!$T$4:$T$74,"&gt;24"))))/82.18</f>
        <v>186.54332218223681</v>
      </c>
      <c r="AJ50" s="688">
        <f t="shared" si="25"/>
        <v>368.65655574212656</v>
      </c>
    </row>
    <row r="51" spans="2:36" ht="13" customHeight="1" x14ac:dyDescent="0.2">
      <c r="AC51" s="678" t="s">
        <v>682</v>
      </c>
      <c r="AD51" s="679" t="s">
        <v>754</v>
      </c>
      <c r="AE51" s="680">
        <f>COUNTIFS([232]!Table1[Sector 1],$AC51,[232]Master!$T$4:$T$74,"&lt;6")</f>
        <v>1</v>
      </c>
      <c r="AF51" s="680">
        <f>(COUNTIFS([232]!Table1[Sector 1],$AC51,[232]Master!$T$4:$T$74,"&lt;=12"))-AE51</f>
        <v>2</v>
      </c>
      <c r="AG51" s="680">
        <f>(COUNTIFS([232]!Table1[Sector 1],$AC51,[232]Master!$T$4:$T$74,"&lt;=18"))-(AF51+AE51)</f>
        <v>0</v>
      </c>
      <c r="AH51" s="680">
        <f>(COUNTIFS([232]!Table1[Sector 1],$AC51,[232]Master!$T$4:$T$74,"&lt;=24"))-SUM((AE51:AG51))</f>
        <v>1</v>
      </c>
      <c r="AI51" s="680">
        <f>(COUNTIFS([232]!Table1[Sector 1],$AC51,[232]Master!$T$4:$T$74,"&gt;24"))</f>
        <v>2</v>
      </c>
      <c r="AJ51" s="681">
        <f t="shared" si="25"/>
        <v>6</v>
      </c>
    </row>
    <row r="52" spans="2:36" ht="13" customHeight="1" thickBot="1" x14ac:dyDescent="0.25">
      <c r="AC52" s="682" t="s">
        <v>682</v>
      </c>
      <c r="AD52" s="683" t="s">
        <v>755</v>
      </c>
      <c r="AE52" s="339">
        <f>((SUMIFS([232]!Table1[Cash Balance (INRm)],[232]!Table1[Sector 1],$AC52,[232]Master!$T$4:$T$74,"&lt;6")))/82.18</f>
        <v>0.2846191287417863</v>
      </c>
      <c r="AF52" s="339">
        <f>(((SUMIFS([232]!Table1[Cash Balance (INRm)],[232]!Table1[Sector 1],$AC52,[232]Master!$T$4:$T$74,"&lt;=12"))/82.18-AE52))</f>
        <v>0.91056218057921634</v>
      </c>
      <c r="AG52" s="339">
        <f>((((SUMIFS([232]!Table1[Cash Balance (INRm)],[232]!Table1[Sector 1],$AC52,[232]Master!$T$4:$T$74,"&lt;=18")/82.18-(AF52+AE52)))))</f>
        <v>0</v>
      </c>
      <c r="AH52" s="339">
        <f>(((SUMIFS([232]!Table1[Cash Balance (INRm)],[232]!Table1[Sector 1],$AC52,[232]Master!$T$4:$T$74,"&lt;=24"))/82.18-SUM(AE52:AG52)))</f>
        <v>0.70601119493794107</v>
      </c>
      <c r="AI52" s="339">
        <f>(((SUMIFS([232]!Table1[Cash Balance (INRm)],[232]!Table1[Sector 1],$AC52,[232]Master!$T$4:$T$74,"&gt;24"))))/82.18</f>
        <v>9.1257629241908003</v>
      </c>
      <c r="AJ52" s="684">
        <f t="shared" si="25"/>
        <v>11.026955428449744</v>
      </c>
    </row>
    <row r="53" spans="2:36" ht="13" customHeight="1" x14ac:dyDescent="0.2">
      <c r="AD53" s="689" t="s">
        <v>756</v>
      </c>
      <c r="AE53" s="690">
        <f>SUM(AE41+AE43+AE45+AE47+AE49+AE51)</f>
        <v>8</v>
      </c>
      <c r="AF53" s="690">
        <f>SUM(AF41+AF43+AF45+AF47+AF49+AF51)</f>
        <v>14</v>
      </c>
      <c r="AG53" s="690">
        <f>SUM(AG41+AG43+AG45+AG47+AG49+AG51)</f>
        <v>12</v>
      </c>
      <c r="AH53" s="690">
        <f>SUM(AH41+AH43+AH45+AH47+AH49+AH51)</f>
        <v>6</v>
      </c>
      <c r="AI53" s="690">
        <f>SUM(AI41+AI43+AI45+AI47+AI49+AI51)</f>
        <v>31</v>
      </c>
      <c r="AJ53" s="691">
        <f>SUM(AJ51+AJ49+AJ47+AJ45+AJ43+AJ41)</f>
        <v>71</v>
      </c>
    </row>
    <row r="54" spans="2:36" ht="13" customHeight="1" thickBot="1" x14ac:dyDescent="0.25">
      <c r="AD54" s="692" t="s">
        <v>757</v>
      </c>
      <c r="AE54" s="693">
        <f>AE52+AE50+AE48+AE46+AE44+AE42</f>
        <v>9.6494519445629443</v>
      </c>
      <c r="AF54" s="693">
        <f>AF52+AF50+AF48+AF46+AF44+AF42</f>
        <v>172.17251212737355</v>
      </c>
      <c r="AG54" s="693">
        <f>AG52+AG50+AG48+AG46+AG44+AG42</f>
        <v>274.07755728011676</v>
      </c>
      <c r="AH54" s="693">
        <f>AH52+AH50+AH48+AH46+AH44+AH42</f>
        <v>88.986870239381417</v>
      </c>
      <c r="AI54" s="693">
        <f>AI52+AI50+AI48+AI46+AI44+AI42</f>
        <v>671.98340468150673</v>
      </c>
      <c r="AJ54" s="694">
        <f>SUM(AJ52+AJ50+AJ48+AJ46+AJ44+AJ42)</f>
        <v>1216.8697962729414</v>
      </c>
    </row>
  </sheetData>
  <mergeCells count="18">
    <mergeCell ref="AJ39:AJ40"/>
    <mergeCell ref="C20:F20"/>
    <mergeCell ref="G20:H20"/>
    <mergeCell ref="C39:F39"/>
    <mergeCell ref="G39:H39"/>
    <mergeCell ref="AC39:AC40"/>
    <mergeCell ref="AD39:AD40"/>
    <mergeCell ref="AE39:AE40"/>
    <mergeCell ref="AF39:AF40"/>
    <mergeCell ref="AG39:AG40"/>
    <mergeCell ref="AH39:AH40"/>
    <mergeCell ref="AI39:AI40"/>
    <mergeCell ref="C3:F3"/>
    <mergeCell ref="G3:H3"/>
    <mergeCell ref="L3:O3"/>
    <mergeCell ref="P3:Q3"/>
    <mergeCell ref="L18:O18"/>
    <mergeCell ref="P18:Q18"/>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30</vt:i4>
      </vt:variant>
      <vt:variant>
        <vt:lpstr>Named Ranges</vt:lpstr>
      </vt:variant>
      <vt:variant>
        <vt:i4>5</vt:i4>
      </vt:variant>
    </vt:vector>
  </HeadingPairs>
  <TitlesOfParts>
    <vt:vector size="35" baseType="lpstr">
      <vt:lpstr>Tally data</vt:lpstr>
      <vt:lpstr>Vijay's input</vt:lpstr>
      <vt:lpstr>Summary</vt:lpstr>
      <vt:lpstr>1</vt:lpstr>
      <vt:lpstr>2a</vt:lpstr>
      <vt:lpstr>2b</vt:lpstr>
      <vt:lpstr>2c</vt:lpstr>
      <vt:lpstr>2d</vt:lpstr>
      <vt:lpstr>2e</vt:lpstr>
      <vt:lpstr>2f</vt:lpstr>
      <vt:lpstr>3</vt:lpstr>
      <vt:lpstr>4</vt:lpstr>
      <vt:lpstr>5a</vt:lpstr>
      <vt:lpstr>5</vt:lpstr>
      <vt:lpstr>6</vt:lpstr>
      <vt:lpstr>6a</vt:lpstr>
      <vt:lpstr>7</vt:lpstr>
      <vt:lpstr>8</vt:lpstr>
      <vt:lpstr>9</vt:lpstr>
      <vt:lpstr>10</vt:lpstr>
      <vt:lpstr>11</vt:lpstr>
      <vt:lpstr>11a</vt:lpstr>
      <vt:lpstr>12</vt:lpstr>
      <vt:lpstr>13</vt:lpstr>
      <vt:lpstr>14</vt:lpstr>
      <vt:lpstr>15</vt:lpstr>
      <vt:lpstr>16</vt:lpstr>
      <vt:lpstr>17</vt:lpstr>
      <vt:lpstr>18</vt:lpstr>
      <vt:lpstr>18a</vt:lpstr>
      <vt:lpstr>'16'!Print_Area</vt:lpstr>
      <vt:lpstr>'2d'!Print_Area</vt:lpstr>
      <vt:lpstr>'3'!Print_Area</vt:lpstr>
      <vt:lpstr>'17'!Qtr</vt:lpstr>
      <vt:lpstr>z</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Vijay Patel</cp:lastModifiedBy>
  <dcterms:created xsi:type="dcterms:W3CDTF">2023-06-13T07:20:13Z</dcterms:created>
  <dcterms:modified xsi:type="dcterms:W3CDTF">2023-07-17T09:08:24Z</dcterms:modified>
</cp:coreProperties>
</file>