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20320" yWindow="0" windowWidth="33600" windowHeight="21420" tabRatio="796" activeTab="1"/>
  </bookViews>
  <sheets>
    <sheet name="ccs_supply_curves_low" sheetId="8" r:id="rId1"/>
    <sheet name="ccs_supply_curves_ref" sheetId="1" r:id="rId2"/>
    <sheet name="ccs_supply_curves_high" sheetId="6" r:id="rId3"/>
    <sheet name="high_ccs_storage_cost" sheetId="9" r:id="rId4"/>
    <sheet name="High_CCS_Tech_Cost" sheetId="10" r:id="rId5"/>
    <sheet name="Resource" sheetId="2" r:id="rId6"/>
    <sheet name="conversions" sheetId="3" r:id="rId7"/>
  </sheets>
  <externalReferences>
    <externalReference r:id="rId8"/>
  </externalReferences>
  <definedNames>
    <definedName name="DollarConversion_75_05">conversions!$B$2</definedName>
    <definedName name="DollarConversion_90_05">conversions!$B$1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2" l="1"/>
  <c r="H20" i="2"/>
  <c r="D2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6" i="2"/>
  <c r="D27" i="2"/>
  <c r="H25" i="2"/>
  <c r="G25" i="2"/>
  <c r="H9" i="2"/>
  <c r="H8" i="2"/>
  <c r="F25" i="2"/>
  <c r="D25" i="2"/>
  <c r="H7" i="2"/>
  <c r="H17" i="2"/>
  <c r="H16" i="2"/>
  <c r="H13" i="2"/>
  <c r="H15" i="2"/>
  <c r="H19" i="2"/>
  <c r="H18" i="2"/>
  <c r="H10" i="2"/>
  <c r="H12" i="2"/>
  <c r="H11" i="2"/>
  <c r="H14" i="2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53" i="8"/>
  <c r="N120" i="8"/>
  <c r="M120" i="8"/>
  <c r="L120" i="8"/>
  <c r="K120" i="8"/>
  <c r="J120" i="8"/>
  <c r="I120" i="8"/>
  <c r="H120" i="8"/>
  <c r="G120" i="8"/>
  <c r="F120" i="8"/>
  <c r="D120" i="8"/>
  <c r="C120" i="8"/>
  <c r="B120" i="8"/>
  <c r="C113" i="8"/>
  <c r="G106" i="8"/>
  <c r="C106" i="8"/>
  <c r="B106" i="8"/>
  <c r="G105" i="8"/>
  <c r="C105" i="8"/>
  <c r="B105" i="8"/>
  <c r="G104" i="8"/>
  <c r="C104" i="8"/>
  <c r="B104" i="8"/>
  <c r="G103" i="8"/>
  <c r="C103" i="8"/>
  <c r="B103" i="8"/>
  <c r="G102" i="8"/>
  <c r="C102" i="8"/>
  <c r="B102" i="8"/>
  <c r="G101" i="8"/>
  <c r="C101" i="8"/>
  <c r="B101" i="8"/>
  <c r="G100" i="8"/>
  <c r="C100" i="8"/>
  <c r="B100" i="8"/>
  <c r="G99" i="8"/>
  <c r="C99" i="8"/>
  <c r="B99" i="8"/>
  <c r="G98" i="8"/>
  <c r="C98" i="8"/>
  <c r="B98" i="8"/>
  <c r="G97" i="8"/>
  <c r="C97" i="8"/>
  <c r="B97" i="8"/>
  <c r="G96" i="8"/>
  <c r="C96" i="8"/>
  <c r="B96" i="8"/>
  <c r="G95" i="8"/>
  <c r="C95" i="8"/>
  <c r="B95" i="8"/>
  <c r="G94" i="8"/>
  <c r="C94" i="8"/>
  <c r="B94" i="8"/>
  <c r="G93" i="8"/>
  <c r="C93" i="8"/>
  <c r="B93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N66" i="8"/>
  <c r="F66" i="8"/>
  <c r="C66" i="8"/>
  <c r="B66" i="8"/>
  <c r="N65" i="8"/>
  <c r="F65" i="8"/>
  <c r="C65" i="8"/>
  <c r="B65" i="8"/>
  <c r="N64" i="8"/>
  <c r="F64" i="8"/>
  <c r="C64" i="8"/>
  <c r="B64" i="8"/>
  <c r="N63" i="8"/>
  <c r="F63" i="8"/>
  <c r="C63" i="8"/>
  <c r="B63" i="8"/>
  <c r="N62" i="8"/>
  <c r="F62" i="8"/>
  <c r="C62" i="8"/>
  <c r="B62" i="8"/>
  <c r="N61" i="8"/>
  <c r="F61" i="8"/>
  <c r="C61" i="8"/>
  <c r="B61" i="8"/>
  <c r="N60" i="8"/>
  <c r="F60" i="8"/>
  <c r="C60" i="8"/>
  <c r="B60" i="8"/>
  <c r="N59" i="8"/>
  <c r="F59" i="8"/>
  <c r="C59" i="8"/>
  <c r="B59" i="8"/>
  <c r="N58" i="8"/>
  <c r="F58" i="8"/>
  <c r="C58" i="8"/>
  <c r="B58" i="8"/>
  <c r="N57" i="8"/>
  <c r="F57" i="8"/>
  <c r="C57" i="8"/>
  <c r="B57" i="8"/>
  <c r="N56" i="8"/>
  <c r="F56" i="8"/>
  <c r="C56" i="8"/>
  <c r="B56" i="8"/>
  <c r="N55" i="8"/>
  <c r="F55" i="8"/>
  <c r="C55" i="8"/>
  <c r="B55" i="8"/>
  <c r="N54" i="8"/>
  <c r="F54" i="8"/>
  <c r="C54" i="8"/>
  <c r="B54" i="8"/>
  <c r="N53" i="8"/>
  <c r="F53" i="8"/>
  <c r="C53" i="8"/>
  <c r="B53" i="8"/>
  <c r="E45" i="8"/>
  <c r="B45" i="8"/>
  <c r="E44" i="8"/>
  <c r="B44" i="8"/>
  <c r="E43" i="8"/>
  <c r="B43" i="8"/>
  <c r="E42" i="8"/>
  <c r="B42" i="8"/>
  <c r="E41" i="8"/>
  <c r="B41" i="8"/>
  <c r="E40" i="8"/>
  <c r="B40" i="8"/>
  <c r="E39" i="8"/>
  <c r="B39" i="8"/>
  <c r="E38" i="8"/>
  <c r="B38" i="8"/>
  <c r="E37" i="8"/>
  <c r="B37" i="8"/>
  <c r="E36" i="8"/>
  <c r="B36" i="8"/>
  <c r="E35" i="8"/>
  <c r="B35" i="8"/>
  <c r="E34" i="8"/>
  <c r="B34" i="8"/>
  <c r="E33" i="8"/>
  <c r="B33" i="8"/>
  <c r="E32" i="8"/>
  <c r="B32" i="8"/>
  <c r="D24" i="8"/>
  <c r="C24" i="8"/>
  <c r="B24" i="8"/>
  <c r="E45" i="6"/>
  <c r="E42" i="6"/>
  <c r="E38" i="6"/>
  <c r="E36" i="6"/>
  <c r="G120" i="6"/>
  <c r="H120" i="6"/>
  <c r="I120" i="6"/>
  <c r="J120" i="6"/>
  <c r="K120" i="6"/>
  <c r="L120" i="6"/>
  <c r="M120" i="6"/>
  <c r="N120" i="6"/>
  <c r="F120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53" i="6"/>
  <c r="D120" i="6"/>
  <c r="C120" i="6"/>
  <c r="B120" i="6"/>
  <c r="C113" i="6"/>
  <c r="G106" i="6"/>
  <c r="C106" i="6"/>
  <c r="B106" i="6"/>
  <c r="G105" i="6"/>
  <c r="C105" i="6"/>
  <c r="B105" i="6"/>
  <c r="G104" i="6"/>
  <c r="C104" i="6"/>
  <c r="B104" i="6"/>
  <c r="G103" i="6"/>
  <c r="C103" i="6"/>
  <c r="B103" i="6"/>
  <c r="G102" i="6"/>
  <c r="C102" i="6"/>
  <c r="B102" i="6"/>
  <c r="G101" i="6"/>
  <c r="C101" i="6"/>
  <c r="B101" i="6"/>
  <c r="G100" i="6"/>
  <c r="C100" i="6"/>
  <c r="B100" i="6"/>
  <c r="G99" i="6"/>
  <c r="C99" i="6"/>
  <c r="B99" i="6"/>
  <c r="G98" i="6"/>
  <c r="C98" i="6"/>
  <c r="B98" i="6"/>
  <c r="G97" i="6"/>
  <c r="C97" i="6"/>
  <c r="B97" i="6"/>
  <c r="G96" i="6"/>
  <c r="C96" i="6"/>
  <c r="B96" i="6"/>
  <c r="G95" i="6"/>
  <c r="C95" i="6"/>
  <c r="B95" i="6"/>
  <c r="G94" i="6"/>
  <c r="C94" i="6"/>
  <c r="B94" i="6"/>
  <c r="G93" i="6"/>
  <c r="C93" i="6"/>
  <c r="B93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N66" i="6"/>
  <c r="L66" i="6"/>
  <c r="J66" i="6"/>
  <c r="H66" i="6"/>
  <c r="F66" i="6"/>
  <c r="C66" i="6"/>
  <c r="B66" i="6"/>
  <c r="N65" i="6"/>
  <c r="L65" i="6"/>
  <c r="J65" i="6"/>
  <c r="H65" i="6"/>
  <c r="F65" i="6"/>
  <c r="C65" i="6"/>
  <c r="B65" i="6"/>
  <c r="N64" i="6"/>
  <c r="L64" i="6"/>
  <c r="J64" i="6"/>
  <c r="H64" i="6"/>
  <c r="F64" i="6"/>
  <c r="C64" i="6"/>
  <c r="B64" i="6"/>
  <c r="N63" i="6"/>
  <c r="L63" i="6"/>
  <c r="J63" i="6"/>
  <c r="H63" i="6"/>
  <c r="F63" i="6"/>
  <c r="C63" i="6"/>
  <c r="B63" i="6"/>
  <c r="N62" i="6"/>
  <c r="L62" i="6"/>
  <c r="J62" i="6"/>
  <c r="H62" i="6"/>
  <c r="F62" i="6"/>
  <c r="C62" i="6"/>
  <c r="B62" i="6"/>
  <c r="N61" i="6"/>
  <c r="L61" i="6"/>
  <c r="J61" i="6"/>
  <c r="H61" i="6"/>
  <c r="F61" i="6"/>
  <c r="C61" i="6"/>
  <c r="B61" i="6"/>
  <c r="N60" i="6"/>
  <c r="L60" i="6"/>
  <c r="J60" i="6"/>
  <c r="H60" i="6"/>
  <c r="F60" i="6"/>
  <c r="C60" i="6"/>
  <c r="B60" i="6"/>
  <c r="N59" i="6"/>
  <c r="L59" i="6"/>
  <c r="J59" i="6"/>
  <c r="H59" i="6"/>
  <c r="F59" i="6"/>
  <c r="C59" i="6"/>
  <c r="B59" i="6"/>
  <c r="N58" i="6"/>
  <c r="L58" i="6"/>
  <c r="J58" i="6"/>
  <c r="H58" i="6"/>
  <c r="F58" i="6"/>
  <c r="C58" i="6"/>
  <c r="B58" i="6"/>
  <c r="N57" i="6"/>
  <c r="L57" i="6"/>
  <c r="J57" i="6"/>
  <c r="H57" i="6"/>
  <c r="F57" i="6"/>
  <c r="C57" i="6"/>
  <c r="B57" i="6"/>
  <c r="N56" i="6"/>
  <c r="L56" i="6"/>
  <c r="J56" i="6"/>
  <c r="H56" i="6"/>
  <c r="F56" i="6"/>
  <c r="C56" i="6"/>
  <c r="B56" i="6"/>
  <c r="N55" i="6"/>
  <c r="L55" i="6"/>
  <c r="J55" i="6"/>
  <c r="H55" i="6"/>
  <c r="F55" i="6"/>
  <c r="C55" i="6"/>
  <c r="B55" i="6"/>
  <c r="N54" i="6"/>
  <c r="L54" i="6"/>
  <c r="J54" i="6"/>
  <c r="H54" i="6"/>
  <c r="F54" i="6"/>
  <c r="C54" i="6"/>
  <c r="B54" i="6"/>
  <c r="N53" i="6"/>
  <c r="L53" i="6"/>
  <c r="J53" i="6"/>
  <c r="H53" i="6"/>
  <c r="F53" i="6"/>
  <c r="C53" i="6"/>
  <c r="B53" i="6"/>
  <c r="B45" i="6"/>
  <c r="B44" i="6"/>
  <c r="B43" i="6"/>
  <c r="B42" i="6"/>
  <c r="E41" i="6"/>
  <c r="B41" i="6"/>
  <c r="B40" i="6"/>
  <c r="E39" i="6"/>
  <c r="B39" i="6"/>
  <c r="B38" i="6"/>
  <c r="E37" i="6"/>
  <c r="B37" i="6"/>
  <c r="B36" i="6"/>
  <c r="B35" i="6"/>
  <c r="B34" i="6"/>
  <c r="E33" i="6"/>
  <c r="B33" i="6"/>
  <c r="B32" i="6"/>
  <c r="D24" i="6"/>
  <c r="C24" i="6"/>
  <c r="B24" i="6"/>
  <c r="D120" i="1"/>
  <c r="C120" i="1"/>
  <c r="G120" i="1"/>
  <c r="H120" i="1"/>
  <c r="I120" i="1"/>
  <c r="J120" i="1"/>
  <c r="K120" i="1"/>
  <c r="L120" i="1"/>
  <c r="M120" i="1"/>
  <c r="N120" i="1"/>
  <c r="F120" i="1"/>
  <c r="B120" i="1"/>
  <c r="C113" i="1"/>
  <c r="F5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93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7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G54" i="1"/>
  <c r="I54" i="1"/>
  <c r="K54" i="1"/>
  <c r="M54" i="1"/>
  <c r="N54" i="1"/>
  <c r="G55" i="1"/>
  <c r="I55" i="1"/>
  <c r="K55" i="1"/>
  <c r="M55" i="1"/>
  <c r="N55" i="1"/>
  <c r="G56" i="1"/>
  <c r="I56" i="1"/>
  <c r="K56" i="1"/>
  <c r="M56" i="1"/>
  <c r="N56" i="1"/>
  <c r="G57" i="1"/>
  <c r="I57" i="1"/>
  <c r="K57" i="1"/>
  <c r="M57" i="1"/>
  <c r="N57" i="1"/>
  <c r="G58" i="1"/>
  <c r="I58" i="1"/>
  <c r="K58" i="1"/>
  <c r="M58" i="1"/>
  <c r="N58" i="1"/>
  <c r="G59" i="1"/>
  <c r="I59" i="1"/>
  <c r="K59" i="1"/>
  <c r="M59" i="1"/>
  <c r="N59" i="1"/>
  <c r="G60" i="1"/>
  <c r="I60" i="1"/>
  <c r="K60" i="1"/>
  <c r="M60" i="1"/>
  <c r="N60" i="1"/>
  <c r="G61" i="1"/>
  <c r="I61" i="1"/>
  <c r="K61" i="1"/>
  <c r="M61" i="1"/>
  <c r="N61" i="1"/>
  <c r="G62" i="1"/>
  <c r="I62" i="1"/>
  <c r="K62" i="1"/>
  <c r="M62" i="1"/>
  <c r="N62" i="1"/>
  <c r="G63" i="1"/>
  <c r="I63" i="1"/>
  <c r="K63" i="1"/>
  <c r="M63" i="1"/>
  <c r="N63" i="1"/>
  <c r="G64" i="1"/>
  <c r="I64" i="1"/>
  <c r="K64" i="1"/>
  <c r="M64" i="1"/>
  <c r="N64" i="1"/>
  <c r="G65" i="1"/>
  <c r="I65" i="1"/>
  <c r="K65" i="1"/>
  <c r="M65" i="1"/>
  <c r="N65" i="1"/>
  <c r="G66" i="1"/>
  <c r="I66" i="1"/>
  <c r="K66" i="1"/>
  <c r="M66" i="1"/>
  <c r="N66" i="1"/>
  <c r="N53" i="1"/>
  <c r="M53" i="1"/>
  <c r="K53" i="1"/>
  <c r="I53" i="1"/>
  <c r="G53" i="1"/>
  <c r="B61" i="1"/>
  <c r="C61" i="1"/>
  <c r="B40" i="1"/>
  <c r="E40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2" i="1"/>
  <c r="C62" i="1"/>
  <c r="B63" i="1"/>
  <c r="C63" i="1"/>
  <c r="B64" i="1"/>
  <c r="C64" i="1"/>
  <c r="B65" i="1"/>
  <c r="C65" i="1"/>
  <c r="B66" i="1"/>
  <c r="C66" i="1"/>
  <c r="C53" i="1"/>
  <c r="B53" i="1"/>
  <c r="B33" i="1"/>
  <c r="B34" i="1"/>
  <c r="B35" i="1"/>
  <c r="B36" i="1"/>
  <c r="B37" i="1"/>
  <c r="B38" i="1"/>
  <c r="B39" i="1"/>
  <c r="B41" i="1"/>
  <c r="B42" i="1"/>
  <c r="B43" i="1"/>
  <c r="B44" i="1"/>
  <c r="B45" i="1"/>
  <c r="B32" i="1"/>
  <c r="E33" i="1"/>
  <c r="E34" i="1"/>
  <c r="E35" i="1"/>
  <c r="E36" i="1"/>
  <c r="E37" i="1"/>
  <c r="E38" i="1"/>
  <c r="E39" i="1"/>
  <c r="E41" i="1"/>
  <c r="E42" i="1"/>
  <c r="E43" i="1"/>
  <c r="E44" i="1"/>
  <c r="E45" i="1"/>
  <c r="E32" i="1"/>
  <c r="D24" i="1"/>
  <c r="C24" i="1"/>
  <c r="B24" i="1"/>
</calcChain>
</file>

<file path=xl/sharedStrings.xml><?xml version="1.0" encoding="utf-8"?>
<sst xmlns="http://schemas.openxmlformats.org/spreadsheetml/2006/main" count="933" uniqueCount="120">
  <si>
    <t>INPUT_TABLE</t>
  </si>
  <si>
    <t>Variable ID</t>
  </si>
  <si>
    <t>delete</t>
  </si>
  <si>
    <t>region</t>
  </si>
  <si>
    <t>ALL</t>
  </si>
  <si>
    <t>supplysector</t>
  </si>
  <si>
    <t>subsector</t>
  </si>
  <si>
    <t>technology</t>
  </si>
  <si>
    <t>global carbon-storage</t>
  </si>
  <si>
    <t>carbon-storage regional</t>
  </si>
  <si>
    <t>carbon-storage</t>
  </si>
  <si>
    <t>Delete global carbon storage resource and carbon-storage regional technology in each region</t>
  </si>
  <si>
    <t>unlimited-resource</t>
  </si>
  <si>
    <t>share-weight</t>
  </si>
  <si>
    <t>minicam energy input</t>
  </si>
  <si>
    <t>carbon-storage resource</t>
  </si>
  <si>
    <t>efficiency</t>
  </si>
  <si>
    <t>depresource</t>
  </si>
  <si>
    <t>output-unit</t>
  </si>
  <si>
    <t>price-unit</t>
  </si>
  <si>
    <t>market</t>
  </si>
  <si>
    <t>price</t>
  </si>
  <si>
    <t>EJ</t>
  </si>
  <si>
    <t>1975$/GJ</t>
  </si>
  <si>
    <t>Africa</t>
  </si>
  <si>
    <t>Australia_NZ</t>
  </si>
  <si>
    <t>Canada</t>
  </si>
  <si>
    <t>China</t>
  </si>
  <si>
    <t>Eastern Europe</t>
  </si>
  <si>
    <t>Former Soviet Union</t>
  </si>
  <si>
    <t>India</t>
  </si>
  <si>
    <t>Japan</t>
  </si>
  <si>
    <t>Latin America</t>
  </si>
  <si>
    <t>Middle East</t>
  </si>
  <si>
    <t>Southeast Asia</t>
  </si>
  <si>
    <t>USA</t>
  </si>
  <si>
    <t>Western Europe</t>
  </si>
  <si>
    <t>This input file creates carbon storage resources for each region</t>
  </si>
  <si>
    <t>INPUT_TABLE</t>
    <phoneticPr fontId="1" type="noConversion"/>
  </si>
  <si>
    <t>Variable ID</t>
    <phoneticPr fontId="1" type="noConversion"/>
  </si>
  <si>
    <t>grade1</t>
    <phoneticPr fontId="1" type="noConversion"/>
  </si>
  <si>
    <t>grade2</t>
    <phoneticPr fontId="1" type="noConversion"/>
  </si>
  <si>
    <t>grade3</t>
    <phoneticPr fontId="1" type="noConversion"/>
  </si>
  <si>
    <t>grade4</t>
    <phoneticPr fontId="1" type="noConversion"/>
  </si>
  <si>
    <t>grade5</t>
    <phoneticPr fontId="1" type="noConversion"/>
  </si>
  <si>
    <t>Region</t>
    <phoneticPr fontId="1" type="noConversion"/>
  </si>
  <si>
    <t>available</t>
    <phoneticPr fontId="1" type="noConversion"/>
  </si>
  <si>
    <t>extractioncost</t>
    <phoneticPr fontId="1" type="noConversion"/>
  </si>
  <si>
    <t>subresource</t>
  </si>
  <si>
    <t>Korea</t>
  </si>
  <si>
    <t>Expressed in Millions of Tons of CO2</t>
  </si>
  <si>
    <t>Coal Basins</t>
  </si>
  <si>
    <t>Depleted Oil Plays</t>
  </si>
  <si>
    <t>Gas Basins</t>
  </si>
  <si>
    <t>Deep Saline Formation On-shore</t>
  </si>
  <si>
    <t>Updated results from Dooley, Friedman (2004)</t>
  </si>
  <si>
    <t>Fraction In Each Grade</t>
  </si>
  <si>
    <t>grade6</t>
  </si>
  <si>
    <t>Most of resource between $0-10/tCO2 (Dahowski et al 2011)</t>
  </si>
  <si>
    <t>DollarConversion_90_05</t>
  </si>
  <si>
    <t>DollarConversion_75_05</t>
  </si>
  <si>
    <t>grade7</t>
  </si>
  <si>
    <t>extractioncost</t>
  </si>
  <si>
    <t>Deep Saline Formation Offshore
Off-shore</t>
  </si>
  <si>
    <t>offshore carbon-storage resource</t>
  </si>
  <si>
    <t>offshore carbon-storage</t>
  </si>
  <si>
    <t>global</t>
  </si>
  <si>
    <t>Offshore Transport/Storage Cost (Decarre, 2010)</t>
  </si>
  <si>
    <t>this cost is multiplied by 3 to be conservative, on JJD's advice</t>
  </si>
  <si>
    <t>1975 fillout</t>
  </si>
  <si>
    <t>logit-exponent</t>
  </si>
  <si>
    <t>input-cost</t>
  </si>
  <si>
    <t>minicam-non-energy-input</t>
  </si>
  <si>
    <t>non-energy</t>
  </si>
  <si>
    <t>Land-based total, converted to C</t>
  </si>
  <si>
    <t>CSS Technology Cases</t>
  </si>
  <si>
    <t>Low</t>
  </si>
  <si>
    <t>Reference</t>
  </si>
  <si>
    <t>High</t>
  </si>
  <si>
    <t>Globally traded offshore storage, reference costs</t>
  </si>
  <si>
    <t>NOT_READ_IN</t>
  </si>
  <si>
    <t>Africa_MidEast_Europe</t>
  </si>
  <si>
    <t>North_America</t>
  </si>
  <si>
    <t>Asia</t>
  </si>
  <si>
    <t>All costs reduced by 20%, larger regional markets for CO2 storage</t>
  </si>
  <si>
    <t>This input file creates carbon storage resources for each region (50% of grade 3 at 3x cost, 0.1% of grade 4 at 10x cost, 0.1% of grade 5 at 10x cost)</t>
  </si>
  <si>
    <t>Including Near Shore</t>
  </si>
  <si>
    <t>Australia</t>
  </si>
  <si>
    <t>Middle East and North Africa</t>
  </si>
  <si>
    <t>Sub Saharan Africa</t>
  </si>
  <si>
    <t>Total Global Capacity</t>
  </si>
  <si>
    <t>mapping to GCAM</t>
  </si>
  <si>
    <t>50% of grade 3 at 3x cost, 0.1% of grade 4 at 10x cost, 0.1% of grade 5 at 10x cost</t>
  </si>
  <si>
    <t>period</t>
  </si>
  <si>
    <t>This increases the costs of storage of C</t>
  </si>
  <si>
    <t>power-plant-capture-component</t>
  </si>
  <si>
    <t>Fossil - Reference - CO2 Capture non-Energy Cost</t>
  </si>
  <si>
    <t>non-energy-penalty</t>
  </si>
  <si>
    <t>1975$ per kg Carbon</t>
  </si>
  <si>
    <t>Supply Sector</t>
  </si>
  <si>
    <t>Subsector</t>
  </si>
  <si>
    <t>Technology</t>
  </si>
  <si>
    <t>electricity</t>
  </si>
  <si>
    <t>coal</t>
  </si>
  <si>
    <t>Coal (IGCC)_CCS</t>
  </si>
  <si>
    <t>gas</t>
  </si>
  <si>
    <t>Gas (CC)_CCS</t>
  </si>
  <si>
    <t>oil</t>
  </si>
  <si>
    <t>Oil (IGCC)_CCS</t>
  </si>
  <si>
    <t>delete blank row to include bio ccs</t>
  </si>
  <si>
    <t>biomass</t>
  </si>
  <si>
    <t>Biomass (IGCC)_CCS</t>
  </si>
  <si>
    <t>standard-capture-component</t>
  </si>
  <si>
    <t>cement</t>
  </si>
  <si>
    <t>cement_CCS</t>
  </si>
  <si>
    <t>H2 Central Production</t>
  </si>
  <si>
    <t>gas chemical</t>
  </si>
  <si>
    <t>natural gas steam reforming CCS</t>
  </si>
  <si>
    <t>coal chemical</t>
  </si>
  <si>
    <t>coal chemical 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</si>
</sst>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%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charset val="204"/>
    </font>
    <font>
      <b/>
      <sz val="12"/>
      <color theme="1"/>
      <name val="Calibri"/>
      <family val="2"/>
      <scheme val="minor"/>
    </font>
    <font>
      <sz val="18"/>
      <name val="Arial"/>
    </font>
    <font>
      <sz val="12"/>
      <color rgb="FF000000"/>
      <name val="Calibri"/>
    </font>
    <font>
      <b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CFFCC"/>
        <bgColor rgb="FF000000"/>
      </patternFill>
    </fill>
  </fills>
  <borders count="1">
    <border>
      <left/>
      <right/>
      <top/>
      <bottom/>
      <diagonal/>
    </border>
  </borders>
  <cellStyleXfs count="10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</cellStyleXfs>
  <cellXfs count="30">
    <xf numFmtId="0" fontId="0" fillId="0" borderId="0" xfId="0"/>
    <xf numFmtId="0" fontId="3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0" xfId="0" applyNumberFormat="1" applyFill="1" applyBorder="1"/>
    <xf numFmtId="164" fontId="0" fillId="0" borderId="0" xfId="0" applyNumberFormat="1" applyBorder="1"/>
    <xf numFmtId="0" fontId="0" fillId="2" borderId="0" xfId="0" applyFill="1" applyBorder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0" fillId="0" borderId="0" xfId="0" applyNumberFormat="1"/>
    <xf numFmtId="0" fontId="3" fillId="3" borderId="0" xfId="0" applyFont="1" applyFill="1"/>
    <xf numFmtId="164" fontId="3" fillId="3" borderId="0" xfId="0" applyNumberFormat="1" applyFont="1" applyFill="1"/>
    <xf numFmtId="0" fontId="0" fillId="0" borderId="0" xfId="0" applyAlignment="1"/>
    <xf numFmtId="1" fontId="0" fillId="0" borderId="0" xfId="0" applyNumberFormat="1" applyBorder="1"/>
    <xf numFmtId="0" fontId="3" fillId="0" borderId="0" xfId="0" applyFont="1" applyFill="1"/>
    <xf numFmtId="2" fontId="0" fillId="0" borderId="0" xfId="0" applyNumberFormat="1"/>
    <xf numFmtId="0" fontId="4" fillId="0" borderId="0" xfId="0" applyFont="1"/>
    <xf numFmtId="11" fontId="0" fillId="0" borderId="0" xfId="0" applyNumberFormat="1"/>
    <xf numFmtId="0" fontId="5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right" wrapText="1"/>
    </xf>
    <xf numFmtId="3" fontId="7" fillId="0" borderId="0" xfId="0" applyNumberFormat="1" applyFont="1" applyAlignment="1">
      <alignment horizontal="right" wrapText="1"/>
    </xf>
    <xf numFmtId="0" fontId="3" fillId="0" borderId="0" xfId="105"/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right" wrapText="1"/>
    </xf>
    <xf numFmtId="0" fontId="7" fillId="0" borderId="0" xfId="0" applyFont="1" applyAlignment="1">
      <alignment horizontal="left" wrapText="1"/>
    </xf>
    <xf numFmtId="0" fontId="5" fillId="0" borderId="0" xfId="0" applyFont="1" applyAlignment="1">
      <alignment wrapText="1"/>
    </xf>
  </cellXfs>
  <cellStyles count="10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  <cellStyle name="Normal 2" xfId="10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/input/energy/refined%20liquids/Input%20Module/Refined_liquid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egend"/>
      <sheetName val="Assumptions_Data"/>
      <sheetName val="ref_liquids_supply"/>
      <sheetName val="ref_liquids_ccs"/>
    </sheetNames>
    <sheetDataSet>
      <sheetData sheetId="0"/>
      <sheetData sheetId="1">
        <row r="84">
          <cell r="A84">
            <v>-6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workbookViewId="0"/>
  </sheetViews>
  <sheetFormatPr baseColWidth="10" defaultRowHeight="15" x14ac:dyDescent="0"/>
  <cols>
    <col min="2" max="2" width="21.6640625" customWidth="1"/>
    <col min="3" max="3" width="22.33203125" customWidth="1"/>
    <col min="4" max="4" width="20" customWidth="1"/>
    <col min="5" max="5" width="23.1640625" customWidth="1"/>
    <col min="9" max="9" width="11.83203125" bestFit="1" customWidth="1"/>
    <col min="10" max="10" width="9" customWidth="1"/>
  </cols>
  <sheetData>
    <row r="1" spans="1:13">
      <c r="A1" t="s">
        <v>85</v>
      </c>
    </row>
    <row r="3" spans="1:13">
      <c r="A3" t="s">
        <v>11</v>
      </c>
    </row>
    <row r="4" spans="1:13">
      <c r="A4" t="s">
        <v>0</v>
      </c>
    </row>
    <row r="5" spans="1:13">
      <c r="A5" t="s">
        <v>1</v>
      </c>
    </row>
    <row r="6" spans="1:13">
      <c r="A6">
        <v>1</v>
      </c>
    </row>
    <row r="7" spans="1:13">
      <c r="D7" t="s">
        <v>2</v>
      </c>
      <c r="E7" t="s">
        <v>2</v>
      </c>
    </row>
    <row r="8" spans="1:13">
      <c r="A8" t="s">
        <v>3</v>
      </c>
      <c r="B8" t="s">
        <v>5</v>
      </c>
      <c r="C8" t="s">
        <v>6</v>
      </c>
      <c r="D8" t="s">
        <v>7</v>
      </c>
      <c r="E8" t="s">
        <v>12</v>
      </c>
    </row>
    <row r="9" spans="1:13">
      <c r="A9" t="s">
        <v>4</v>
      </c>
      <c r="B9" t="s">
        <v>10</v>
      </c>
      <c r="C9" t="s">
        <v>9</v>
      </c>
      <c r="D9" t="s">
        <v>9</v>
      </c>
      <c r="E9" t="s">
        <v>8</v>
      </c>
    </row>
    <row r="11" spans="1:13">
      <c r="A11" t="s">
        <v>0</v>
      </c>
    </row>
    <row r="12" spans="1:13">
      <c r="A12" t="s">
        <v>1</v>
      </c>
    </row>
    <row r="13" spans="1:13">
      <c r="A13">
        <v>2</v>
      </c>
    </row>
    <row r="14" spans="1:13">
      <c r="E14" s="1" t="s">
        <v>13</v>
      </c>
    </row>
    <row r="15" spans="1:13">
      <c r="A15" t="s">
        <v>3</v>
      </c>
      <c r="B15" t="s">
        <v>5</v>
      </c>
      <c r="C15" t="s">
        <v>6</v>
      </c>
      <c r="D15" t="s">
        <v>7</v>
      </c>
      <c r="E15">
        <v>1975</v>
      </c>
      <c r="F15">
        <v>1990</v>
      </c>
      <c r="G15">
        <v>2005</v>
      </c>
      <c r="H15">
        <v>2020</v>
      </c>
      <c r="I15">
        <v>2035</v>
      </c>
      <c r="J15">
        <v>2050</v>
      </c>
      <c r="K15">
        <v>2065</v>
      </c>
      <c r="L15">
        <v>2080</v>
      </c>
      <c r="M15">
        <v>2095</v>
      </c>
    </row>
    <row r="16" spans="1:13">
      <c r="A16" t="s">
        <v>4</v>
      </c>
      <c r="B16" t="s">
        <v>10</v>
      </c>
      <c r="C16" t="s">
        <v>9</v>
      </c>
      <c r="D16" t="s">
        <v>9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</row>
    <row r="17" spans="1:14">
      <c r="A17" s="3" t="s">
        <v>4</v>
      </c>
      <c r="B17" s="2" t="s">
        <v>10</v>
      </c>
      <c r="C17" s="2" t="s">
        <v>65</v>
      </c>
      <c r="D17" s="3" t="s">
        <v>65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</row>
    <row r="19" spans="1:14">
      <c r="A19" t="s">
        <v>0</v>
      </c>
    </row>
    <row r="20" spans="1:14">
      <c r="A20" t="s">
        <v>1</v>
      </c>
    </row>
    <row r="21" spans="1:14">
      <c r="A21">
        <v>3</v>
      </c>
    </row>
    <row r="22" spans="1:14">
      <c r="F22" t="s">
        <v>16</v>
      </c>
    </row>
    <row r="23" spans="1:14">
      <c r="A23" s="2" t="s">
        <v>3</v>
      </c>
      <c r="B23" s="2" t="s">
        <v>5</v>
      </c>
      <c r="C23" s="2" t="s">
        <v>6</v>
      </c>
      <c r="D23" s="2" t="s">
        <v>7</v>
      </c>
      <c r="E23" s="3" t="s">
        <v>14</v>
      </c>
      <c r="F23" s="2">
        <v>1975</v>
      </c>
      <c r="G23" s="2">
        <v>1990</v>
      </c>
      <c r="H23" s="2">
        <v>2005</v>
      </c>
      <c r="I23" s="2">
        <v>2020</v>
      </c>
      <c r="J23" s="2">
        <v>2035</v>
      </c>
      <c r="K23" s="2">
        <v>2050</v>
      </c>
      <c r="L23" s="2">
        <v>2065</v>
      </c>
      <c r="M23" s="2">
        <v>2080</v>
      </c>
      <c r="N23" s="2">
        <v>2095</v>
      </c>
    </row>
    <row r="24" spans="1:14">
      <c r="A24" s="2" t="s">
        <v>4</v>
      </c>
      <c r="B24" s="2" t="str">
        <f>B$16</f>
        <v>carbon-storage</v>
      </c>
      <c r="C24" s="2" t="str">
        <f t="shared" ref="C24:D24" si="0">C$16</f>
        <v>carbon-storage regional</v>
      </c>
      <c r="D24" s="2" t="str">
        <f t="shared" si="0"/>
        <v>carbon-storage regional</v>
      </c>
      <c r="E24" s="6" t="s">
        <v>15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</row>
    <row r="25" spans="1:14">
      <c r="A25" s="3" t="s">
        <v>4</v>
      </c>
      <c r="B25" s="2" t="s">
        <v>10</v>
      </c>
      <c r="C25" s="2" t="s">
        <v>65</v>
      </c>
      <c r="D25" s="3" t="s">
        <v>65</v>
      </c>
      <c r="E25" s="4" t="s">
        <v>64</v>
      </c>
      <c r="F25" s="14">
        <v>1</v>
      </c>
      <c r="G25" s="14">
        <v>1</v>
      </c>
      <c r="H25" s="14">
        <v>1</v>
      </c>
      <c r="I25" s="14">
        <v>1</v>
      </c>
      <c r="J25" s="14">
        <v>1</v>
      </c>
      <c r="K25" s="14">
        <v>1</v>
      </c>
      <c r="L25" s="14">
        <v>1</v>
      </c>
      <c r="M25" s="14">
        <v>1</v>
      </c>
      <c r="N25" s="14">
        <v>1</v>
      </c>
    </row>
    <row r="26" spans="1:14">
      <c r="A26" s="2"/>
      <c r="B26" s="2"/>
      <c r="C26" s="2"/>
      <c r="D26" s="2"/>
      <c r="E26" s="4"/>
      <c r="F26" s="5"/>
      <c r="G26" s="5"/>
      <c r="H26" s="5"/>
      <c r="I26" s="5"/>
      <c r="J26" s="5"/>
      <c r="K26" s="5"/>
      <c r="L26" s="5"/>
      <c r="M26" s="5"/>
      <c r="N26" s="5"/>
    </row>
    <row r="27" spans="1:14">
      <c r="A27" t="s">
        <v>0</v>
      </c>
    </row>
    <row r="28" spans="1:14">
      <c r="A28" t="s">
        <v>1</v>
      </c>
    </row>
    <row r="29" spans="1:14">
      <c r="A29">
        <v>4</v>
      </c>
    </row>
    <row r="30" spans="1:14">
      <c r="F30">
        <v>1975</v>
      </c>
    </row>
    <row r="31" spans="1:14">
      <c r="A31" t="s">
        <v>3</v>
      </c>
      <c r="B31" t="s">
        <v>17</v>
      </c>
      <c r="C31" t="s">
        <v>18</v>
      </c>
      <c r="D31" t="s">
        <v>19</v>
      </c>
      <c r="E31" t="s">
        <v>20</v>
      </c>
      <c r="F31" t="s">
        <v>21</v>
      </c>
    </row>
    <row r="32" spans="1:14">
      <c r="A32" t="s">
        <v>24</v>
      </c>
      <c r="B32" t="str">
        <f>$E$24</f>
        <v>carbon-storage resource</v>
      </c>
      <c r="C32" t="s">
        <v>22</v>
      </c>
      <c r="D32" t="s">
        <v>23</v>
      </c>
      <c r="E32" t="str">
        <f>$A32</f>
        <v>Africa</v>
      </c>
      <c r="F32">
        <v>1</v>
      </c>
    </row>
    <row r="33" spans="1:6">
      <c r="A33" t="s">
        <v>25</v>
      </c>
      <c r="B33" t="str">
        <f t="shared" ref="B33:B45" si="1">$E$24</f>
        <v>carbon-storage resource</v>
      </c>
      <c r="C33" t="s">
        <v>22</v>
      </c>
      <c r="D33" t="s">
        <v>23</v>
      </c>
      <c r="E33" t="str">
        <f t="shared" ref="E33:E45" si="2">$A33</f>
        <v>Australia_NZ</v>
      </c>
      <c r="F33">
        <v>1</v>
      </c>
    </row>
    <row r="34" spans="1:6">
      <c r="A34" t="s">
        <v>26</v>
      </c>
      <c r="B34" t="str">
        <f t="shared" si="1"/>
        <v>carbon-storage resource</v>
      </c>
      <c r="C34" t="s">
        <v>22</v>
      </c>
      <c r="D34" t="s">
        <v>23</v>
      </c>
      <c r="E34" t="str">
        <f t="shared" si="2"/>
        <v>Canada</v>
      </c>
      <c r="F34">
        <v>1</v>
      </c>
    </row>
    <row r="35" spans="1:6">
      <c r="A35" t="s">
        <v>27</v>
      </c>
      <c r="B35" t="str">
        <f t="shared" si="1"/>
        <v>carbon-storage resource</v>
      </c>
      <c r="C35" t="s">
        <v>22</v>
      </c>
      <c r="D35" t="s">
        <v>23</v>
      </c>
      <c r="E35" t="str">
        <f t="shared" si="2"/>
        <v>China</v>
      </c>
      <c r="F35">
        <v>1</v>
      </c>
    </row>
    <row r="36" spans="1:6">
      <c r="A36" t="s">
        <v>28</v>
      </c>
      <c r="B36" t="str">
        <f t="shared" si="1"/>
        <v>carbon-storage resource</v>
      </c>
      <c r="C36" t="s">
        <v>22</v>
      </c>
      <c r="D36" t="s">
        <v>23</v>
      </c>
      <c r="E36" t="str">
        <f t="shared" si="2"/>
        <v>Eastern Europe</v>
      </c>
      <c r="F36">
        <v>1</v>
      </c>
    </row>
    <row r="37" spans="1:6">
      <c r="A37" t="s">
        <v>29</v>
      </c>
      <c r="B37" t="str">
        <f t="shared" si="1"/>
        <v>carbon-storage resource</v>
      </c>
      <c r="C37" t="s">
        <v>22</v>
      </c>
      <c r="D37" t="s">
        <v>23</v>
      </c>
      <c r="E37" t="str">
        <f t="shared" si="2"/>
        <v>Former Soviet Union</v>
      </c>
      <c r="F37">
        <v>1</v>
      </c>
    </row>
    <row r="38" spans="1:6">
      <c r="A38" t="s">
        <v>30</v>
      </c>
      <c r="B38" t="str">
        <f t="shared" si="1"/>
        <v>carbon-storage resource</v>
      </c>
      <c r="C38" t="s">
        <v>22</v>
      </c>
      <c r="D38" t="s">
        <v>23</v>
      </c>
      <c r="E38" t="str">
        <f t="shared" si="2"/>
        <v>India</v>
      </c>
      <c r="F38">
        <v>1</v>
      </c>
    </row>
    <row r="39" spans="1:6">
      <c r="A39" t="s">
        <v>31</v>
      </c>
      <c r="B39" t="str">
        <f t="shared" si="1"/>
        <v>carbon-storage resource</v>
      </c>
      <c r="C39" t="s">
        <v>22</v>
      </c>
      <c r="D39" t="s">
        <v>23</v>
      </c>
      <c r="E39" t="str">
        <f t="shared" si="2"/>
        <v>Japan</v>
      </c>
      <c r="F39">
        <v>1</v>
      </c>
    </row>
    <row r="40" spans="1:6">
      <c r="A40" t="s">
        <v>49</v>
      </c>
      <c r="B40" t="str">
        <f t="shared" si="1"/>
        <v>carbon-storage resource</v>
      </c>
      <c r="C40" t="s">
        <v>22</v>
      </c>
      <c r="D40" t="s">
        <v>23</v>
      </c>
      <c r="E40" t="str">
        <f t="shared" si="2"/>
        <v>Korea</v>
      </c>
      <c r="F40">
        <v>1</v>
      </c>
    </row>
    <row r="41" spans="1:6">
      <c r="A41" t="s">
        <v>32</v>
      </c>
      <c r="B41" t="str">
        <f t="shared" si="1"/>
        <v>carbon-storage resource</v>
      </c>
      <c r="C41" t="s">
        <v>22</v>
      </c>
      <c r="D41" t="s">
        <v>23</v>
      </c>
      <c r="E41" t="str">
        <f t="shared" si="2"/>
        <v>Latin America</v>
      </c>
      <c r="F41">
        <v>1</v>
      </c>
    </row>
    <row r="42" spans="1:6">
      <c r="A42" t="s">
        <v>33</v>
      </c>
      <c r="B42" t="str">
        <f t="shared" si="1"/>
        <v>carbon-storage resource</v>
      </c>
      <c r="C42" t="s">
        <v>22</v>
      </c>
      <c r="D42" t="s">
        <v>23</v>
      </c>
      <c r="E42" t="str">
        <f t="shared" si="2"/>
        <v>Middle East</v>
      </c>
      <c r="F42">
        <v>1</v>
      </c>
    </row>
    <row r="43" spans="1:6">
      <c r="A43" t="s">
        <v>34</v>
      </c>
      <c r="B43" t="str">
        <f t="shared" si="1"/>
        <v>carbon-storage resource</v>
      </c>
      <c r="C43" t="s">
        <v>22</v>
      </c>
      <c r="D43" t="s">
        <v>23</v>
      </c>
      <c r="E43" t="str">
        <f t="shared" si="2"/>
        <v>Southeast Asia</v>
      </c>
      <c r="F43">
        <v>1</v>
      </c>
    </row>
    <row r="44" spans="1:6">
      <c r="A44" t="s">
        <v>35</v>
      </c>
      <c r="B44" t="str">
        <f t="shared" si="1"/>
        <v>carbon-storage resource</v>
      </c>
      <c r="C44" t="s">
        <v>22</v>
      </c>
      <c r="D44" t="s">
        <v>23</v>
      </c>
      <c r="E44" t="str">
        <f t="shared" si="2"/>
        <v>USA</v>
      </c>
      <c r="F44">
        <v>1</v>
      </c>
    </row>
    <row r="45" spans="1:6">
      <c r="A45" t="s">
        <v>36</v>
      </c>
      <c r="B45" t="str">
        <f t="shared" si="1"/>
        <v>carbon-storage resource</v>
      </c>
      <c r="C45" t="s">
        <v>22</v>
      </c>
      <c r="D45" t="s">
        <v>23</v>
      </c>
      <c r="E45" t="str">
        <f t="shared" si="2"/>
        <v>Western Europe</v>
      </c>
      <c r="F45">
        <v>1</v>
      </c>
    </row>
    <row r="48" spans="1:6">
      <c r="A48" t="s">
        <v>38</v>
      </c>
    </row>
    <row r="49" spans="1:14">
      <c r="A49" t="s">
        <v>39</v>
      </c>
    </row>
    <row r="50" spans="1:14">
      <c r="A50">
        <v>5</v>
      </c>
    </row>
    <row r="51" spans="1:14">
      <c r="D51" t="s">
        <v>40</v>
      </c>
      <c r="F51" t="s">
        <v>41</v>
      </c>
      <c r="H51" t="s">
        <v>42</v>
      </c>
      <c r="J51" t="s">
        <v>43</v>
      </c>
      <c r="L51" t="s">
        <v>44</v>
      </c>
      <c r="N51" t="s">
        <v>61</v>
      </c>
    </row>
    <row r="52" spans="1:14">
      <c r="A52" t="s">
        <v>45</v>
      </c>
      <c r="B52" t="s">
        <v>17</v>
      </c>
      <c r="C52" t="s">
        <v>48</v>
      </c>
      <c r="D52" t="s">
        <v>46</v>
      </c>
      <c r="E52" t="s">
        <v>47</v>
      </c>
      <c r="F52" t="s">
        <v>46</v>
      </c>
      <c r="G52" t="s">
        <v>47</v>
      </c>
      <c r="H52" t="s">
        <v>46</v>
      </c>
      <c r="I52" t="s">
        <v>47</v>
      </c>
      <c r="J52" t="s">
        <v>46</v>
      </c>
      <c r="K52" t="s">
        <v>47</v>
      </c>
      <c r="L52" t="s">
        <v>46</v>
      </c>
      <c r="M52" t="s">
        <v>47</v>
      </c>
      <c r="N52" t="s">
        <v>62</v>
      </c>
    </row>
    <row r="53" spans="1:14">
      <c r="A53" t="s">
        <v>24</v>
      </c>
      <c r="B53" t="str">
        <f>$E$24</f>
        <v>carbon-storage resource</v>
      </c>
      <c r="C53" t="str">
        <f>$E$24</f>
        <v>carbon-storage resource</v>
      </c>
      <c r="D53">
        <v>0</v>
      </c>
      <c r="E53">
        <v>0</v>
      </c>
      <c r="F53" s="7">
        <f>Resource!$A$25*VLOOKUP($A53,Resource!$B$6:$H$19,7,FALSE)</f>
        <v>122.72727272727272</v>
      </c>
      <c r="G53">
        <f>Resource!$B$25</f>
        <v>0.1</v>
      </c>
      <c r="H53" s="7">
        <f>Resource!$C$25*VLOOKUP($A53,Resource!$B$6:$H$19,7,FALSE)*0.5</f>
        <v>1227.2727272727273</v>
      </c>
      <c r="I53" s="8">
        <f>Resource!$D$25*3</f>
        <v>41.167664670658681</v>
      </c>
      <c r="J53" s="7">
        <f>Resource!$E$25*VLOOKUP($A53,Resource!$B$6:$H$19,7,FALSE)*0.001</f>
        <v>14.727272727272727</v>
      </c>
      <c r="K53" s="8">
        <f>Resource!$F$25*10</f>
        <v>274.45109780439117</v>
      </c>
      <c r="L53" s="7">
        <f>Resource!$G$25*VLOOKUP($A53,Resource!$B$6:$H$19,7,FALSE)*0.001</f>
        <v>7.2409090909090921</v>
      </c>
      <c r="M53" s="8">
        <f>Resource!$H$25*10</f>
        <v>2058.3832335329339</v>
      </c>
      <c r="N53" s="7">
        <f>Resource!$I$25</f>
        <v>10000</v>
      </c>
    </row>
    <row r="54" spans="1:14">
      <c r="A54" t="s">
        <v>25</v>
      </c>
      <c r="B54" t="str">
        <f t="shared" ref="B54:C66" si="3">$E$24</f>
        <v>carbon-storage resource</v>
      </c>
      <c r="C54" t="str">
        <f t="shared" si="3"/>
        <v>carbon-storage resource</v>
      </c>
      <c r="D54">
        <v>0</v>
      </c>
      <c r="E54">
        <v>0</v>
      </c>
      <c r="F54" s="7">
        <f>Resource!$A$25*VLOOKUP($A54,Resource!$B$6:$H$19,7,FALSE)</f>
        <v>377.72727272727275</v>
      </c>
      <c r="G54">
        <f>Resource!$B$25</f>
        <v>0.1</v>
      </c>
      <c r="H54" s="7">
        <f>Resource!$C$25*VLOOKUP($A54,Resource!$B$6:$H$19,7,FALSE)*0.5</f>
        <v>3777.2727272727275</v>
      </c>
      <c r="I54" s="8">
        <f>Resource!$D$25*3</f>
        <v>41.167664670658681</v>
      </c>
      <c r="J54" s="7">
        <f>Resource!$E$25*VLOOKUP($A54,Resource!$B$6:$H$19,7,FALSE)*0.001</f>
        <v>45.327272727272728</v>
      </c>
      <c r="K54" s="8">
        <f>Resource!$F$25*10</f>
        <v>274.45109780439117</v>
      </c>
      <c r="L54" s="7">
        <f>Resource!$G$25*VLOOKUP($A54,Resource!$B$6:$H$19,7,FALSE)*0.001</f>
        <v>22.285909090909094</v>
      </c>
      <c r="M54" s="8">
        <f>Resource!$H$25*10</f>
        <v>2058.3832335329339</v>
      </c>
      <c r="N54" s="7">
        <f>Resource!$I$25</f>
        <v>10000</v>
      </c>
    </row>
    <row r="55" spans="1:14">
      <c r="A55" t="s">
        <v>26</v>
      </c>
      <c r="B55" t="str">
        <f t="shared" si="3"/>
        <v>carbon-storage resource</v>
      </c>
      <c r="C55" t="str">
        <f t="shared" si="3"/>
        <v>carbon-storage resource</v>
      </c>
      <c r="D55">
        <v>0</v>
      </c>
      <c r="E55">
        <v>0</v>
      </c>
      <c r="F55" s="7">
        <f>Resource!$A$25*VLOOKUP($A55,Resource!$B$6:$H$19,7,FALSE)</f>
        <v>72.272727272727266</v>
      </c>
      <c r="G55">
        <f>Resource!$B$25</f>
        <v>0.1</v>
      </c>
      <c r="H55" s="7">
        <f>Resource!$C$25*VLOOKUP($A55,Resource!$B$6:$H$19,7,FALSE)*0.5</f>
        <v>722.72727272727275</v>
      </c>
      <c r="I55" s="8">
        <f>Resource!$D$25*3</f>
        <v>41.167664670658681</v>
      </c>
      <c r="J55" s="7">
        <f>Resource!$E$25*VLOOKUP($A55,Resource!$B$6:$H$19,7,FALSE)*0.001</f>
        <v>8.672727272727272</v>
      </c>
      <c r="K55" s="8">
        <f>Resource!$F$25*10</f>
        <v>274.45109780439117</v>
      </c>
      <c r="L55" s="7">
        <f>Resource!$G$25*VLOOKUP($A55,Resource!$B$6:$H$19,7,FALSE)*0.001</f>
        <v>4.2640909090909096</v>
      </c>
      <c r="M55" s="8">
        <f>Resource!$H$25*10</f>
        <v>2058.3832335329339</v>
      </c>
      <c r="N55" s="7">
        <f>Resource!$I$25</f>
        <v>10000</v>
      </c>
    </row>
    <row r="56" spans="1:14">
      <c r="A56" t="s">
        <v>27</v>
      </c>
      <c r="B56" t="str">
        <f t="shared" si="3"/>
        <v>carbon-storage resource</v>
      </c>
      <c r="C56" t="str">
        <f t="shared" si="3"/>
        <v>carbon-storage resource</v>
      </c>
      <c r="D56">
        <v>0</v>
      </c>
      <c r="E56">
        <v>0</v>
      </c>
      <c r="F56" s="7">
        <f>Resource!$A$25*VLOOKUP($A56,Resource!$B$6:$H$19,7,FALSE)</f>
        <v>2363.1818181818185</v>
      </c>
      <c r="G56">
        <f>Resource!$B$25</f>
        <v>0.1</v>
      </c>
      <c r="H56" s="7">
        <f>Resource!$C$25*VLOOKUP($A56,Resource!$B$6:$H$19,7,FALSE)*0.5</f>
        <v>23631.818181818184</v>
      </c>
      <c r="I56" s="8">
        <f>Resource!$D$25*3</f>
        <v>41.167664670658681</v>
      </c>
      <c r="J56" s="7">
        <f>Resource!$E$25*VLOOKUP($A56,Resource!$B$6:$H$19,7,FALSE)*0.001</f>
        <v>283.58181818181816</v>
      </c>
      <c r="K56" s="8">
        <f>Resource!$F$25*10</f>
        <v>274.45109780439117</v>
      </c>
      <c r="L56" s="7">
        <f>Resource!$G$25*VLOOKUP($A56,Resource!$B$6:$H$19,7,FALSE)*0.001</f>
        <v>139.42772727272731</v>
      </c>
      <c r="M56" s="8">
        <f>Resource!$H$25*10</f>
        <v>2058.3832335329339</v>
      </c>
      <c r="N56" s="7">
        <f>Resource!$I$25</f>
        <v>10000</v>
      </c>
    </row>
    <row r="57" spans="1:14">
      <c r="A57" t="s">
        <v>28</v>
      </c>
      <c r="B57" t="str">
        <f t="shared" si="3"/>
        <v>carbon-storage resource</v>
      </c>
      <c r="C57" t="str">
        <f t="shared" si="3"/>
        <v>carbon-storage resource</v>
      </c>
      <c r="D57">
        <v>0</v>
      </c>
      <c r="E57">
        <v>0</v>
      </c>
      <c r="F57" s="7">
        <f>Resource!$A$25*VLOOKUP($A57,Resource!$B$6:$H$19,7,FALSE)</f>
        <v>21.81818181818182</v>
      </c>
      <c r="G57">
        <f>Resource!$B$25</f>
        <v>0.1</v>
      </c>
      <c r="H57" s="7">
        <f>Resource!$C$25*VLOOKUP($A57,Resource!$B$6:$H$19,7,FALSE)*0.5</f>
        <v>218.18181818181822</v>
      </c>
      <c r="I57" s="8">
        <f>Resource!$D$25*3</f>
        <v>41.167664670658681</v>
      </c>
      <c r="J57" s="7">
        <f>Resource!$E$25*VLOOKUP($A57,Resource!$B$6:$H$19,7,FALSE)*0.001</f>
        <v>2.6181818181818186</v>
      </c>
      <c r="K57" s="8">
        <f>Resource!$F$25*10</f>
        <v>274.45109780439117</v>
      </c>
      <c r="L57" s="7">
        <f>Resource!$G$25*VLOOKUP($A57,Resource!$B$6:$H$19,7,FALSE)*0.001</f>
        <v>1.2872727272727276</v>
      </c>
      <c r="M57" s="8">
        <f>Resource!$H$25*10</f>
        <v>2058.3832335329339</v>
      </c>
      <c r="N57" s="7">
        <f>Resource!$I$25</f>
        <v>10000</v>
      </c>
    </row>
    <row r="58" spans="1:14">
      <c r="A58" t="s">
        <v>29</v>
      </c>
      <c r="B58" t="str">
        <f t="shared" si="3"/>
        <v>carbon-storage resource</v>
      </c>
      <c r="C58" t="str">
        <f t="shared" si="3"/>
        <v>carbon-storage resource</v>
      </c>
      <c r="D58">
        <v>0</v>
      </c>
      <c r="E58">
        <v>0</v>
      </c>
      <c r="F58" s="7">
        <f>Resource!$A$25*VLOOKUP($A58,Resource!$B$6:$H$19,7,FALSE)</f>
        <v>370.90909090909088</v>
      </c>
      <c r="G58">
        <f>Resource!$B$25</f>
        <v>0.1</v>
      </c>
      <c r="H58" s="7">
        <f>Resource!$C$25*VLOOKUP($A58,Resource!$B$6:$H$19,7,FALSE)*0.5</f>
        <v>3709.090909090909</v>
      </c>
      <c r="I58" s="8">
        <f>Resource!$D$25*3</f>
        <v>41.167664670658681</v>
      </c>
      <c r="J58" s="7">
        <f>Resource!$E$25*VLOOKUP($A58,Resource!$B$6:$H$19,7,FALSE)*0.001</f>
        <v>44.509090909090908</v>
      </c>
      <c r="K58" s="8">
        <f>Resource!$F$25*10</f>
        <v>274.45109780439117</v>
      </c>
      <c r="L58" s="7">
        <f>Resource!$G$25*VLOOKUP($A58,Resource!$B$6:$H$19,7,FALSE)*0.001</f>
        <v>21.883636363636363</v>
      </c>
      <c r="M58" s="8">
        <f>Resource!$H$25*10</f>
        <v>2058.3832335329339</v>
      </c>
      <c r="N58" s="7">
        <f>Resource!$I$25</f>
        <v>10000</v>
      </c>
    </row>
    <row r="59" spans="1:14">
      <c r="A59" t="s">
        <v>30</v>
      </c>
      <c r="B59" t="str">
        <f t="shared" si="3"/>
        <v>carbon-storage resource</v>
      </c>
      <c r="C59" t="str">
        <f t="shared" si="3"/>
        <v>carbon-storage resource</v>
      </c>
      <c r="D59">
        <v>0</v>
      </c>
      <c r="E59">
        <v>0</v>
      </c>
      <c r="F59" s="7">
        <f>Resource!$A$25*VLOOKUP($A59,Resource!$B$6:$H$19,7,FALSE)</f>
        <v>79.090909090909093</v>
      </c>
      <c r="G59">
        <f>Resource!$B$25</f>
        <v>0.1</v>
      </c>
      <c r="H59" s="7">
        <f>Resource!$C$25*VLOOKUP($A59,Resource!$B$6:$H$19,7,FALSE)*0.5</f>
        <v>790.90909090909099</v>
      </c>
      <c r="I59" s="8">
        <f>Resource!$D$25*3</f>
        <v>41.167664670658681</v>
      </c>
      <c r="J59" s="7">
        <f>Resource!$E$25*VLOOKUP($A59,Resource!$B$6:$H$19,7,FALSE)*0.001</f>
        <v>9.4909090909090903</v>
      </c>
      <c r="K59" s="8">
        <f>Resource!$F$25*10</f>
        <v>274.45109780439117</v>
      </c>
      <c r="L59" s="7">
        <f>Resource!$G$25*VLOOKUP($A59,Resource!$B$6:$H$19,7,FALSE)*0.001</f>
        <v>4.6663636363636369</v>
      </c>
      <c r="M59" s="8">
        <f>Resource!$H$25*10</f>
        <v>2058.3832335329339</v>
      </c>
      <c r="N59" s="7">
        <f>Resource!$I$25</f>
        <v>10000</v>
      </c>
    </row>
    <row r="60" spans="1:14">
      <c r="A60" t="s">
        <v>31</v>
      </c>
      <c r="B60" t="str">
        <f t="shared" si="3"/>
        <v>carbon-storage resource</v>
      </c>
      <c r="C60" t="str">
        <f t="shared" si="3"/>
        <v>carbon-storage resource</v>
      </c>
      <c r="D60">
        <v>0</v>
      </c>
      <c r="E60">
        <v>0</v>
      </c>
      <c r="F60" s="7">
        <f>Resource!$A$25*VLOOKUP($A60,Resource!$B$6:$H$19,7,FALSE)</f>
        <v>60</v>
      </c>
      <c r="G60">
        <f>Resource!$B$25</f>
        <v>0.1</v>
      </c>
      <c r="H60" s="7">
        <f>Resource!$C$25*VLOOKUP($A60,Resource!$B$6:$H$19,7,FALSE)*0.5</f>
        <v>600</v>
      </c>
      <c r="I60" s="8">
        <f>Resource!$D$25*3</f>
        <v>41.167664670658681</v>
      </c>
      <c r="J60" s="7">
        <f>Resource!$E$25*VLOOKUP($A60,Resource!$B$6:$H$19,7,FALSE)*0.001</f>
        <v>7.2</v>
      </c>
      <c r="K60" s="8">
        <f>Resource!$F$25*10</f>
        <v>274.45109780439117</v>
      </c>
      <c r="L60" s="7">
        <f>Resource!$G$25*VLOOKUP($A60,Resource!$B$6:$H$19,7,FALSE)*0.001</f>
        <v>3.5400000000000005</v>
      </c>
      <c r="M60" s="8">
        <f>Resource!$H$25*10</f>
        <v>2058.3832335329339</v>
      </c>
      <c r="N60" s="7">
        <f>Resource!$I$25</f>
        <v>10000</v>
      </c>
    </row>
    <row r="61" spans="1:14">
      <c r="A61" t="s">
        <v>49</v>
      </c>
      <c r="B61" t="str">
        <f t="shared" si="3"/>
        <v>carbon-storage resource</v>
      </c>
      <c r="C61" t="str">
        <f t="shared" si="3"/>
        <v>carbon-storage resource</v>
      </c>
      <c r="D61">
        <v>0</v>
      </c>
      <c r="E61">
        <v>0</v>
      </c>
      <c r="F61" s="7">
        <f>Resource!$A$25*VLOOKUP($A61,Resource!$B$6:$H$19,7,FALSE)</f>
        <v>0</v>
      </c>
      <c r="G61">
        <f>Resource!$B$25</f>
        <v>0.1</v>
      </c>
      <c r="H61" s="7">
        <f>Resource!$C$25*VLOOKUP($A61,Resource!$B$6:$H$19,7,FALSE)*0.5</f>
        <v>0</v>
      </c>
      <c r="I61" s="8">
        <f>Resource!$D$25*3</f>
        <v>41.167664670658681</v>
      </c>
      <c r="J61" s="7">
        <f>Resource!$E$25*VLOOKUP($A61,Resource!$B$6:$H$19,7,FALSE)*0.001</f>
        <v>0</v>
      </c>
      <c r="K61" s="8">
        <f>Resource!$F$25*10</f>
        <v>274.45109780439117</v>
      </c>
      <c r="L61" s="7">
        <f>Resource!$G$25*VLOOKUP($A61,Resource!$B$6:$H$19,7,FALSE)*0.001</f>
        <v>0</v>
      </c>
      <c r="M61" s="8">
        <f>Resource!$H$25*10</f>
        <v>2058.3832335329339</v>
      </c>
      <c r="N61" s="7">
        <f>Resource!$I$25</f>
        <v>10000</v>
      </c>
    </row>
    <row r="62" spans="1:14">
      <c r="A62" t="s">
        <v>32</v>
      </c>
      <c r="B62" t="str">
        <f t="shared" si="3"/>
        <v>carbon-storage resource</v>
      </c>
      <c r="C62" t="str">
        <f t="shared" si="3"/>
        <v>carbon-storage resource</v>
      </c>
      <c r="D62">
        <v>0</v>
      </c>
      <c r="E62">
        <v>0</v>
      </c>
      <c r="F62" s="7">
        <f>Resource!$A$25*VLOOKUP($A62,Resource!$B$6:$H$19,7,FALSE)</f>
        <v>2201.693181818182</v>
      </c>
      <c r="G62">
        <f>Resource!$B$25</f>
        <v>0.1</v>
      </c>
      <c r="H62" s="7">
        <f>Resource!$C$25*VLOOKUP($A62,Resource!$B$6:$H$19,7,FALSE)*0.5</f>
        <v>22016.93181818182</v>
      </c>
      <c r="I62" s="8">
        <f>Resource!$D$25*3</f>
        <v>41.167664670658681</v>
      </c>
      <c r="J62" s="7">
        <f>Resource!$E$25*VLOOKUP($A62,Resource!$B$6:$H$19,7,FALSE)*0.001</f>
        <v>264.2031818181818</v>
      </c>
      <c r="K62" s="8">
        <f>Resource!$F$25*10</f>
        <v>274.45109780439117</v>
      </c>
      <c r="L62" s="7">
        <f>Resource!$G$25*VLOOKUP($A62,Resource!$B$6:$H$19,7,FALSE)*0.001</f>
        <v>129.89989772727273</v>
      </c>
      <c r="M62" s="8">
        <f>Resource!$H$25*10</f>
        <v>2058.3832335329339</v>
      </c>
      <c r="N62" s="7">
        <f>Resource!$I$25</f>
        <v>10000</v>
      </c>
    </row>
    <row r="63" spans="1:14">
      <c r="A63" t="s">
        <v>33</v>
      </c>
      <c r="B63" t="str">
        <f t="shared" si="3"/>
        <v>carbon-storage resource</v>
      </c>
      <c r="C63" t="str">
        <f t="shared" si="3"/>
        <v>carbon-storage resource</v>
      </c>
      <c r="D63">
        <v>0</v>
      </c>
      <c r="E63">
        <v>0</v>
      </c>
      <c r="F63" s="7">
        <f>Resource!$A$25*VLOOKUP($A63,Resource!$B$6:$H$19,7,FALSE)</f>
        <v>302.72727272727275</v>
      </c>
      <c r="G63">
        <f>Resource!$B$25</f>
        <v>0.1</v>
      </c>
      <c r="H63" s="7">
        <f>Resource!$C$25*VLOOKUP($A63,Resource!$B$6:$H$19,7,FALSE)*0.5</f>
        <v>3027.2727272727275</v>
      </c>
      <c r="I63" s="8">
        <f>Resource!$D$25*3</f>
        <v>41.167664670658681</v>
      </c>
      <c r="J63" s="7">
        <f>Resource!$E$25*VLOOKUP($A63,Resource!$B$6:$H$19,7,FALSE)*0.001</f>
        <v>36.327272727272728</v>
      </c>
      <c r="K63" s="8">
        <f>Resource!$F$25*10</f>
        <v>274.45109780439117</v>
      </c>
      <c r="L63" s="7">
        <f>Resource!$G$25*VLOOKUP($A63,Resource!$B$6:$H$19,7,FALSE)*0.001</f>
        <v>17.860909090909093</v>
      </c>
      <c r="M63" s="8">
        <f>Resource!$H$25*10</f>
        <v>2058.3832335329339</v>
      </c>
      <c r="N63" s="7">
        <f>Resource!$I$25</f>
        <v>10000</v>
      </c>
    </row>
    <row r="64" spans="1:14">
      <c r="A64" t="s">
        <v>34</v>
      </c>
      <c r="B64" t="str">
        <f t="shared" si="3"/>
        <v>carbon-storage resource</v>
      </c>
      <c r="C64" t="str">
        <f t="shared" si="3"/>
        <v>carbon-storage resource</v>
      </c>
      <c r="D64">
        <v>0</v>
      </c>
      <c r="E64">
        <v>0</v>
      </c>
      <c r="F64" s="7">
        <f>Resource!$A$25*VLOOKUP($A64,Resource!$B$6:$H$19,7,FALSE)</f>
        <v>50.11363636363636</v>
      </c>
      <c r="G64">
        <f>Resource!$B$25</f>
        <v>0.1</v>
      </c>
      <c r="H64" s="7">
        <f>Resource!$C$25*VLOOKUP($A64,Resource!$B$6:$H$19,7,FALSE)*0.5</f>
        <v>501.13636363636363</v>
      </c>
      <c r="I64" s="8">
        <f>Resource!$D$25*3</f>
        <v>41.167664670658681</v>
      </c>
      <c r="J64" s="7">
        <f>Resource!$E$25*VLOOKUP($A64,Resource!$B$6:$H$19,7,FALSE)*0.001</f>
        <v>6.0136363636363628</v>
      </c>
      <c r="K64" s="8">
        <f>Resource!$F$25*10</f>
        <v>274.45109780439117</v>
      </c>
      <c r="L64" s="7">
        <f>Resource!$G$25*VLOOKUP($A64,Resource!$B$6:$H$19,7,FALSE)*0.001</f>
        <v>2.9567045454545458</v>
      </c>
      <c r="M64" s="8">
        <f>Resource!$H$25*10</f>
        <v>2058.3832335329339</v>
      </c>
      <c r="N64" s="7">
        <f>Resource!$I$25</f>
        <v>10000</v>
      </c>
    </row>
    <row r="65" spans="1:14">
      <c r="A65" t="s">
        <v>35</v>
      </c>
      <c r="B65" t="str">
        <f t="shared" si="3"/>
        <v>carbon-storage resource</v>
      </c>
      <c r="C65" t="str">
        <f t="shared" si="3"/>
        <v>carbon-storage resource</v>
      </c>
      <c r="D65">
        <v>0</v>
      </c>
      <c r="E65">
        <v>0</v>
      </c>
      <c r="F65" s="7">
        <f>Resource!$A$25*VLOOKUP($A65,Resource!$B$6:$H$19,7,FALSE)</f>
        <v>1809.5454545454545</v>
      </c>
      <c r="G65">
        <f>Resource!$B$25</f>
        <v>0.1</v>
      </c>
      <c r="H65" s="7">
        <f>Resource!$C$25*VLOOKUP($A65,Resource!$B$6:$H$19,7,FALSE)*0.5</f>
        <v>18095.454545454544</v>
      </c>
      <c r="I65" s="8">
        <f>Resource!$D$25*3</f>
        <v>41.167664670658681</v>
      </c>
      <c r="J65" s="7">
        <f>Resource!$E$25*VLOOKUP($A65,Resource!$B$6:$H$19,7,FALSE)*0.001</f>
        <v>217.14545454545453</v>
      </c>
      <c r="K65" s="8">
        <f>Resource!$F$25*10</f>
        <v>274.45109780439117</v>
      </c>
      <c r="L65" s="7">
        <f>Resource!$G$25*VLOOKUP($A65,Resource!$B$6:$H$19,7,FALSE)*0.001</f>
        <v>106.76318181818182</v>
      </c>
      <c r="M65" s="8">
        <f>Resource!$H$25*10</f>
        <v>2058.3832335329339</v>
      </c>
      <c r="N65" s="7">
        <f>Resource!$I$25</f>
        <v>10000</v>
      </c>
    </row>
    <row r="66" spans="1:14">
      <c r="A66" t="s">
        <v>36</v>
      </c>
      <c r="B66" t="str">
        <f t="shared" si="3"/>
        <v>carbon-storage resource</v>
      </c>
      <c r="C66" t="str">
        <f t="shared" si="3"/>
        <v>carbon-storage resource</v>
      </c>
      <c r="D66">
        <v>0</v>
      </c>
      <c r="E66">
        <v>0</v>
      </c>
      <c r="F66" s="7">
        <f>Resource!$A$25*VLOOKUP($A66,Resource!$B$6:$H$19,7,FALSE)</f>
        <v>79.090909090909093</v>
      </c>
      <c r="G66">
        <f>Resource!$B$25</f>
        <v>0.1</v>
      </c>
      <c r="H66" s="7">
        <f>Resource!$C$25*VLOOKUP($A66,Resource!$B$6:$H$19,7,FALSE)*0.5</f>
        <v>790.90909090909099</v>
      </c>
      <c r="I66" s="8">
        <f>Resource!$D$25*3</f>
        <v>41.167664670658681</v>
      </c>
      <c r="J66" s="7">
        <f>Resource!$E$25*VLOOKUP($A66,Resource!$B$6:$H$19,7,FALSE)*0.001</f>
        <v>9.4909090909090903</v>
      </c>
      <c r="K66" s="8">
        <f>Resource!$F$25*10</f>
        <v>274.45109780439117</v>
      </c>
      <c r="L66" s="7">
        <f>Resource!$G$25*VLOOKUP($A66,Resource!$B$6:$H$19,7,FALSE)*0.001</f>
        <v>4.6663636363636369</v>
      </c>
      <c r="M66" s="8">
        <f>Resource!$H$25*10</f>
        <v>2058.3832335329339</v>
      </c>
      <c r="N66" s="7">
        <f>Resource!$I$25</f>
        <v>10000</v>
      </c>
    </row>
    <row r="68" spans="1:14">
      <c r="A68" t="s">
        <v>0</v>
      </c>
    </row>
    <row r="69" spans="1:14">
      <c r="A69" t="s">
        <v>1</v>
      </c>
    </row>
    <row r="70" spans="1:14">
      <c r="A70">
        <v>9</v>
      </c>
    </row>
    <row r="71" spans="1:14">
      <c r="F71">
        <v>1975</v>
      </c>
    </row>
    <row r="72" spans="1:14">
      <c r="A72" t="s">
        <v>3</v>
      </c>
      <c r="B72" t="s">
        <v>12</v>
      </c>
      <c r="C72" t="s">
        <v>18</v>
      </c>
      <c r="D72" t="s">
        <v>19</v>
      </c>
      <c r="E72" t="s">
        <v>20</v>
      </c>
      <c r="F72" t="s">
        <v>21</v>
      </c>
    </row>
    <row r="73" spans="1:14">
      <c r="A73" t="s">
        <v>24</v>
      </c>
      <c r="B73" t="str">
        <f t="shared" ref="B73:B86" si="4">$E$25</f>
        <v>offshore carbon-storage resource</v>
      </c>
      <c r="C73" t="s">
        <v>22</v>
      </c>
      <c r="D73" t="s">
        <v>23</v>
      </c>
      <c r="E73" t="s">
        <v>66</v>
      </c>
      <c r="F73">
        <v>1</v>
      </c>
    </row>
    <row r="74" spans="1:14">
      <c r="A74" t="s">
        <v>25</v>
      </c>
      <c r="B74" t="str">
        <f t="shared" si="4"/>
        <v>offshore carbon-storage resource</v>
      </c>
      <c r="C74" t="s">
        <v>22</v>
      </c>
      <c r="D74" t="s">
        <v>23</v>
      </c>
      <c r="E74" t="s">
        <v>66</v>
      </c>
      <c r="F74">
        <v>1</v>
      </c>
    </row>
    <row r="75" spans="1:14">
      <c r="A75" t="s">
        <v>26</v>
      </c>
      <c r="B75" t="str">
        <f t="shared" si="4"/>
        <v>offshore carbon-storage resource</v>
      </c>
      <c r="C75" t="s">
        <v>22</v>
      </c>
      <c r="D75" t="s">
        <v>23</v>
      </c>
      <c r="E75" t="s">
        <v>66</v>
      </c>
      <c r="F75">
        <v>1</v>
      </c>
    </row>
    <row r="76" spans="1:14">
      <c r="A76" t="s">
        <v>27</v>
      </c>
      <c r="B76" t="str">
        <f t="shared" si="4"/>
        <v>offshore carbon-storage resource</v>
      </c>
      <c r="C76" t="s">
        <v>22</v>
      </c>
      <c r="D76" t="s">
        <v>23</v>
      </c>
      <c r="E76" t="s">
        <v>66</v>
      </c>
      <c r="F76">
        <v>1</v>
      </c>
    </row>
    <row r="77" spans="1:14">
      <c r="A77" t="s">
        <v>28</v>
      </c>
      <c r="B77" t="str">
        <f t="shared" si="4"/>
        <v>offshore carbon-storage resource</v>
      </c>
      <c r="C77" t="s">
        <v>22</v>
      </c>
      <c r="D77" t="s">
        <v>23</v>
      </c>
      <c r="E77" t="s">
        <v>66</v>
      </c>
      <c r="F77">
        <v>1</v>
      </c>
    </row>
    <row r="78" spans="1:14">
      <c r="A78" t="s">
        <v>29</v>
      </c>
      <c r="B78" t="str">
        <f t="shared" si="4"/>
        <v>offshore carbon-storage resource</v>
      </c>
      <c r="C78" t="s">
        <v>22</v>
      </c>
      <c r="D78" t="s">
        <v>23</v>
      </c>
      <c r="E78" t="s">
        <v>66</v>
      </c>
      <c r="F78">
        <v>1</v>
      </c>
    </row>
    <row r="79" spans="1:14">
      <c r="A79" t="s">
        <v>30</v>
      </c>
      <c r="B79" t="str">
        <f t="shared" si="4"/>
        <v>offshore carbon-storage resource</v>
      </c>
      <c r="C79" t="s">
        <v>22</v>
      </c>
      <c r="D79" t="s">
        <v>23</v>
      </c>
      <c r="E79" t="s">
        <v>66</v>
      </c>
      <c r="F79">
        <v>1</v>
      </c>
    </row>
    <row r="80" spans="1:14">
      <c r="A80" t="s">
        <v>31</v>
      </c>
      <c r="B80" t="str">
        <f t="shared" si="4"/>
        <v>offshore carbon-storage resource</v>
      </c>
      <c r="C80" t="s">
        <v>22</v>
      </c>
      <c r="D80" t="s">
        <v>23</v>
      </c>
      <c r="E80" t="s">
        <v>66</v>
      </c>
      <c r="F80">
        <v>1</v>
      </c>
    </row>
    <row r="81" spans="1:14">
      <c r="A81" t="s">
        <v>49</v>
      </c>
      <c r="B81" t="str">
        <f t="shared" si="4"/>
        <v>offshore carbon-storage resource</v>
      </c>
      <c r="C81" t="s">
        <v>22</v>
      </c>
      <c r="D81" t="s">
        <v>23</v>
      </c>
      <c r="E81" t="s">
        <v>66</v>
      </c>
      <c r="F81">
        <v>1</v>
      </c>
    </row>
    <row r="82" spans="1:14">
      <c r="A82" t="s">
        <v>32</v>
      </c>
      <c r="B82" t="str">
        <f t="shared" si="4"/>
        <v>offshore carbon-storage resource</v>
      </c>
      <c r="C82" t="s">
        <v>22</v>
      </c>
      <c r="D82" t="s">
        <v>23</v>
      </c>
      <c r="E82" t="s">
        <v>66</v>
      </c>
      <c r="F82">
        <v>1</v>
      </c>
    </row>
    <row r="83" spans="1:14">
      <c r="A83" t="s">
        <v>33</v>
      </c>
      <c r="B83" t="str">
        <f t="shared" si="4"/>
        <v>offshore carbon-storage resource</v>
      </c>
      <c r="C83" t="s">
        <v>22</v>
      </c>
      <c r="D83" t="s">
        <v>23</v>
      </c>
      <c r="E83" t="s">
        <v>66</v>
      </c>
      <c r="F83">
        <v>1</v>
      </c>
    </row>
    <row r="84" spans="1:14">
      <c r="A84" t="s">
        <v>34</v>
      </c>
      <c r="B84" t="str">
        <f t="shared" si="4"/>
        <v>offshore carbon-storage resource</v>
      </c>
      <c r="C84" t="s">
        <v>22</v>
      </c>
      <c r="D84" t="s">
        <v>23</v>
      </c>
      <c r="E84" t="s">
        <v>66</v>
      </c>
      <c r="F84">
        <v>1</v>
      </c>
    </row>
    <row r="85" spans="1:14">
      <c r="A85" t="s">
        <v>35</v>
      </c>
      <c r="B85" t="str">
        <f t="shared" si="4"/>
        <v>offshore carbon-storage resource</v>
      </c>
      <c r="C85" t="s">
        <v>22</v>
      </c>
      <c r="D85" t="s">
        <v>23</v>
      </c>
      <c r="E85" t="s">
        <v>66</v>
      </c>
      <c r="F85">
        <v>1</v>
      </c>
    </row>
    <row r="86" spans="1:14">
      <c r="A86" t="s">
        <v>36</v>
      </c>
      <c r="B86" t="str">
        <f t="shared" si="4"/>
        <v>offshore carbon-storage resource</v>
      </c>
      <c r="C86" t="s">
        <v>22</v>
      </c>
      <c r="D86" t="s">
        <v>23</v>
      </c>
      <c r="E86" t="s">
        <v>66</v>
      </c>
      <c r="F86">
        <v>1</v>
      </c>
    </row>
    <row r="88" spans="1:14">
      <c r="A88" t="s">
        <v>80</v>
      </c>
    </row>
    <row r="89" spans="1:14">
      <c r="A89" t="s">
        <v>39</v>
      </c>
    </row>
    <row r="90" spans="1:14">
      <c r="A90">
        <v>5</v>
      </c>
    </row>
    <row r="91" spans="1:14">
      <c r="D91" t="s">
        <v>40</v>
      </c>
      <c r="F91" t="s">
        <v>41</v>
      </c>
      <c r="H91" t="s">
        <v>42</v>
      </c>
      <c r="J91" t="s">
        <v>43</v>
      </c>
      <c r="L91" t="s">
        <v>44</v>
      </c>
      <c r="N91" t="s">
        <v>61</v>
      </c>
    </row>
    <row r="92" spans="1:14">
      <c r="A92" t="s">
        <v>45</v>
      </c>
      <c r="B92" t="s">
        <v>17</v>
      </c>
      <c r="C92" t="s">
        <v>48</v>
      </c>
      <c r="D92" t="s">
        <v>46</v>
      </c>
      <c r="E92" t="s">
        <v>47</v>
      </c>
      <c r="F92" t="s">
        <v>46</v>
      </c>
      <c r="G92" t="s">
        <v>47</v>
      </c>
      <c r="H92" t="s">
        <v>46</v>
      </c>
      <c r="I92" t="s">
        <v>47</v>
      </c>
      <c r="J92" t="s">
        <v>46</v>
      </c>
      <c r="K92" t="s">
        <v>47</v>
      </c>
      <c r="L92" t="s">
        <v>46</v>
      </c>
      <c r="M92" t="s">
        <v>47</v>
      </c>
      <c r="N92" t="s">
        <v>62</v>
      </c>
    </row>
    <row r="93" spans="1:14">
      <c r="A93" t="s">
        <v>24</v>
      </c>
      <c r="B93" t="str">
        <f t="shared" ref="B93:C106" si="5">$E$25</f>
        <v>offshore carbon-storage resource</v>
      </c>
      <c r="C93" t="str">
        <f t="shared" si="5"/>
        <v>offshore carbon-storage resource</v>
      </c>
      <c r="D93">
        <v>0</v>
      </c>
      <c r="E93">
        <v>0</v>
      </c>
      <c r="F93" s="7">
        <v>1000000</v>
      </c>
      <c r="G93">
        <f>Resource!$B$25</f>
        <v>0.1</v>
      </c>
      <c r="H93" s="7">
        <v>1</v>
      </c>
      <c r="I93" s="8">
        <v>10000</v>
      </c>
      <c r="J93" s="7">
        <v>1</v>
      </c>
      <c r="K93" s="8">
        <v>10000</v>
      </c>
      <c r="L93" s="7">
        <v>1</v>
      </c>
      <c r="M93" s="8">
        <v>10000</v>
      </c>
      <c r="N93" s="7">
        <v>1</v>
      </c>
    </row>
    <row r="94" spans="1:14">
      <c r="A94" t="s">
        <v>25</v>
      </c>
      <c r="B94" t="str">
        <f t="shared" si="5"/>
        <v>offshore carbon-storage resource</v>
      </c>
      <c r="C94" t="str">
        <f t="shared" si="5"/>
        <v>offshore carbon-storage resource</v>
      </c>
      <c r="D94">
        <v>0</v>
      </c>
      <c r="E94">
        <v>0</v>
      </c>
      <c r="F94" s="7">
        <v>1000000</v>
      </c>
      <c r="G94">
        <f>Resource!$B$25</f>
        <v>0.1</v>
      </c>
      <c r="H94" s="7">
        <v>1</v>
      </c>
      <c r="I94" s="8">
        <v>10000</v>
      </c>
      <c r="J94" s="7">
        <v>1</v>
      </c>
      <c r="K94" s="8">
        <v>10000</v>
      </c>
      <c r="L94" s="7">
        <v>1</v>
      </c>
      <c r="M94" s="8">
        <v>10000</v>
      </c>
      <c r="N94" s="7">
        <v>1</v>
      </c>
    </row>
    <row r="95" spans="1:14">
      <c r="A95" t="s">
        <v>26</v>
      </c>
      <c r="B95" t="str">
        <f t="shared" si="5"/>
        <v>offshore carbon-storage resource</v>
      </c>
      <c r="C95" t="str">
        <f t="shared" si="5"/>
        <v>offshore carbon-storage resource</v>
      </c>
      <c r="D95">
        <v>0</v>
      </c>
      <c r="E95">
        <v>0</v>
      </c>
      <c r="F95" s="7">
        <v>1000000</v>
      </c>
      <c r="G95">
        <f>Resource!$B$25</f>
        <v>0.1</v>
      </c>
      <c r="H95" s="7">
        <v>1</v>
      </c>
      <c r="I95" s="8">
        <v>10000</v>
      </c>
      <c r="J95" s="7">
        <v>1</v>
      </c>
      <c r="K95" s="8">
        <v>10000</v>
      </c>
      <c r="L95" s="7">
        <v>1</v>
      </c>
      <c r="M95" s="8">
        <v>10000</v>
      </c>
      <c r="N95" s="7">
        <v>1</v>
      </c>
    </row>
    <row r="96" spans="1:14">
      <c r="A96" t="s">
        <v>27</v>
      </c>
      <c r="B96" t="str">
        <f t="shared" si="5"/>
        <v>offshore carbon-storage resource</v>
      </c>
      <c r="C96" t="str">
        <f t="shared" si="5"/>
        <v>offshore carbon-storage resource</v>
      </c>
      <c r="D96">
        <v>0</v>
      </c>
      <c r="E96">
        <v>0</v>
      </c>
      <c r="F96" s="7">
        <v>1000000</v>
      </c>
      <c r="G96">
        <f>Resource!$B$25</f>
        <v>0.1</v>
      </c>
      <c r="H96" s="7">
        <v>1</v>
      </c>
      <c r="I96" s="8">
        <v>10000</v>
      </c>
      <c r="J96" s="7">
        <v>1</v>
      </c>
      <c r="K96" s="8">
        <v>10000</v>
      </c>
      <c r="L96" s="7">
        <v>1</v>
      </c>
      <c r="M96" s="8">
        <v>10000</v>
      </c>
      <c r="N96" s="7">
        <v>1</v>
      </c>
    </row>
    <row r="97" spans="1:14">
      <c r="A97" t="s">
        <v>28</v>
      </c>
      <c r="B97" t="str">
        <f t="shared" si="5"/>
        <v>offshore carbon-storage resource</v>
      </c>
      <c r="C97" t="str">
        <f t="shared" si="5"/>
        <v>offshore carbon-storage resource</v>
      </c>
      <c r="D97">
        <v>0</v>
      </c>
      <c r="E97">
        <v>0</v>
      </c>
      <c r="F97" s="7">
        <v>1000000</v>
      </c>
      <c r="G97">
        <f>Resource!$B$25</f>
        <v>0.1</v>
      </c>
      <c r="H97" s="7">
        <v>1</v>
      </c>
      <c r="I97" s="8">
        <v>10000</v>
      </c>
      <c r="J97" s="7">
        <v>1</v>
      </c>
      <c r="K97" s="8">
        <v>10000</v>
      </c>
      <c r="L97" s="7">
        <v>1</v>
      </c>
      <c r="M97" s="8">
        <v>10000</v>
      </c>
      <c r="N97" s="7">
        <v>1</v>
      </c>
    </row>
    <row r="98" spans="1:14">
      <c r="A98" t="s">
        <v>29</v>
      </c>
      <c r="B98" t="str">
        <f t="shared" si="5"/>
        <v>offshore carbon-storage resource</v>
      </c>
      <c r="C98" t="str">
        <f t="shared" si="5"/>
        <v>offshore carbon-storage resource</v>
      </c>
      <c r="D98">
        <v>0</v>
      </c>
      <c r="E98">
        <v>0</v>
      </c>
      <c r="F98" s="7">
        <v>1000000</v>
      </c>
      <c r="G98">
        <f>Resource!$B$25</f>
        <v>0.1</v>
      </c>
      <c r="H98" s="7">
        <v>1</v>
      </c>
      <c r="I98" s="8">
        <v>10000</v>
      </c>
      <c r="J98" s="7">
        <v>1</v>
      </c>
      <c r="K98" s="8">
        <v>10000</v>
      </c>
      <c r="L98" s="7">
        <v>1</v>
      </c>
      <c r="M98" s="8">
        <v>10000</v>
      </c>
      <c r="N98" s="7">
        <v>1</v>
      </c>
    </row>
    <row r="99" spans="1:14">
      <c r="A99" t="s">
        <v>30</v>
      </c>
      <c r="B99" t="str">
        <f t="shared" si="5"/>
        <v>offshore carbon-storage resource</v>
      </c>
      <c r="C99" t="str">
        <f t="shared" si="5"/>
        <v>offshore carbon-storage resource</v>
      </c>
      <c r="D99">
        <v>0</v>
      </c>
      <c r="E99">
        <v>0</v>
      </c>
      <c r="F99" s="7">
        <v>1000000</v>
      </c>
      <c r="G99">
        <f>Resource!$B$25</f>
        <v>0.1</v>
      </c>
      <c r="H99" s="7">
        <v>1</v>
      </c>
      <c r="I99" s="8">
        <v>10000</v>
      </c>
      <c r="J99" s="7">
        <v>1</v>
      </c>
      <c r="K99" s="8">
        <v>10000</v>
      </c>
      <c r="L99" s="7">
        <v>1</v>
      </c>
      <c r="M99" s="8">
        <v>10000</v>
      </c>
      <c r="N99" s="7">
        <v>1</v>
      </c>
    </row>
    <row r="100" spans="1:14">
      <c r="A100" t="s">
        <v>31</v>
      </c>
      <c r="B100" t="str">
        <f t="shared" si="5"/>
        <v>offshore carbon-storage resource</v>
      </c>
      <c r="C100" t="str">
        <f t="shared" si="5"/>
        <v>offshore carbon-storage resource</v>
      </c>
      <c r="D100">
        <v>0</v>
      </c>
      <c r="E100">
        <v>0</v>
      </c>
      <c r="F100" s="7">
        <v>1000000</v>
      </c>
      <c r="G100">
        <f>Resource!$B$25</f>
        <v>0.1</v>
      </c>
      <c r="H100" s="7">
        <v>1</v>
      </c>
      <c r="I100" s="8">
        <v>10000</v>
      </c>
      <c r="J100" s="7">
        <v>1</v>
      </c>
      <c r="K100" s="8">
        <v>10000</v>
      </c>
      <c r="L100" s="7">
        <v>1</v>
      </c>
      <c r="M100" s="8">
        <v>10000</v>
      </c>
      <c r="N100" s="7">
        <v>1</v>
      </c>
    </row>
    <row r="101" spans="1:14">
      <c r="A101" t="s">
        <v>49</v>
      </c>
      <c r="B101" t="str">
        <f t="shared" si="5"/>
        <v>offshore carbon-storage resource</v>
      </c>
      <c r="C101" t="str">
        <f t="shared" si="5"/>
        <v>offshore carbon-storage resource</v>
      </c>
      <c r="D101">
        <v>0</v>
      </c>
      <c r="E101">
        <v>0</v>
      </c>
      <c r="F101" s="7">
        <v>1000000</v>
      </c>
      <c r="G101">
        <f>Resource!$B$25</f>
        <v>0.1</v>
      </c>
      <c r="H101" s="7">
        <v>1</v>
      </c>
      <c r="I101" s="8">
        <v>10000</v>
      </c>
      <c r="J101" s="7">
        <v>1</v>
      </c>
      <c r="K101" s="8">
        <v>10000</v>
      </c>
      <c r="L101" s="7">
        <v>1</v>
      </c>
      <c r="M101" s="8">
        <v>10000</v>
      </c>
      <c r="N101" s="7">
        <v>1</v>
      </c>
    </row>
    <row r="102" spans="1:14">
      <c r="A102" t="s">
        <v>32</v>
      </c>
      <c r="B102" t="str">
        <f t="shared" si="5"/>
        <v>offshore carbon-storage resource</v>
      </c>
      <c r="C102" t="str">
        <f t="shared" si="5"/>
        <v>offshore carbon-storage resource</v>
      </c>
      <c r="D102">
        <v>0</v>
      </c>
      <c r="E102">
        <v>0</v>
      </c>
      <c r="F102" s="7">
        <v>1000000</v>
      </c>
      <c r="G102">
        <f>Resource!$B$25</f>
        <v>0.1</v>
      </c>
      <c r="H102" s="7">
        <v>1</v>
      </c>
      <c r="I102" s="8">
        <v>10000</v>
      </c>
      <c r="J102" s="7">
        <v>1</v>
      </c>
      <c r="K102" s="8">
        <v>10000</v>
      </c>
      <c r="L102" s="7">
        <v>1</v>
      </c>
      <c r="M102" s="8">
        <v>10000</v>
      </c>
      <c r="N102" s="7">
        <v>1</v>
      </c>
    </row>
    <row r="103" spans="1:14">
      <c r="A103" t="s">
        <v>33</v>
      </c>
      <c r="B103" t="str">
        <f t="shared" si="5"/>
        <v>offshore carbon-storage resource</v>
      </c>
      <c r="C103" t="str">
        <f t="shared" si="5"/>
        <v>offshore carbon-storage resource</v>
      </c>
      <c r="D103">
        <v>0</v>
      </c>
      <c r="E103">
        <v>0</v>
      </c>
      <c r="F103" s="7">
        <v>1000000</v>
      </c>
      <c r="G103">
        <f>Resource!$B$25</f>
        <v>0.1</v>
      </c>
      <c r="H103" s="7">
        <v>1</v>
      </c>
      <c r="I103" s="8">
        <v>10000</v>
      </c>
      <c r="J103" s="7">
        <v>1</v>
      </c>
      <c r="K103" s="8">
        <v>10000</v>
      </c>
      <c r="L103" s="7">
        <v>1</v>
      </c>
      <c r="M103" s="8">
        <v>10000</v>
      </c>
      <c r="N103" s="7">
        <v>1</v>
      </c>
    </row>
    <row r="104" spans="1:14">
      <c r="A104" t="s">
        <v>34</v>
      </c>
      <c r="B104" t="str">
        <f t="shared" si="5"/>
        <v>offshore carbon-storage resource</v>
      </c>
      <c r="C104" t="str">
        <f t="shared" si="5"/>
        <v>offshore carbon-storage resource</v>
      </c>
      <c r="D104">
        <v>0</v>
      </c>
      <c r="E104">
        <v>0</v>
      </c>
      <c r="F104" s="7">
        <v>1000000</v>
      </c>
      <c r="G104">
        <f>Resource!$B$25</f>
        <v>0.1</v>
      </c>
      <c r="H104" s="7">
        <v>1</v>
      </c>
      <c r="I104" s="8">
        <v>10000</v>
      </c>
      <c r="J104" s="7">
        <v>1</v>
      </c>
      <c r="K104" s="8">
        <v>10000</v>
      </c>
      <c r="L104" s="7">
        <v>1</v>
      </c>
      <c r="M104" s="8">
        <v>10000</v>
      </c>
      <c r="N104" s="7">
        <v>1</v>
      </c>
    </row>
    <row r="105" spans="1:14">
      <c r="A105" t="s">
        <v>35</v>
      </c>
      <c r="B105" t="str">
        <f t="shared" si="5"/>
        <v>offshore carbon-storage resource</v>
      </c>
      <c r="C105" t="str">
        <f t="shared" si="5"/>
        <v>offshore carbon-storage resource</v>
      </c>
      <c r="D105">
        <v>0</v>
      </c>
      <c r="E105">
        <v>0</v>
      </c>
      <c r="F105" s="7">
        <v>1000000</v>
      </c>
      <c r="G105">
        <f>Resource!$B$25</f>
        <v>0.1</v>
      </c>
      <c r="H105" s="7">
        <v>1</v>
      </c>
      <c r="I105" s="8">
        <v>10000</v>
      </c>
      <c r="J105" s="7">
        <v>1</v>
      </c>
      <c r="K105" s="8">
        <v>10000</v>
      </c>
      <c r="L105" s="7">
        <v>1</v>
      </c>
      <c r="M105" s="8">
        <v>10000</v>
      </c>
      <c r="N105" s="7">
        <v>1</v>
      </c>
    </row>
    <row r="106" spans="1:14">
      <c r="A106" t="s">
        <v>36</v>
      </c>
      <c r="B106" t="str">
        <f t="shared" si="5"/>
        <v>offshore carbon-storage resource</v>
      </c>
      <c r="C106" t="str">
        <f t="shared" si="5"/>
        <v>offshore carbon-storage resource</v>
      </c>
      <c r="D106">
        <v>0</v>
      </c>
      <c r="E106">
        <v>0</v>
      </c>
      <c r="F106" s="7">
        <v>1000000</v>
      </c>
      <c r="G106">
        <f>Resource!$B$25</f>
        <v>0.1</v>
      </c>
      <c r="H106" s="7">
        <v>1</v>
      </c>
      <c r="I106" s="8">
        <v>10000</v>
      </c>
      <c r="J106" s="7">
        <v>1</v>
      </c>
      <c r="K106" s="8">
        <v>10000</v>
      </c>
      <c r="L106" s="7">
        <v>1</v>
      </c>
      <c r="M106" s="8">
        <v>10000</v>
      </c>
      <c r="N106" s="7">
        <v>1</v>
      </c>
    </row>
    <row r="108" spans="1:14">
      <c r="A108" t="s">
        <v>0</v>
      </c>
    </row>
    <row r="109" spans="1:14">
      <c r="A109" t="s">
        <v>1</v>
      </c>
    </row>
    <row r="110" spans="1:14">
      <c r="A110">
        <v>6</v>
      </c>
    </row>
    <row r="111" spans="1:14">
      <c r="C111" s="1" t="s">
        <v>69</v>
      </c>
    </row>
    <row r="112" spans="1:14">
      <c r="A112" t="s">
        <v>3</v>
      </c>
      <c r="B112" t="s">
        <v>5</v>
      </c>
      <c r="C112" s="1" t="s">
        <v>70</v>
      </c>
    </row>
    <row r="113" spans="1:14">
      <c r="A113" t="s">
        <v>4</v>
      </c>
      <c r="B113" t="s">
        <v>10</v>
      </c>
      <c r="C113">
        <f>[1]Assumptions_Data!$A$84</f>
        <v>-6</v>
      </c>
    </row>
    <row r="115" spans="1:14">
      <c r="A115" s="15" t="s">
        <v>0</v>
      </c>
    </row>
    <row r="116" spans="1:14">
      <c r="A116" t="s">
        <v>1</v>
      </c>
    </row>
    <row r="117" spans="1:14">
      <c r="A117">
        <v>7</v>
      </c>
    </row>
    <row r="118" spans="1:14">
      <c r="F118" t="s">
        <v>71</v>
      </c>
    </row>
    <row r="119" spans="1:14">
      <c r="A119" t="s">
        <v>3</v>
      </c>
      <c r="B119" t="s">
        <v>5</v>
      </c>
      <c r="C119" t="s">
        <v>6</v>
      </c>
      <c r="D119" t="s">
        <v>7</v>
      </c>
      <c r="E119" t="s">
        <v>72</v>
      </c>
      <c r="F119">
        <v>1975</v>
      </c>
      <c r="G119">
        <v>1990</v>
      </c>
      <c r="H119">
        <v>2005</v>
      </c>
      <c r="I119">
        <v>2020</v>
      </c>
      <c r="J119">
        <v>2035</v>
      </c>
      <c r="K119">
        <v>2050</v>
      </c>
      <c r="L119">
        <v>2065</v>
      </c>
      <c r="M119">
        <v>2080</v>
      </c>
      <c r="N119">
        <v>2095</v>
      </c>
    </row>
    <row r="120" spans="1:14">
      <c r="A120" t="s">
        <v>4</v>
      </c>
      <c r="B120" t="str">
        <f>B17</f>
        <v>carbon-storage</v>
      </c>
      <c r="C120" t="str">
        <f>C17</f>
        <v>offshore carbon-storage</v>
      </c>
      <c r="D120" t="str">
        <f>D17</f>
        <v>offshore carbon-storage</v>
      </c>
      <c r="E120" t="s">
        <v>73</v>
      </c>
      <c r="F120" s="7">
        <f>Resource!$D$27</f>
        <v>263.47305389221555</v>
      </c>
      <c r="G120" s="7">
        <f>Resource!$D$27</f>
        <v>263.47305389221555</v>
      </c>
      <c r="H120" s="7">
        <f>Resource!$D$27</f>
        <v>263.47305389221555</v>
      </c>
      <c r="I120" s="7">
        <f>Resource!$D$27</f>
        <v>263.47305389221555</v>
      </c>
      <c r="J120" s="7">
        <f>Resource!$D$27</f>
        <v>263.47305389221555</v>
      </c>
      <c r="K120" s="7">
        <f>Resource!$D$27</f>
        <v>263.47305389221555</v>
      </c>
      <c r="L120" s="7">
        <f>Resource!$D$27</f>
        <v>263.47305389221555</v>
      </c>
      <c r="M120" s="7">
        <f>Resource!$D$27</f>
        <v>263.47305389221555</v>
      </c>
      <c r="N120" s="7">
        <f>Resource!$D$27</f>
        <v>263.47305389221555</v>
      </c>
    </row>
    <row r="121" spans="1:14">
      <c r="F121" s="16"/>
      <c r="G121" s="16"/>
      <c r="H121" s="16"/>
      <c r="I121" s="16"/>
      <c r="J121" s="16"/>
      <c r="K121" s="16"/>
      <c r="L121" s="16"/>
      <c r="M121" s="16"/>
      <c r="N121" s="16"/>
    </row>
    <row r="122" spans="1:14">
      <c r="F122" s="16"/>
      <c r="G122" s="16"/>
      <c r="H122" s="16"/>
      <c r="I122" s="16"/>
      <c r="J122" s="16"/>
      <c r="K122" s="16"/>
      <c r="L122" s="16"/>
      <c r="M122" s="16"/>
      <c r="N122" s="16"/>
    </row>
    <row r="123" spans="1:14">
      <c r="A123" t="s">
        <v>0</v>
      </c>
    </row>
    <row r="124" spans="1:14">
      <c r="A124" t="s">
        <v>1</v>
      </c>
    </row>
    <row r="125" spans="1:14">
      <c r="A125">
        <v>8</v>
      </c>
    </row>
    <row r="126" spans="1:14">
      <c r="D126" s="1" t="s">
        <v>13</v>
      </c>
    </row>
    <row r="127" spans="1:14">
      <c r="A127" t="s">
        <v>3</v>
      </c>
      <c r="B127" t="s">
        <v>5</v>
      </c>
      <c r="C127" t="s">
        <v>6</v>
      </c>
      <c r="D127">
        <v>1975</v>
      </c>
      <c r="E127">
        <v>1990</v>
      </c>
      <c r="F127">
        <v>2005</v>
      </c>
      <c r="G127">
        <v>2020</v>
      </c>
      <c r="H127">
        <v>2035</v>
      </c>
      <c r="I127">
        <v>2050</v>
      </c>
      <c r="J127">
        <v>2065</v>
      </c>
      <c r="K127">
        <v>2080</v>
      </c>
      <c r="L127">
        <v>2095</v>
      </c>
    </row>
    <row r="128" spans="1:14">
      <c r="A128" t="s">
        <v>4</v>
      </c>
      <c r="B128" t="s">
        <v>10</v>
      </c>
      <c r="C128" t="s">
        <v>9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</row>
    <row r="129" spans="1:12">
      <c r="A129" s="3" t="s">
        <v>4</v>
      </c>
      <c r="B129" s="2" t="s">
        <v>10</v>
      </c>
      <c r="C129" s="2" t="s">
        <v>65</v>
      </c>
      <c r="D129" s="14">
        <v>1</v>
      </c>
      <c r="E129" s="14">
        <v>1</v>
      </c>
      <c r="F129" s="14">
        <v>1</v>
      </c>
      <c r="G129" s="14">
        <v>1</v>
      </c>
      <c r="H129" s="14">
        <v>1</v>
      </c>
      <c r="I129" s="14">
        <v>1</v>
      </c>
      <c r="J129" s="14">
        <v>1</v>
      </c>
      <c r="K129" s="14">
        <v>1</v>
      </c>
      <c r="L129" s="14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tabSelected="1" workbookViewId="0">
      <selection activeCell="H53" sqref="H53"/>
    </sheetView>
  </sheetViews>
  <sheetFormatPr baseColWidth="10" defaultRowHeight="15" x14ac:dyDescent="0"/>
  <cols>
    <col min="2" max="2" width="21.6640625" customWidth="1"/>
    <col min="3" max="3" width="22.33203125" customWidth="1"/>
    <col min="4" max="4" width="20" customWidth="1"/>
    <col min="5" max="5" width="23.1640625" customWidth="1"/>
    <col min="9" max="9" width="11.83203125" bestFit="1" customWidth="1"/>
    <col min="10" max="10" width="9" customWidth="1"/>
  </cols>
  <sheetData>
    <row r="1" spans="1:13">
      <c r="A1" t="s">
        <v>37</v>
      </c>
    </row>
    <row r="3" spans="1:13">
      <c r="A3" t="s">
        <v>11</v>
      </c>
    </row>
    <row r="4" spans="1:13">
      <c r="A4" t="s">
        <v>0</v>
      </c>
    </row>
    <row r="5" spans="1:13">
      <c r="A5" t="s">
        <v>1</v>
      </c>
    </row>
    <row r="6" spans="1:13">
      <c r="A6">
        <v>1</v>
      </c>
    </row>
    <row r="7" spans="1:13">
      <c r="D7" t="s">
        <v>2</v>
      </c>
      <c r="E7" t="s">
        <v>2</v>
      </c>
    </row>
    <row r="8" spans="1:13">
      <c r="A8" t="s">
        <v>3</v>
      </c>
      <c r="B8" t="s">
        <v>5</v>
      </c>
      <c r="C8" t="s">
        <v>6</v>
      </c>
      <c r="D8" t="s">
        <v>7</v>
      </c>
      <c r="E8" t="s">
        <v>12</v>
      </c>
    </row>
    <row r="9" spans="1:13">
      <c r="A9" t="s">
        <v>4</v>
      </c>
      <c r="B9" t="s">
        <v>10</v>
      </c>
      <c r="C9" t="s">
        <v>9</v>
      </c>
      <c r="D9" t="s">
        <v>9</v>
      </c>
      <c r="E9" t="s">
        <v>8</v>
      </c>
    </row>
    <row r="11" spans="1:13">
      <c r="A11" t="s">
        <v>0</v>
      </c>
    </row>
    <row r="12" spans="1:13">
      <c r="A12" t="s">
        <v>1</v>
      </c>
    </row>
    <row r="13" spans="1:13">
      <c r="A13">
        <v>2</v>
      </c>
    </row>
    <row r="14" spans="1:13">
      <c r="E14" s="1" t="s">
        <v>13</v>
      </c>
    </row>
    <row r="15" spans="1:13">
      <c r="A15" t="s">
        <v>3</v>
      </c>
      <c r="B15" t="s">
        <v>5</v>
      </c>
      <c r="C15" t="s">
        <v>6</v>
      </c>
      <c r="D15" t="s">
        <v>7</v>
      </c>
      <c r="E15">
        <v>1975</v>
      </c>
      <c r="F15">
        <v>1990</v>
      </c>
      <c r="G15">
        <v>2005</v>
      </c>
      <c r="H15">
        <v>2020</v>
      </c>
      <c r="I15">
        <v>2035</v>
      </c>
      <c r="J15">
        <v>2050</v>
      </c>
      <c r="K15">
        <v>2065</v>
      </c>
      <c r="L15">
        <v>2080</v>
      </c>
      <c r="M15">
        <v>2095</v>
      </c>
    </row>
    <row r="16" spans="1:13">
      <c r="A16" t="s">
        <v>4</v>
      </c>
      <c r="B16" t="s">
        <v>10</v>
      </c>
      <c r="C16" t="s">
        <v>9</v>
      </c>
      <c r="D16" t="s">
        <v>9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</row>
    <row r="17" spans="1:14">
      <c r="A17" s="3" t="s">
        <v>4</v>
      </c>
      <c r="B17" s="2" t="s">
        <v>10</v>
      </c>
      <c r="C17" s="2" t="s">
        <v>65</v>
      </c>
      <c r="D17" s="3" t="s">
        <v>65</v>
      </c>
      <c r="E17" s="14">
        <v>1</v>
      </c>
      <c r="F17" s="14">
        <v>1</v>
      </c>
      <c r="G17" s="14">
        <v>1</v>
      </c>
      <c r="H17" s="14">
        <v>1</v>
      </c>
      <c r="I17" s="14">
        <v>1</v>
      </c>
      <c r="J17" s="14">
        <v>1</v>
      </c>
      <c r="K17" s="14">
        <v>1</v>
      </c>
      <c r="L17" s="14">
        <v>1</v>
      </c>
      <c r="M17" s="14">
        <v>1</v>
      </c>
    </row>
    <row r="19" spans="1:14">
      <c r="A19" t="s">
        <v>0</v>
      </c>
    </row>
    <row r="20" spans="1:14">
      <c r="A20" t="s">
        <v>1</v>
      </c>
    </row>
    <row r="21" spans="1:14">
      <c r="A21">
        <v>3</v>
      </c>
    </row>
    <row r="22" spans="1:14">
      <c r="F22" t="s">
        <v>16</v>
      </c>
    </row>
    <row r="23" spans="1:14">
      <c r="A23" s="2" t="s">
        <v>3</v>
      </c>
      <c r="B23" s="2" t="s">
        <v>5</v>
      </c>
      <c r="C23" s="2" t="s">
        <v>6</v>
      </c>
      <c r="D23" s="2" t="s">
        <v>7</v>
      </c>
      <c r="E23" s="3" t="s">
        <v>14</v>
      </c>
      <c r="F23" s="2">
        <v>1975</v>
      </c>
      <c r="G23" s="2">
        <v>1990</v>
      </c>
      <c r="H23" s="2">
        <v>2005</v>
      </c>
      <c r="I23" s="2">
        <v>2020</v>
      </c>
      <c r="J23" s="2">
        <v>2035</v>
      </c>
      <c r="K23" s="2">
        <v>2050</v>
      </c>
      <c r="L23" s="2">
        <v>2065</v>
      </c>
      <c r="M23" s="2">
        <v>2080</v>
      </c>
      <c r="N23" s="2">
        <v>2095</v>
      </c>
    </row>
    <row r="24" spans="1:14">
      <c r="A24" s="2" t="s">
        <v>4</v>
      </c>
      <c r="B24" s="2" t="str">
        <f>B$16</f>
        <v>carbon-storage</v>
      </c>
      <c r="C24" s="2" t="str">
        <f t="shared" ref="C24:D24" si="0">C$16</f>
        <v>carbon-storage regional</v>
      </c>
      <c r="D24" s="2" t="str">
        <f t="shared" si="0"/>
        <v>carbon-storage regional</v>
      </c>
      <c r="E24" s="6" t="s">
        <v>15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</row>
    <row r="25" spans="1:14">
      <c r="A25" s="3" t="s">
        <v>4</v>
      </c>
      <c r="B25" s="2" t="s">
        <v>10</v>
      </c>
      <c r="C25" s="2" t="s">
        <v>65</v>
      </c>
      <c r="D25" s="3" t="s">
        <v>65</v>
      </c>
      <c r="E25" s="4" t="s">
        <v>64</v>
      </c>
      <c r="F25" s="14">
        <v>1</v>
      </c>
      <c r="G25" s="14">
        <v>1</v>
      </c>
      <c r="H25" s="14">
        <v>1</v>
      </c>
      <c r="I25" s="14">
        <v>1</v>
      </c>
      <c r="J25" s="14">
        <v>1</v>
      </c>
      <c r="K25" s="14">
        <v>1</v>
      </c>
      <c r="L25" s="14">
        <v>1</v>
      </c>
      <c r="M25" s="14">
        <v>1</v>
      </c>
      <c r="N25" s="14">
        <v>1</v>
      </c>
    </row>
    <row r="26" spans="1:14">
      <c r="A26" s="2"/>
      <c r="B26" s="2"/>
      <c r="C26" s="2"/>
      <c r="D26" s="2"/>
      <c r="E26" s="4"/>
      <c r="F26" s="5"/>
      <c r="G26" s="5"/>
      <c r="H26" s="5"/>
      <c r="I26" s="5"/>
      <c r="J26" s="5"/>
      <c r="K26" s="5"/>
      <c r="L26" s="5"/>
      <c r="M26" s="5"/>
      <c r="N26" s="5"/>
    </row>
    <row r="27" spans="1:14">
      <c r="A27" t="s">
        <v>0</v>
      </c>
    </row>
    <row r="28" spans="1:14">
      <c r="A28" t="s">
        <v>1</v>
      </c>
    </row>
    <row r="29" spans="1:14">
      <c r="A29">
        <v>4</v>
      </c>
    </row>
    <row r="30" spans="1:14">
      <c r="F30">
        <v>1975</v>
      </c>
    </row>
    <row r="31" spans="1:14">
      <c r="A31" t="s">
        <v>3</v>
      </c>
      <c r="B31" t="s">
        <v>17</v>
      </c>
      <c r="C31" t="s">
        <v>18</v>
      </c>
      <c r="D31" t="s">
        <v>19</v>
      </c>
      <c r="E31" t="s">
        <v>20</v>
      </c>
      <c r="F31" t="s">
        <v>21</v>
      </c>
    </row>
    <row r="32" spans="1:14">
      <c r="A32" t="s">
        <v>24</v>
      </c>
      <c r="B32" t="str">
        <f>$E$24</f>
        <v>carbon-storage resource</v>
      </c>
      <c r="C32" t="s">
        <v>22</v>
      </c>
      <c r="D32" t="s">
        <v>23</v>
      </c>
      <c r="E32" t="str">
        <f>$A32</f>
        <v>Africa</v>
      </c>
      <c r="F32">
        <v>1</v>
      </c>
    </row>
    <row r="33" spans="1:6">
      <c r="A33" t="s">
        <v>25</v>
      </c>
      <c r="B33" t="str">
        <f t="shared" ref="B33:B45" si="1">$E$24</f>
        <v>carbon-storage resource</v>
      </c>
      <c r="C33" t="s">
        <v>22</v>
      </c>
      <c r="D33" t="s">
        <v>23</v>
      </c>
      <c r="E33" t="str">
        <f t="shared" ref="E33:E45" si="2">$A33</f>
        <v>Australia_NZ</v>
      </c>
      <c r="F33">
        <v>1</v>
      </c>
    </row>
    <row r="34" spans="1:6">
      <c r="A34" t="s">
        <v>26</v>
      </c>
      <c r="B34" t="str">
        <f t="shared" si="1"/>
        <v>carbon-storage resource</v>
      </c>
      <c r="C34" t="s">
        <v>22</v>
      </c>
      <c r="D34" t="s">
        <v>23</v>
      </c>
      <c r="E34" t="str">
        <f t="shared" si="2"/>
        <v>Canada</v>
      </c>
      <c r="F34">
        <v>1</v>
      </c>
    </row>
    <row r="35" spans="1:6">
      <c r="A35" t="s">
        <v>27</v>
      </c>
      <c r="B35" t="str">
        <f t="shared" si="1"/>
        <v>carbon-storage resource</v>
      </c>
      <c r="C35" t="s">
        <v>22</v>
      </c>
      <c r="D35" t="s">
        <v>23</v>
      </c>
      <c r="E35" t="str">
        <f t="shared" si="2"/>
        <v>China</v>
      </c>
      <c r="F35">
        <v>1</v>
      </c>
    </row>
    <row r="36" spans="1:6">
      <c r="A36" t="s">
        <v>28</v>
      </c>
      <c r="B36" t="str">
        <f t="shared" si="1"/>
        <v>carbon-storage resource</v>
      </c>
      <c r="C36" t="s">
        <v>22</v>
      </c>
      <c r="D36" t="s">
        <v>23</v>
      </c>
      <c r="E36" t="str">
        <f t="shared" si="2"/>
        <v>Eastern Europe</v>
      </c>
      <c r="F36">
        <v>1</v>
      </c>
    </row>
    <row r="37" spans="1:6">
      <c r="A37" t="s">
        <v>29</v>
      </c>
      <c r="B37" t="str">
        <f t="shared" si="1"/>
        <v>carbon-storage resource</v>
      </c>
      <c r="C37" t="s">
        <v>22</v>
      </c>
      <c r="D37" t="s">
        <v>23</v>
      </c>
      <c r="E37" t="str">
        <f t="shared" si="2"/>
        <v>Former Soviet Union</v>
      </c>
      <c r="F37">
        <v>1</v>
      </c>
    </row>
    <row r="38" spans="1:6">
      <c r="A38" t="s">
        <v>30</v>
      </c>
      <c r="B38" t="str">
        <f t="shared" si="1"/>
        <v>carbon-storage resource</v>
      </c>
      <c r="C38" t="s">
        <v>22</v>
      </c>
      <c r="D38" t="s">
        <v>23</v>
      </c>
      <c r="E38" t="str">
        <f t="shared" si="2"/>
        <v>India</v>
      </c>
      <c r="F38">
        <v>1</v>
      </c>
    </row>
    <row r="39" spans="1:6">
      <c r="A39" t="s">
        <v>31</v>
      </c>
      <c r="B39" t="str">
        <f t="shared" si="1"/>
        <v>carbon-storage resource</v>
      </c>
      <c r="C39" t="s">
        <v>22</v>
      </c>
      <c r="D39" t="s">
        <v>23</v>
      </c>
      <c r="E39" t="str">
        <f t="shared" si="2"/>
        <v>Japan</v>
      </c>
      <c r="F39">
        <v>1</v>
      </c>
    </row>
    <row r="40" spans="1:6">
      <c r="A40" t="s">
        <v>49</v>
      </c>
      <c r="B40" t="str">
        <f t="shared" si="1"/>
        <v>carbon-storage resource</v>
      </c>
      <c r="C40" t="s">
        <v>22</v>
      </c>
      <c r="D40" t="s">
        <v>23</v>
      </c>
      <c r="E40" t="str">
        <f t="shared" si="2"/>
        <v>Korea</v>
      </c>
      <c r="F40">
        <v>1</v>
      </c>
    </row>
    <row r="41" spans="1:6">
      <c r="A41" t="s">
        <v>32</v>
      </c>
      <c r="B41" t="str">
        <f t="shared" si="1"/>
        <v>carbon-storage resource</v>
      </c>
      <c r="C41" t="s">
        <v>22</v>
      </c>
      <c r="D41" t="s">
        <v>23</v>
      </c>
      <c r="E41" t="str">
        <f t="shared" si="2"/>
        <v>Latin America</v>
      </c>
      <c r="F41">
        <v>1</v>
      </c>
    </row>
    <row r="42" spans="1:6">
      <c r="A42" t="s">
        <v>33</v>
      </c>
      <c r="B42" t="str">
        <f t="shared" si="1"/>
        <v>carbon-storage resource</v>
      </c>
      <c r="C42" t="s">
        <v>22</v>
      </c>
      <c r="D42" t="s">
        <v>23</v>
      </c>
      <c r="E42" t="str">
        <f t="shared" si="2"/>
        <v>Middle East</v>
      </c>
      <c r="F42">
        <v>1</v>
      </c>
    </row>
    <row r="43" spans="1:6">
      <c r="A43" t="s">
        <v>34</v>
      </c>
      <c r="B43" t="str">
        <f t="shared" si="1"/>
        <v>carbon-storage resource</v>
      </c>
      <c r="C43" t="s">
        <v>22</v>
      </c>
      <c r="D43" t="s">
        <v>23</v>
      </c>
      <c r="E43" t="str">
        <f t="shared" si="2"/>
        <v>Southeast Asia</v>
      </c>
      <c r="F43">
        <v>1</v>
      </c>
    </row>
    <row r="44" spans="1:6">
      <c r="A44" t="s">
        <v>35</v>
      </c>
      <c r="B44" t="str">
        <f t="shared" si="1"/>
        <v>carbon-storage resource</v>
      </c>
      <c r="C44" t="s">
        <v>22</v>
      </c>
      <c r="D44" t="s">
        <v>23</v>
      </c>
      <c r="E44" t="str">
        <f t="shared" si="2"/>
        <v>USA</v>
      </c>
      <c r="F44">
        <v>1</v>
      </c>
    </row>
    <row r="45" spans="1:6">
      <c r="A45" t="s">
        <v>36</v>
      </c>
      <c r="B45" t="str">
        <f t="shared" si="1"/>
        <v>carbon-storage resource</v>
      </c>
      <c r="C45" t="s">
        <v>22</v>
      </c>
      <c r="D45" t="s">
        <v>23</v>
      </c>
      <c r="E45" t="str">
        <f t="shared" si="2"/>
        <v>Western Europe</v>
      </c>
      <c r="F45">
        <v>1</v>
      </c>
    </row>
    <row r="48" spans="1:6">
      <c r="A48" t="s">
        <v>38</v>
      </c>
    </row>
    <row r="49" spans="1:14">
      <c r="A49" t="s">
        <v>39</v>
      </c>
    </row>
    <row r="50" spans="1:14">
      <c r="A50">
        <v>5</v>
      </c>
    </row>
    <row r="51" spans="1:14">
      <c r="D51" t="s">
        <v>40</v>
      </c>
      <c r="F51" t="s">
        <v>41</v>
      </c>
      <c r="H51" t="s">
        <v>42</v>
      </c>
      <c r="J51" t="s">
        <v>43</v>
      </c>
      <c r="L51" t="s">
        <v>44</v>
      </c>
      <c r="N51" t="s">
        <v>61</v>
      </c>
    </row>
    <row r="52" spans="1:14">
      <c r="A52" t="s">
        <v>45</v>
      </c>
      <c r="B52" t="s">
        <v>17</v>
      </c>
      <c r="C52" t="s">
        <v>48</v>
      </c>
      <c r="D52" t="s">
        <v>46</v>
      </c>
      <c r="E52" t="s">
        <v>47</v>
      </c>
      <c r="F52" t="s">
        <v>46</v>
      </c>
      <c r="G52" t="s">
        <v>47</v>
      </c>
      <c r="H52" t="s">
        <v>46</v>
      </c>
      <c r="I52" t="s">
        <v>47</v>
      </c>
      <c r="J52" t="s">
        <v>46</v>
      </c>
      <c r="K52" t="s">
        <v>47</v>
      </c>
      <c r="L52" t="s">
        <v>46</v>
      </c>
      <c r="M52" t="s">
        <v>47</v>
      </c>
      <c r="N52" t="s">
        <v>62</v>
      </c>
    </row>
    <row r="53" spans="1:14">
      <c r="A53" t="s">
        <v>24</v>
      </c>
      <c r="B53" t="str">
        <f>$E$24</f>
        <v>carbon-storage resource</v>
      </c>
      <c r="C53" t="str">
        <f>$E$24</f>
        <v>carbon-storage resource</v>
      </c>
      <c r="D53">
        <v>0</v>
      </c>
      <c r="E53">
        <v>0</v>
      </c>
      <c r="F53" s="7">
        <f>Resource!$A$25*VLOOKUP($A53,Resource!$B$6:$H$19,7,FALSE)</f>
        <v>122.72727272727272</v>
      </c>
      <c r="G53">
        <f>Resource!$B$25</f>
        <v>0.1</v>
      </c>
      <c r="H53" s="7">
        <f>Resource!$C$25*VLOOKUP($A53,Resource!$B$6:$H$19,7,FALSE)</f>
        <v>2454.5454545454545</v>
      </c>
      <c r="I53" s="8">
        <f>Resource!$D$25</f>
        <v>13.722554890219559</v>
      </c>
      <c r="J53" s="7">
        <f>Resource!$E$25*VLOOKUP($A53,Resource!$B$6:$H$19,7,FALSE)</f>
        <v>14727.272727272726</v>
      </c>
      <c r="K53" s="8">
        <f>Resource!$F$25</f>
        <v>27.445109780439118</v>
      </c>
      <c r="L53" s="7">
        <f>Resource!$G$25*VLOOKUP($A53,Resource!$B$6:$H$19,7,FALSE)</f>
        <v>7240.9090909090919</v>
      </c>
      <c r="M53" s="8">
        <f>Resource!$H$25</f>
        <v>205.83832335329339</v>
      </c>
      <c r="N53" s="7">
        <f>Resource!$I$25</f>
        <v>10000</v>
      </c>
    </row>
    <row r="54" spans="1:14">
      <c r="A54" t="s">
        <v>25</v>
      </c>
      <c r="B54" t="str">
        <f t="shared" ref="B54:C66" si="3">$E$24</f>
        <v>carbon-storage resource</v>
      </c>
      <c r="C54" t="str">
        <f t="shared" si="3"/>
        <v>carbon-storage resource</v>
      </c>
      <c r="D54">
        <v>0</v>
      </c>
      <c r="E54">
        <v>0</v>
      </c>
      <c r="F54" s="7">
        <f>Resource!$A$25*VLOOKUP($A54,Resource!$B$6:$H$19,7,FALSE)</f>
        <v>377.72727272727275</v>
      </c>
      <c r="G54">
        <f>Resource!$B$25</f>
        <v>0.1</v>
      </c>
      <c r="H54" s="7">
        <f>Resource!$C$25*VLOOKUP($A54,Resource!$B$6:$H$19,7,FALSE)</f>
        <v>7554.545454545455</v>
      </c>
      <c r="I54" s="8">
        <f>Resource!$D$25</f>
        <v>13.722554890219559</v>
      </c>
      <c r="J54" s="7">
        <f>Resource!$E$25*VLOOKUP($A54,Resource!$B$6:$H$19,7,FALSE)</f>
        <v>45327.272727272728</v>
      </c>
      <c r="K54" s="8">
        <f>Resource!$F$25</f>
        <v>27.445109780439118</v>
      </c>
      <c r="L54" s="7">
        <f>Resource!$G$25*VLOOKUP($A54,Resource!$B$6:$H$19,7,FALSE)</f>
        <v>22285.909090909092</v>
      </c>
      <c r="M54" s="8">
        <f>Resource!$H$25</f>
        <v>205.83832335329339</v>
      </c>
      <c r="N54" s="7">
        <f>Resource!$I$25</f>
        <v>10000</v>
      </c>
    </row>
    <row r="55" spans="1:14">
      <c r="A55" t="s">
        <v>26</v>
      </c>
      <c r="B55" t="str">
        <f t="shared" si="3"/>
        <v>carbon-storage resource</v>
      </c>
      <c r="C55" t="str">
        <f t="shared" si="3"/>
        <v>carbon-storage resource</v>
      </c>
      <c r="D55">
        <v>0</v>
      </c>
      <c r="E55">
        <v>0</v>
      </c>
      <c r="F55" s="7">
        <f>Resource!$A$25*VLOOKUP($A55,Resource!$B$6:$H$19,7,FALSE)</f>
        <v>72.272727272727266</v>
      </c>
      <c r="G55">
        <f>Resource!$B$25</f>
        <v>0.1</v>
      </c>
      <c r="H55" s="7">
        <f>Resource!$C$25*VLOOKUP($A55,Resource!$B$6:$H$19,7,FALSE)</f>
        <v>1445.4545454545455</v>
      </c>
      <c r="I55" s="8">
        <f>Resource!$D$25</f>
        <v>13.722554890219559</v>
      </c>
      <c r="J55" s="7">
        <f>Resource!$E$25*VLOOKUP($A55,Resource!$B$6:$H$19,7,FALSE)</f>
        <v>8672.7272727272721</v>
      </c>
      <c r="K55" s="8">
        <f>Resource!$F$25</f>
        <v>27.445109780439118</v>
      </c>
      <c r="L55" s="7">
        <f>Resource!$G$25*VLOOKUP($A55,Resource!$B$6:$H$19,7,FALSE)</f>
        <v>4264.0909090909099</v>
      </c>
      <c r="M55" s="8">
        <f>Resource!$H$25</f>
        <v>205.83832335329339</v>
      </c>
      <c r="N55" s="7">
        <f>Resource!$I$25</f>
        <v>10000</v>
      </c>
    </row>
    <row r="56" spans="1:14">
      <c r="A56" t="s">
        <v>27</v>
      </c>
      <c r="B56" t="str">
        <f t="shared" si="3"/>
        <v>carbon-storage resource</v>
      </c>
      <c r="C56" t="str">
        <f t="shared" si="3"/>
        <v>carbon-storage resource</v>
      </c>
      <c r="D56">
        <v>0</v>
      </c>
      <c r="E56">
        <v>0</v>
      </c>
      <c r="F56" s="7">
        <f>Resource!$A$25*VLOOKUP($A56,Resource!$B$6:$H$19,7,FALSE)</f>
        <v>2363.1818181818185</v>
      </c>
      <c r="G56">
        <f>Resource!$B$25</f>
        <v>0.1</v>
      </c>
      <c r="H56" s="7">
        <f>Resource!$C$25*VLOOKUP($A56,Resource!$B$6:$H$19,7,FALSE)</f>
        <v>47263.636363636368</v>
      </c>
      <c r="I56" s="8">
        <f>Resource!$D$25</f>
        <v>13.722554890219559</v>
      </c>
      <c r="J56" s="7">
        <f>Resource!$E$25*VLOOKUP($A56,Resource!$B$6:$H$19,7,FALSE)</f>
        <v>283581.81818181818</v>
      </c>
      <c r="K56" s="8">
        <f>Resource!$F$25</f>
        <v>27.445109780439118</v>
      </c>
      <c r="L56" s="7">
        <f>Resource!$G$25*VLOOKUP($A56,Resource!$B$6:$H$19,7,FALSE)</f>
        <v>139427.72727272729</v>
      </c>
      <c r="M56" s="8">
        <f>Resource!$H$25</f>
        <v>205.83832335329339</v>
      </c>
      <c r="N56" s="7">
        <f>Resource!$I$25</f>
        <v>10000</v>
      </c>
    </row>
    <row r="57" spans="1:14">
      <c r="A57" t="s">
        <v>28</v>
      </c>
      <c r="B57" t="str">
        <f t="shared" si="3"/>
        <v>carbon-storage resource</v>
      </c>
      <c r="C57" t="str">
        <f t="shared" si="3"/>
        <v>carbon-storage resource</v>
      </c>
      <c r="D57">
        <v>0</v>
      </c>
      <c r="E57">
        <v>0</v>
      </c>
      <c r="F57" s="7">
        <f>Resource!$A$25*VLOOKUP($A57,Resource!$B$6:$H$19,7,FALSE)</f>
        <v>21.81818181818182</v>
      </c>
      <c r="G57">
        <f>Resource!$B$25</f>
        <v>0.1</v>
      </c>
      <c r="H57" s="7">
        <f>Resource!$C$25*VLOOKUP($A57,Resource!$B$6:$H$19,7,FALSE)</f>
        <v>436.36363636363643</v>
      </c>
      <c r="I57" s="8">
        <f>Resource!$D$25</f>
        <v>13.722554890219559</v>
      </c>
      <c r="J57" s="7">
        <f>Resource!$E$25*VLOOKUP($A57,Resource!$B$6:$H$19,7,FALSE)</f>
        <v>2618.1818181818185</v>
      </c>
      <c r="K57" s="8">
        <f>Resource!$F$25</f>
        <v>27.445109780439118</v>
      </c>
      <c r="L57" s="7">
        <f>Resource!$G$25*VLOOKUP($A57,Resource!$B$6:$H$19,7,FALSE)</f>
        <v>1287.2727272727275</v>
      </c>
      <c r="M57" s="8">
        <f>Resource!$H$25</f>
        <v>205.83832335329339</v>
      </c>
      <c r="N57" s="7">
        <f>Resource!$I$25</f>
        <v>10000</v>
      </c>
    </row>
    <row r="58" spans="1:14">
      <c r="A58" t="s">
        <v>29</v>
      </c>
      <c r="B58" t="str">
        <f t="shared" si="3"/>
        <v>carbon-storage resource</v>
      </c>
      <c r="C58" t="str">
        <f t="shared" si="3"/>
        <v>carbon-storage resource</v>
      </c>
      <c r="D58">
        <v>0</v>
      </c>
      <c r="E58">
        <v>0</v>
      </c>
      <c r="F58" s="7">
        <f>Resource!$A$25*VLOOKUP($A58,Resource!$B$6:$H$19,7,FALSE)</f>
        <v>370.90909090909088</v>
      </c>
      <c r="G58">
        <f>Resource!$B$25</f>
        <v>0.1</v>
      </c>
      <c r="H58" s="7">
        <f>Resource!$C$25*VLOOKUP($A58,Resource!$B$6:$H$19,7,FALSE)</f>
        <v>7418.181818181818</v>
      </c>
      <c r="I58" s="8">
        <f>Resource!$D$25</f>
        <v>13.722554890219559</v>
      </c>
      <c r="J58" s="7">
        <f>Resource!$E$25*VLOOKUP($A58,Resource!$B$6:$H$19,7,FALSE)</f>
        <v>44509.090909090904</v>
      </c>
      <c r="K58" s="8">
        <f>Resource!$F$25</f>
        <v>27.445109780439118</v>
      </c>
      <c r="L58" s="7">
        <f>Resource!$G$25*VLOOKUP($A58,Resource!$B$6:$H$19,7,FALSE)</f>
        <v>21883.636363636364</v>
      </c>
      <c r="M58" s="8">
        <f>Resource!$H$25</f>
        <v>205.83832335329339</v>
      </c>
      <c r="N58" s="7">
        <f>Resource!$I$25</f>
        <v>10000</v>
      </c>
    </row>
    <row r="59" spans="1:14">
      <c r="A59" t="s">
        <v>30</v>
      </c>
      <c r="B59" t="str">
        <f t="shared" si="3"/>
        <v>carbon-storage resource</v>
      </c>
      <c r="C59" t="str">
        <f t="shared" si="3"/>
        <v>carbon-storage resource</v>
      </c>
      <c r="D59">
        <v>0</v>
      </c>
      <c r="E59">
        <v>0</v>
      </c>
      <c r="F59" s="7">
        <f>Resource!$A$25*VLOOKUP($A59,Resource!$B$6:$H$19,7,FALSE)</f>
        <v>79.090909090909093</v>
      </c>
      <c r="G59">
        <f>Resource!$B$25</f>
        <v>0.1</v>
      </c>
      <c r="H59" s="7">
        <f>Resource!$C$25*VLOOKUP($A59,Resource!$B$6:$H$19,7,FALSE)</f>
        <v>1581.818181818182</v>
      </c>
      <c r="I59" s="8">
        <f>Resource!$D$25</f>
        <v>13.722554890219559</v>
      </c>
      <c r="J59" s="7">
        <f>Resource!$E$25*VLOOKUP($A59,Resource!$B$6:$H$19,7,FALSE)</f>
        <v>9490.9090909090901</v>
      </c>
      <c r="K59" s="8">
        <f>Resource!$F$25</f>
        <v>27.445109780439118</v>
      </c>
      <c r="L59" s="7">
        <f>Resource!$G$25*VLOOKUP($A59,Resource!$B$6:$H$19,7,FALSE)</f>
        <v>4666.3636363636369</v>
      </c>
      <c r="M59" s="8">
        <f>Resource!$H$25</f>
        <v>205.83832335329339</v>
      </c>
      <c r="N59" s="7">
        <f>Resource!$I$25</f>
        <v>10000</v>
      </c>
    </row>
    <row r="60" spans="1:14">
      <c r="A60" t="s">
        <v>31</v>
      </c>
      <c r="B60" t="str">
        <f t="shared" si="3"/>
        <v>carbon-storage resource</v>
      </c>
      <c r="C60" t="str">
        <f t="shared" si="3"/>
        <v>carbon-storage resource</v>
      </c>
      <c r="D60">
        <v>0</v>
      </c>
      <c r="E60">
        <v>0</v>
      </c>
      <c r="F60" s="7">
        <f>Resource!$A$25*VLOOKUP($A60,Resource!$B$6:$H$19,7,FALSE)</f>
        <v>60</v>
      </c>
      <c r="G60">
        <f>Resource!$B$25</f>
        <v>0.1</v>
      </c>
      <c r="H60" s="7">
        <f>Resource!$C$25*VLOOKUP($A60,Resource!$B$6:$H$19,7,FALSE)</f>
        <v>1200</v>
      </c>
      <c r="I60" s="8">
        <f>Resource!$D$25</f>
        <v>13.722554890219559</v>
      </c>
      <c r="J60" s="7">
        <f>Resource!$E$25*VLOOKUP($A60,Resource!$B$6:$H$19,7,FALSE)</f>
        <v>7200</v>
      </c>
      <c r="K60" s="8">
        <f>Resource!$F$25</f>
        <v>27.445109780439118</v>
      </c>
      <c r="L60" s="7">
        <f>Resource!$G$25*VLOOKUP($A60,Resource!$B$6:$H$19,7,FALSE)</f>
        <v>3540.0000000000005</v>
      </c>
      <c r="M60" s="8">
        <f>Resource!$H$25</f>
        <v>205.83832335329339</v>
      </c>
      <c r="N60" s="7">
        <f>Resource!$I$25</f>
        <v>10000</v>
      </c>
    </row>
    <row r="61" spans="1:14">
      <c r="A61" t="s">
        <v>49</v>
      </c>
      <c r="B61" t="str">
        <f t="shared" si="3"/>
        <v>carbon-storage resource</v>
      </c>
      <c r="C61" t="str">
        <f t="shared" si="3"/>
        <v>carbon-storage resource</v>
      </c>
      <c r="D61">
        <v>0</v>
      </c>
      <c r="E61">
        <v>0</v>
      </c>
      <c r="F61" s="7">
        <f>Resource!$A$25*VLOOKUP($A61,Resource!$B$6:$H$19,7,FALSE)</f>
        <v>0</v>
      </c>
      <c r="G61">
        <f>Resource!$B$25</f>
        <v>0.1</v>
      </c>
      <c r="H61" s="7">
        <f>Resource!$C$25*VLOOKUP($A61,Resource!$B$6:$H$19,7,FALSE)</f>
        <v>0</v>
      </c>
      <c r="I61" s="8">
        <f>Resource!$D$25</f>
        <v>13.722554890219559</v>
      </c>
      <c r="J61" s="7">
        <f>Resource!$E$25*VLOOKUP($A61,Resource!$B$6:$H$19,7,FALSE)</f>
        <v>0</v>
      </c>
      <c r="K61" s="8">
        <f>Resource!$F$25</f>
        <v>27.445109780439118</v>
      </c>
      <c r="L61" s="7">
        <f>Resource!$G$25*VLOOKUP($A61,Resource!$B$6:$H$19,7,FALSE)</f>
        <v>0</v>
      </c>
      <c r="M61" s="8">
        <f>Resource!$H$25</f>
        <v>205.83832335329339</v>
      </c>
      <c r="N61" s="7">
        <f>Resource!$I$25</f>
        <v>10000</v>
      </c>
    </row>
    <row r="62" spans="1:14">
      <c r="A62" t="s">
        <v>32</v>
      </c>
      <c r="B62" t="str">
        <f t="shared" si="3"/>
        <v>carbon-storage resource</v>
      </c>
      <c r="C62" t="str">
        <f t="shared" si="3"/>
        <v>carbon-storage resource</v>
      </c>
      <c r="D62">
        <v>0</v>
      </c>
      <c r="E62">
        <v>0</v>
      </c>
      <c r="F62" s="7">
        <f>Resource!$A$25*VLOOKUP($A62,Resource!$B$6:$H$19,7,FALSE)</f>
        <v>2201.693181818182</v>
      </c>
      <c r="G62">
        <f>Resource!$B$25</f>
        <v>0.1</v>
      </c>
      <c r="H62" s="7">
        <f>Resource!$C$25*VLOOKUP($A62,Resource!$B$6:$H$19,7,FALSE)</f>
        <v>44033.86363636364</v>
      </c>
      <c r="I62" s="8">
        <f>Resource!$D$25</f>
        <v>13.722554890219559</v>
      </c>
      <c r="J62" s="7">
        <f>Resource!$E$25*VLOOKUP($A62,Resource!$B$6:$H$19,7,FALSE)</f>
        <v>264203.18181818182</v>
      </c>
      <c r="K62" s="8">
        <f>Resource!$F$25</f>
        <v>27.445109780439118</v>
      </c>
      <c r="L62" s="7">
        <f>Resource!$G$25*VLOOKUP($A62,Resource!$B$6:$H$19,7,FALSE)</f>
        <v>129899.89772727274</v>
      </c>
      <c r="M62" s="8">
        <f>Resource!$H$25</f>
        <v>205.83832335329339</v>
      </c>
      <c r="N62" s="7">
        <f>Resource!$I$25</f>
        <v>10000</v>
      </c>
    </row>
    <row r="63" spans="1:14">
      <c r="A63" t="s">
        <v>33</v>
      </c>
      <c r="B63" t="str">
        <f t="shared" si="3"/>
        <v>carbon-storage resource</v>
      </c>
      <c r="C63" t="str">
        <f t="shared" si="3"/>
        <v>carbon-storage resource</v>
      </c>
      <c r="D63">
        <v>0</v>
      </c>
      <c r="E63">
        <v>0</v>
      </c>
      <c r="F63" s="7">
        <f>Resource!$A$25*VLOOKUP($A63,Resource!$B$6:$H$19,7,FALSE)</f>
        <v>302.72727272727275</v>
      </c>
      <c r="G63">
        <f>Resource!$B$25</f>
        <v>0.1</v>
      </c>
      <c r="H63" s="7">
        <f>Resource!$C$25*VLOOKUP($A63,Resource!$B$6:$H$19,7,FALSE)</f>
        <v>6054.545454545455</v>
      </c>
      <c r="I63" s="8">
        <f>Resource!$D$25</f>
        <v>13.722554890219559</v>
      </c>
      <c r="J63" s="7">
        <f>Resource!$E$25*VLOOKUP($A63,Resource!$B$6:$H$19,7,FALSE)</f>
        <v>36327.272727272728</v>
      </c>
      <c r="K63" s="8">
        <f>Resource!$F$25</f>
        <v>27.445109780439118</v>
      </c>
      <c r="L63" s="7">
        <f>Resource!$G$25*VLOOKUP($A63,Resource!$B$6:$H$19,7,FALSE)</f>
        <v>17860.909090909092</v>
      </c>
      <c r="M63" s="8">
        <f>Resource!$H$25</f>
        <v>205.83832335329339</v>
      </c>
      <c r="N63" s="7">
        <f>Resource!$I$25</f>
        <v>10000</v>
      </c>
    </row>
    <row r="64" spans="1:14">
      <c r="A64" t="s">
        <v>34</v>
      </c>
      <c r="B64" t="str">
        <f t="shared" si="3"/>
        <v>carbon-storage resource</v>
      </c>
      <c r="C64" t="str">
        <f t="shared" si="3"/>
        <v>carbon-storage resource</v>
      </c>
      <c r="D64">
        <v>0</v>
      </c>
      <c r="E64">
        <v>0</v>
      </c>
      <c r="F64" s="7">
        <f>Resource!$A$25*VLOOKUP($A64,Resource!$B$6:$H$19,7,FALSE)</f>
        <v>50.11363636363636</v>
      </c>
      <c r="G64">
        <f>Resource!$B$25</f>
        <v>0.1</v>
      </c>
      <c r="H64" s="7">
        <f>Resource!$C$25*VLOOKUP($A64,Resource!$B$6:$H$19,7,FALSE)</f>
        <v>1002.2727272727273</v>
      </c>
      <c r="I64" s="8">
        <f>Resource!$D$25</f>
        <v>13.722554890219559</v>
      </c>
      <c r="J64" s="7">
        <f>Resource!$E$25*VLOOKUP($A64,Resource!$B$6:$H$19,7,FALSE)</f>
        <v>6013.6363636363631</v>
      </c>
      <c r="K64" s="8">
        <f>Resource!$F$25</f>
        <v>27.445109780439118</v>
      </c>
      <c r="L64" s="7">
        <f>Resource!$G$25*VLOOKUP($A64,Resource!$B$6:$H$19,7,FALSE)</f>
        <v>2956.7045454545455</v>
      </c>
      <c r="M64" s="8">
        <f>Resource!$H$25</f>
        <v>205.83832335329339</v>
      </c>
      <c r="N64" s="7">
        <f>Resource!$I$25</f>
        <v>10000</v>
      </c>
    </row>
    <row r="65" spans="1:14">
      <c r="A65" t="s">
        <v>35</v>
      </c>
      <c r="B65" t="str">
        <f t="shared" si="3"/>
        <v>carbon-storage resource</v>
      </c>
      <c r="C65" t="str">
        <f t="shared" si="3"/>
        <v>carbon-storage resource</v>
      </c>
      <c r="D65">
        <v>0</v>
      </c>
      <c r="E65">
        <v>0</v>
      </c>
      <c r="F65" s="7">
        <f>Resource!$A$25*VLOOKUP($A65,Resource!$B$6:$H$19,7,FALSE)</f>
        <v>1809.5454545454545</v>
      </c>
      <c r="G65">
        <f>Resource!$B$25</f>
        <v>0.1</v>
      </c>
      <c r="H65" s="7">
        <f>Resource!$C$25*VLOOKUP($A65,Resource!$B$6:$H$19,7,FALSE)</f>
        <v>36190.909090909088</v>
      </c>
      <c r="I65" s="8">
        <f>Resource!$D$25</f>
        <v>13.722554890219559</v>
      </c>
      <c r="J65" s="7">
        <f>Resource!$E$25*VLOOKUP($A65,Resource!$B$6:$H$19,7,FALSE)</f>
        <v>217145.45454545453</v>
      </c>
      <c r="K65" s="8">
        <f>Resource!$F$25</f>
        <v>27.445109780439118</v>
      </c>
      <c r="L65" s="7">
        <f>Resource!$G$25*VLOOKUP($A65,Resource!$B$6:$H$19,7,FALSE)</f>
        <v>106763.18181818182</v>
      </c>
      <c r="M65" s="8">
        <f>Resource!$H$25</f>
        <v>205.83832335329339</v>
      </c>
      <c r="N65" s="7">
        <f>Resource!$I$25</f>
        <v>10000</v>
      </c>
    </row>
    <row r="66" spans="1:14">
      <c r="A66" t="s">
        <v>36</v>
      </c>
      <c r="B66" t="str">
        <f t="shared" si="3"/>
        <v>carbon-storage resource</v>
      </c>
      <c r="C66" t="str">
        <f t="shared" si="3"/>
        <v>carbon-storage resource</v>
      </c>
      <c r="D66">
        <v>0</v>
      </c>
      <c r="E66">
        <v>0</v>
      </c>
      <c r="F66" s="7">
        <f>Resource!$A$25*VLOOKUP($A66,Resource!$B$6:$H$19,7,FALSE)</f>
        <v>79.090909090909093</v>
      </c>
      <c r="G66">
        <f>Resource!$B$25</f>
        <v>0.1</v>
      </c>
      <c r="H66" s="7">
        <f>Resource!$C$25*VLOOKUP($A66,Resource!$B$6:$H$19,7,FALSE)</f>
        <v>1581.818181818182</v>
      </c>
      <c r="I66" s="8">
        <f>Resource!$D$25</f>
        <v>13.722554890219559</v>
      </c>
      <c r="J66" s="7">
        <f>Resource!$E$25*VLOOKUP($A66,Resource!$B$6:$H$19,7,FALSE)</f>
        <v>9490.9090909090901</v>
      </c>
      <c r="K66" s="8">
        <f>Resource!$F$25</f>
        <v>27.445109780439118</v>
      </c>
      <c r="L66" s="7">
        <f>Resource!$G$25*VLOOKUP($A66,Resource!$B$6:$H$19,7,FALSE)</f>
        <v>4666.3636363636369</v>
      </c>
      <c r="M66" s="8">
        <f>Resource!$H$25</f>
        <v>205.83832335329339</v>
      </c>
      <c r="N66" s="7">
        <f>Resource!$I$25</f>
        <v>10000</v>
      </c>
    </row>
    <row r="68" spans="1:14">
      <c r="A68" t="s">
        <v>0</v>
      </c>
    </row>
    <row r="69" spans="1:14">
      <c r="A69" t="s">
        <v>1</v>
      </c>
    </row>
    <row r="70" spans="1:14">
      <c r="A70">
        <v>9</v>
      </c>
    </row>
    <row r="71" spans="1:14">
      <c r="F71">
        <v>1975</v>
      </c>
    </row>
    <row r="72" spans="1:14">
      <c r="A72" t="s">
        <v>3</v>
      </c>
      <c r="B72" t="s">
        <v>12</v>
      </c>
      <c r="C72" t="s">
        <v>18</v>
      </c>
      <c r="D72" t="s">
        <v>19</v>
      </c>
      <c r="E72" t="s">
        <v>20</v>
      </c>
      <c r="F72" t="s">
        <v>21</v>
      </c>
    </row>
    <row r="73" spans="1:14">
      <c r="A73" t="s">
        <v>24</v>
      </c>
      <c r="B73" t="str">
        <f t="shared" ref="B73:B86" si="4">$E$25</f>
        <v>offshore carbon-storage resource</v>
      </c>
      <c r="C73" t="s">
        <v>22</v>
      </c>
      <c r="D73" t="s">
        <v>23</v>
      </c>
      <c r="E73" t="s">
        <v>66</v>
      </c>
      <c r="F73">
        <v>1</v>
      </c>
    </row>
    <row r="74" spans="1:14">
      <c r="A74" t="s">
        <v>25</v>
      </c>
      <c r="B74" t="str">
        <f t="shared" si="4"/>
        <v>offshore carbon-storage resource</v>
      </c>
      <c r="C74" t="s">
        <v>22</v>
      </c>
      <c r="D74" t="s">
        <v>23</v>
      </c>
      <c r="E74" t="s">
        <v>66</v>
      </c>
      <c r="F74">
        <v>1</v>
      </c>
    </row>
    <row r="75" spans="1:14">
      <c r="A75" t="s">
        <v>26</v>
      </c>
      <c r="B75" t="str">
        <f t="shared" si="4"/>
        <v>offshore carbon-storage resource</v>
      </c>
      <c r="C75" t="s">
        <v>22</v>
      </c>
      <c r="D75" t="s">
        <v>23</v>
      </c>
      <c r="E75" t="s">
        <v>66</v>
      </c>
      <c r="F75">
        <v>1</v>
      </c>
    </row>
    <row r="76" spans="1:14">
      <c r="A76" t="s">
        <v>27</v>
      </c>
      <c r="B76" t="str">
        <f t="shared" si="4"/>
        <v>offshore carbon-storage resource</v>
      </c>
      <c r="C76" t="s">
        <v>22</v>
      </c>
      <c r="D76" t="s">
        <v>23</v>
      </c>
      <c r="E76" t="s">
        <v>66</v>
      </c>
      <c r="F76">
        <v>1</v>
      </c>
    </row>
    <row r="77" spans="1:14">
      <c r="A77" t="s">
        <v>28</v>
      </c>
      <c r="B77" t="str">
        <f t="shared" si="4"/>
        <v>offshore carbon-storage resource</v>
      </c>
      <c r="C77" t="s">
        <v>22</v>
      </c>
      <c r="D77" t="s">
        <v>23</v>
      </c>
      <c r="E77" t="s">
        <v>66</v>
      </c>
      <c r="F77">
        <v>1</v>
      </c>
    </row>
    <row r="78" spans="1:14">
      <c r="A78" t="s">
        <v>29</v>
      </c>
      <c r="B78" t="str">
        <f t="shared" si="4"/>
        <v>offshore carbon-storage resource</v>
      </c>
      <c r="C78" t="s">
        <v>22</v>
      </c>
      <c r="D78" t="s">
        <v>23</v>
      </c>
      <c r="E78" t="s">
        <v>66</v>
      </c>
      <c r="F78">
        <v>1</v>
      </c>
    </row>
    <row r="79" spans="1:14">
      <c r="A79" t="s">
        <v>30</v>
      </c>
      <c r="B79" t="str">
        <f t="shared" si="4"/>
        <v>offshore carbon-storage resource</v>
      </c>
      <c r="C79" t="s">
        <v>22</v>
      </c>
      <c r="D79" t="s">
        <v>23</v>
      </c>
      <c r="E79" t="s">
        <v>66</v>
      </c>
      <c r="F79">
        <v>1</v>
      </c>
    </row>
    <row r="80" spans="1:14">
      <c r="A80" t="s">
        <v>31</v>
      </c>
      <c r="B80" t="str">
        <f t="shared" si="4"/>
        <v>offshore carbon-storage resource</v>
      </c>
      <c r="C80" t="s">
        <v>22</v>
      </c>
      <c r="D80" t="s">
        <v>23</v>
      </c>
      <c r="E80" t="s">
        <v>66</v>
      </c>
      <c r="F80">
        <v>1</v>
      </c>
    </row>
    <row r="81" spans="1:14">
      <c r="A81" t="s">
        <v>49</v>
      </c>
      <c r="B81" t="str">
        <f t="shared" si="4"/>
        <v>offshore carbon-storage resource</v>
      </c>
      <c r="C81" t="s">
        <v>22</v>
      </c>
      <c r="D81" t="s">
        <v>23</v>
      </c>
      <c r="E81" t="s">
        <v>66</v>
      </c>
      <c r="F81">
        <v>1</v>
      </c>
    </row>
    <row r="82" spans="1:14">
      <c r="A82" t="s">
        <v>32</v>
      </c>
      <c r="B82" t="str">
        <f t="shared" si="4"/>
        <v>offshore carbon-storage resource</v>
      </c>
      <c r="C82" t="s">
        <v>22</v>
      </c>
      <c r="D82" t="s">
        <v>23</v>
      </c>
      <c r="E82" t="s">
        <v>66</v>
      </c>
      <c r="F82">
        <v>1</v>
      </c>
    </row>
    <row r="83" spans="1:14">
      <c r="A83" t="s">
        <v>33</v>
      </c>
      <c r="B83" t="str">
        <f t="shared" si="4"/>
        <v>offshore carbon-storage resource</v>
      </c>
      <c r="C83" t="s">
        <v>22</v>
      </c>
      <c r="D83" t="s">
        <v>23</v>
      </c>
      <c r="E83" t="s">
        <v>66</v>
      </c>
      <c r="F83">
        <v>1</v>
      </c>
    </row>
    <row r="84" spans="1:14">
      <c r="A84" t="s">
        <v>34</v>
      </c>
      <c r="B84" t="str">
        <f t="shared" si="4"/>
        <v>offshore carbon-storage resource</v>
      </c>
      <c r="C84" t="s">
        <v>22</v>
      </c>
      <c r="D84" t="s">
        <v>23</v>
      </c>
      <c r="E84" t="s">
        <v>66</v>
      </c>
      <c r="F84">
        <v>1</v>
      </c>
    </row>
    <row r="85" spans="1:14">
      <c r="A85" t="s">
        <v>35</v>
      </c>
      <c r="B85" t="str">
        <f t="shared" si="4"/>
        <v>offshore carbon-storage resource</v>
      </c>
      <c r="C85" t="s">
        <v>22</v>
      </c>
      <c r="D85" t="s">
        <v>23</v>
      </c>
      <c r="E85" t="s">
        <v>66</v>
      </c>
      <c r="F85">
        <v>1</v>
      </c>
    </row>
    <row r="86" spans="1:14">
      <c r="A86" t="s">
        <v>36</v>
      </c>
      <c r="B86" t="str">
        <f t="shared" si="4"/>
        <v>offshore carbon-storage resource</v>
      </c>
      <c r="C86" t="s">
        <v>22</v>
      </c>
      <c r="D86" t="s">
        <v>23</v>
      </c>
      <c r="E86" t="s">
        <v>66</v>
      </c>
      <c r="F86">
        <v>1</v>
      </c>
    </row>
    <row r="88" spans="1:14">
      <c r="A88" t="s">
        <v>80</v>
      </c>
    </row>
    <row r="89" spans="1:14">
      <c r="A89" t="s">
        <v>39</v>
      </c>
    </row>
    <row r="90" spans="1:14">
      <c r="A90">
        <v>5</v>
      </c>
    </row>
    <row r="91" spans="1:14">
      <c r="D91" t="s">
        <v>40</v>
      </c>
      <c r="F91" t="s">
        <v>41</v>
      </c>
      <c r="H91" t="s">
        <v>42</v>
      </c>
      <c r="J91" t="s">
        <v>43</v>
      </c>
      <c r="L91" t="s">
        <v>44</v>
      </c>
      <c r="N91" t="s">
        <v>61</v>
      </c>
    </row>
    <row r="92" spans="1:14">
      <c r="A92" t="s">
        <v>45</v>
      </c>
      <c r="B92" t="s">
        <v>17</v>
      </c>
      <c r="C92" t="s">
        <v>48</v>
      </c>
      <c r="D92" t="s">
        <v>46</v>
      </c>
      <c r="E92" t="s">
        <v>47</v>
      </c>
      <c r="F92" t="s">
        <v>46</v>
      </c>
      <c r="G92" t="s">
        <v>47</v>
      </c>
      <c r="H92" t="s">
        <v>46</v>
      </c>
      <c r="I92" t="s">
        <v>47</v>
      </c>
      <c r="J92" t="s">
        <v>46</v>
      </c>
      <c r="K92" t="s">
        <v>47</v>
      </c>
      <c r="L92" t="s">
        <v>46</v>
      </c>
      <c r="M92" t="s">
        <v>47</v>
      </c>
      <c r="N92" t="s">
        <v>62</v>
      </c>
    </row>
    <row r="93" spans="1:14">
      <c r="A93" t="s">
        <v>24</v>
      </c>
      <c r="B93" t="str">
        <f t="shared" ref="B93:C106" si="5">$E$25</f>
        <v>offshore carbon-storage resource</v>
      </c>
      <c r="C93" t="str">
        <f t="shared" si="5"/>
        <v>offshore carbon-storage resource</v>
      </c>
      <c r="D93">
        <v>0</v>
      </c>
      <c r="E93">
        <v>0</v>
      </c>
      <c r="F93" s="7">
        <v>1000000</v>
      </c>
      <c r="G93">
        <f>Resource!$B$25</f>
        <v>0.1</v>
      </c>
      <c r="H93" s="7">
        <v>1</v>
      </c>
      <c r="I93" s="8">
        <v>10000</v>
      </c>
      <c r="J93" s="7">
        <v>1</v>
      </c>
      <c r="K93" s="8">
        <v>10000</v>
      </c>
      <c r="L93" s="7">
        <v>1</v>
      </c>
      <c r="M93" s="8">
        <v>10000</v>
      </c>
      <c r="N93" s="7">
        <v>1</v>
      </c>
    </row>
    <row r="94" spans="1:14">
      <c r="A94" t="s">
        <v>25</v>
      </c>
      <c r="B94" t="str">
        <f t="shared" si="5"/>
        <v>offshore carbon-storage resource</v>
      </c>
      <c r="C94" t="str">
        <f t="shared" si="5"/>
        <v>offshore carbon-storage resource</v>
      </c>
      <c r="D94">
        <v>0</v>
      </c>
      <c r="E94">
        <v>0</v>
      </c>
      <c r="F94" s="7">
        <v>1000000</v>
      </c>
      <c r="G94">
        <f>Resource!$B$25</f>
        <v>0.1</v>
      </c>
      <c r="H94" s="7">
        <v>1</v>
      </c>
      <c r="I94" s="8">
        <v>10000</v>
      </c>
      <c r="J94" s="7">
        <v>1</v>
      </c>
      <c r="K94" s="8">
        <v>10000</v>
      </c>
      <c r="L94" s="7">
        <v>1</v>
      </c>
      <c r="M94" s="8">
        <v>10000</v>
      </c>
      <c r="N94" s="7">
        <v>1</v>
      </c>
    </row>
    <row r="95" spans="1:14">
      <c r="A95" t="s">
        <v>26</v>
      </c>
      <c r="B95" t="str">
        <f t="shared" si="5"/>
        <v>offshore carbon-storage resource</v>
      </c>
      <c r="C95" t="str">
        <f t="shared" si="5"/>
        <v>offshore carbon-storage resource</v>
      </c>
      <c r="D95">
        <v>0</v>
      </c>
      <c r="E95">
        <v>0</v>
      </c>
      <c r="F95" s="7">
        <v>1000000</v>
      </c>
      <c r="G95">
        <f>Resource!$B$25</f>
        <v>0.1</v>
      </c>
      <c r="H95" s="7">
        <v>1</v>
      </c>
      <c r="I95" s="8">
        <v>10000</v>
      </c>
      <c r="J95" s="7">
        <v>1</v>
      </c>
      <c r="K95" s="8">
        <v>10000</v>
      </c>
      <c r="L95" s="7">
        <v>1</v>
      </c>
      <c r="M95" s="8">
        <v>10000</v>
      </c>
      <c r="N95" s="7">
        <v>1</v>
      </c>
    </row>
    <row r="96" spans="1:14">
      <c r="A96" t="s">
        <v>27</v>
      </c>
      <c r="B96" t="str">
        <f t="shared" si="5"/>
        <v>offshore carbon-storage resource</v>
      </c>
      <c r="C96" t="str">
        <f t="shared" si="5"/>
        <v>offshore carbon-storage resource</v>
      </c>
      <c r="D96">
        <v>0</v>
      </c>
      <c r="E96">
        <v>0</v>
      </c>
      <c r="F96" s="7">
        <v>1000000</v>
      </c>
      <c r="G96">
        <f>Resource!$B$25</f>
        <v>0.1</v>
      </c>
      <c r="H96" s="7">
        <v>1</v>
      </c>
      <c r="I96" s="8">
        <v>10000</v>
      </c>
      <c r="J96" s="7">
        <v>1</v>
      </c>
      <c r="K96" s="8">
        <v>10000</v>
      </c>
      <c r="L96" s="7">
        <v>1</v>
      </c>
      <c r="M96" s="8">
        <v>10000</v>
      </c>
      <c r="N96" s="7">
        <v>1</v>
      </c>
    </row>
    <row r="97" spans="1:14">
      <c r="A97" t="s">
        <v>28</v>
      </c>
      <c r="B97" t="str">
        <f t="shared" si="5"/>
        <v>offshore carbon-storage resource</v>
      </c>
      <c r="C97" t="str">
        <f t="shared" si="5"/>
        <v>offshore carbon-storage resource</v>
      </c>
      <c r="D97">
        <v>0</v>
      </c>
      <c r="E97">
        <v>0</v>
      </c>
      <c r="F97" s="7">
        <v>1000000</v>
      </c>
      <c r="G97">
        <f>Resource!$B$25</f>
        <v>0.1</v>
      </c>
      <c r="H97" s="7">
        <v>1</v>
      </c>
      <c r="I97" s="8">
        <v>10000</v>
      </c>
      <c r="J97" s="7">
        <v>1</v>
      </c>
      <c r="K97" s="8">
        <v>10000</v>
      </c>
      <c r="L97" s="7">
        <v>1</v>
      </c>
      <c r="M97" s="8">
        <v>10000</v>
      </c>
      <c r="N97" s="7">
        <v>1</v>
      </c>
    </row>
    <row r="98" spans="1:14">
      <c r="A98" t="s">
        <v>29</v>
      </c>
      <c r="B98" t="str">
        <f t="shared" si="5"/>
        <v>offshore carbon-storage resource</v>
      </c>
      <c r="C98" t="str">
        <f t="shared" si="5"/>
        <v>offshore carbon-storage resource</v>
      </c>
      <c r="D98">
        <v>0</v>
      </c>
      <c r="E98">
        <v>0</v>
      </c>
      <c r="F98" s="7">
        <v>1000000</v>
      </c>
      <c r="G98">
        <f>Resource!$B$25</f>
        <v>0.1</v>
      </c>
      <c r="H98" s="7">
        <v>1</v>
      </c>
      <c r="I98" s="8">
        <v>10000</v>
      </c>
      <c r="J98" s="7">
        <v>1</v>
      </c>
      <c r="K98" s="8">
        <v>10000</v>
      </c>
      <c r="L98" s="7">
        <v>1</v>
      </c>
      <c r="M98" s="8">
        <v>10000</v>
      </c>
      <c r="N98" s="7">
        <v>1</v>
      </c>
    </row>
    <row r="99" spans="1:14">
      <c r="A99" t="s">
        <v>30</v>
      </c>
      <c r="B99" t="str">
        <f t="shared" si="5"/>
        <v>offshore carbon-storage resource</v>
      </c>
      <c r="C99" t="str">
        <f t="shared" si="5"/>
        <v>offshore carbon-storage resource</v>
      </c>
      <c r="D99">
        <v>0</v>
      </c>
      <c r="E99">
        <v>0</v>
      </c>
      <c r="F99" s="7">
        <v>1000000</v>
      </c>
      <c r="G99">
        <f>Resource!$B$25</f>
        <v>0.1</v>
      </c>
      <c r="H99" s="7">
        <v>1</v>
      </c>
      <c r="I99" s="8">
        <v>10000</v>
      </c>
      <c r="J99" s="7">
        <v>1</v>
      </c>
      <c r="K99" s="8">
        <v>10000</v>
      </c>
      <c r="L99" s="7">
        <v>1</v>
      </c>
      <c r="M99" s="8">
        <v>10000</v>
      </c>
      <c r="N99" s="7">
        <v>1</v>
      </c>
    </row>
    <row r="100" spans="1:14">
      <c r="A100" t="s">
        <v>31</v>
      </c>
      <c r="B100" t="str">
        <f t="shared" si="5"/>
        <v>offshore carbon-storage resource</v>
      </c>
      <c r="C100" t="str">
        <f t="shared" si="5"/>
        <v>offshore carbon-storage resource</v>
      </c>
      <c r="D100">
        <v>0</v>
      </c>
      <c r="E100">
        <v>0</v>
      </c>
      <c r="F100" s="7">
        <v>1000000</v>
      </c>
      <c r="G100">
        <f>Resource!$B$25</f>
        <v>0.1</v>
      </c>
      <c r="H100" s="7">
        <v>1</v>
      </c>
      <c r="I100" s="8">
        <v>10000</v>
      </c>
      <c r="J100" s="7">
        <v>1</v>
      </c>
      <c r="K100" s="8">
        <v>10000</v>
      </c>
      <c r="L100" s="7">
        <v>1</v>
      </c>
      <c r="M100" s="8">
        <v>10000</v>
      </c>
      <c r="N100" s="7">
        <v>1</v>
      </c>
    </row>
    <row r="101" spans="1:14">
      <c r="A101" t="s">
        <v>49</v>
      </c>
      <c r="B101" t="str">
        <f t="shared" si="5"/>
        <v>offshore carbon-storage resource</v>
      </c>
      <c r="C101" t="str">
        <f t="shared" si="5"/>
        <v>offshore carbon-storage resource</v>
      </c>
      <c r="D101">
        <v>0</v>
      </c>
      <c r="E101">
        <v>0</v>
      </c>
      <c r="F101" s="7">
        <v>1000000</v>
      </c>
      <c r="G101">
        <f>Resource!$B$25</f>
        <v>0.1</v>
      </c>
      <c r="H101" s="7">
        <v>1</v>
      </c>
      <c r="I101" s="8">
        <v>10000</v>
      </c>
      <c r="J101" s="7">
        <v>1</v>
      </c>
      <c r="K101" s="8">
        <v>10000</v>
      </c>
      <c r="L101" s="7">
        <v>1</v>
      </c>
      <c r="M101" s="8">
        <v>10000</v>
      </c>
      <c r="N101" s="7">
        <v>1</v>
      </c>
    </row>
    <row r="102" spans="1:14">
      <c r="A102" t="s">
        <v>32</v>
      </c>
      <c r="B102" t="str">
        <f t="shared" si="5"/>
        <v>offshore carbon-storage resource</v>
      </c>
      <c r="C102" t="str">
        <f t="shared" si="5"/>
        <v>offshore carbon-storage resource</v>
      </c>
      <c r="D102">
        <v>0</v>
      </c>
      <c r="E102">
        <v>0</v>
      </c>
      <c r="F102" s="7">
        <v>1000000</v>
      </c>
      <c r="G102">
        <f>Resource!$B$25</f>
        <v>0.1</v>
      </c>
      <c r="H102" s="7">
        <v>1</v>
      </c>
      <c r="I102" s="8">
        <v>10000</v>
      </c>
      <c r="J102" s="7">
        <v>1</v>
      </c>
      <c r="K102" s="8">
        <v>10000</v>
      </c>
      <c r="L102" s="7">
        <v>1</v>
      </c>
      <c r="M102" s="8">
        <v>10000</v>
      </c>
      <c r="N102" s="7">
        <v>1</v>
      </c>
    </row>
    <row r="103" spans="1:14">
      <c r="A103" t="s">
        <v>33</v>
      </c>
      <c r="B103" t="str">
        <f t="shared" si="5"/>
        <v>offshore carbon-storage resource</v>
      </c>
      <c r="C103" t="str">
        <f t="shared" si="5"/>
        <v>offshore carbon-storage resource</v>
      </c>
      <c r="D103">
        <v>0</v>
      </c>
      <c r="E103">
        <v>0</v>
      </c>
      <c r="F103" s="7">
        <v>1000000</v>
      </c>
      <c r="G103">
        <f>Resource!$B$25</f>
        <v>0.1</v>
      </c>
      <c r="H103" s="7">
        <v>1</v>
      </c>
      <c r="I103" s="8">
        <v>10000</v>
      </c>
      <c r="J103" s="7">
        <v>1</v>
      </c>
      <c r="K103" s="8">
        <v>10000</v>
      </c>
      <c r="L103" s="7">
        <v>1</v>
      </c>
      <c r="M103" s="8">
        <v>10000</v>
      </c>
      <c r="N103" s="7">
        <v>1</v>
      </c>
    </row>
    <row r="104" spans="1:14">
      <c r="A104" t="s">
        <v>34</v>
      </c>
      <c r="B104" t="str">
        <f t="shared" si="5"/>
        <v>offshore carbon-storage resource</v>
      </c>
      <c r="C104" t="str">
        <f t="shared" si="5"/>
        <v>offshore carbon-storage resource</v>
      </c>
      <c r="D104">
        <v>0</v>
      </c>
      <c r="E104">
        <v>0</v>
      </c>
      <c r="F104" s="7">
        <v>1000000</v>
      </c>
      <c r="G104">
        <f>Resource!$B$25</f>
        <v>0.1</v>
      </c>
      <c r="H104" s="7">
        <v>1</v>
      </c>
      <c r="I104" s="8">
        <v>10000</v>
      </c>
      <c r="J104" s="7">
        <v>1</v>
      </c>
      <c r="K104" s="8">
        <v>10000</v>
      </c>
      <c r="L104" s="7">
        <v>1</v>
      </c>
      <c r="M104" s="8">
        <v>10000</v>
      </c>
      <c r="N104" s="7">
        <v>1</v>
      </c>
    </row>
    <row r="105" spans="1:14">
      <c r="A105" t="s">
        <v>35</v>
      </c>
      <c r="B105" t="str">
        <f t="shared" si="5"/>
        <v>offshore carbon-storage resource</v>
      </c>
      <c r="C105" t="str">
        <f t="shared" si="5"/>
        <v>offshore carbon-storage resource</v>
      </c>
      <c r="D105">
        <v>0</v>
      </c>
      <c r="E105">
        <v>0</v>
      </c>
      <c r="F105" s="7">
        <v>1000000</v>
      </c>
      <c r="G105">
        <f>Resource!$B$25</f>
        <v>0.1</v>
      </c>
      <c r="H105" s="7">
        <v>1</v>
      </c>
      <c r="I105" s="8">
        <v>10000</v>
      </c>
      <c r="J105" s="7">
        <v>1</v>
      </c>
      <c r="K105" s="8">
        <v>10000</v>
      </c>
      <c r="L105" s="7">
        <v>1</v>
      </c>
      <c r="M105" s="8">
        <v>10000</v>
      </c>
      <c r="N105" s="7">
        <v>1</v>
      </c>
    </row>
    <row r="106" spans="1:14">
      <c r="A106" t="s">
        <v>36</v>
      </c>
      <c r="B106" t="str">
        <f t="shared" si="5"/>
        <v>offshore carbon-storage resource</v>
      </c>
      <c r="C106" t="str">
        <f t="shared" si="5"/>
        <v>offshore carbon-storage resource</v>
      </c>
      <c r="D106">
        <v>0</v>
      </c>
      <c r="E106">
        <v>0</v>
      </c>
      <c r="F106" s="7">
        <v>1000000</v>
      </c>
      <c r="G106">
        <f>Resource!$B$25</f>
        <v>0.1</v>
      </c>
      <c r="H106" s="7">
        <v>1</v>
      </c>
      <c r="I106" s="8">
        <v>10000</v>
      </c>
      <c r="J106" s="7">
        <v>1</v>
      </c>
      <c r="K106" s="8">
        <v>10000</v>
      </c>
      <c r="L106" s="7">
        <v>1</v>
      </c>
      <c r="M106" s="8">
        <v>10000</v>
      </c>
      <c r="N106" s="7">
        <v>1</v>
      </c>
    </row>
    <row r="108" spans="1:14">
      <c r="A108" t="s">
        <v>0</v>
      </c>
    </row>
    <row r="109" spans="1:14">
      <c r="A109" t="s">
        <v>1</v>
      </c>
    </row>
    <row r="110" spans="1:14">
      <c r="A110">
        <v>6</v>
      </c>
    </row>
    <row r="111" spans="1:14">
      <c r="C111" s="1" t="s">
        <v>69</v>
      </c>
    </row>
    <row r="112" spans="1:14">
      <c r="A112" t="s">
        <v>3</v>
      </c>
      <c r="B112" t="s">
        <v>5</v>
      </c>
      <c r="C112" s="1" t="s">
        <v>70</v>
      </c>
    </row>
    <row r="113" spans="1:14">
      <c r="A113" t="s">
        <v>4</v>
      </c>
      <c r="B113" t="s">
        <v>10</v>
      </c>
      <c r="C113">
        <f>[1]Assumptions_Data!$A$84</f>
        <v>-6</v>
      </c>
    </row>
    <row r="115" spans="1:14">
      <c r="A115" s="15" t="s">
        <v>0</v>
      </c>
    </row>
    <row r="116" spans="1:14">
      <c r="A116" t="s">
        <v>1</v>
      </c>
    </row>
    <row r="117" spans="1:14">
      <c r="A117">
        <v>7</v>
      </c>
    </row>
    <row r="118" spans="1:14">
      <c r="F118" t="s">
        <v>71</v>
      </c>
    </row>
    <row r="119" spans="1:14">
      <c r="A119" t="s">
        <v>3</v>
      </c>
      <c r="B119" t="s">
        <v>5</v>
      </c>
      <c r="C119" t="s">
        <v>6</v>
      </c>
      <c r="D119" t="s">
        <v>7</v>
      </c>
      <c r="E119" t="s">
        <v>72</v>
      </c>
      <c r="F119">
        <v>1975</v>
      </c>
      <c r="G119">
        <v>1990</v>
      </c>
      <c r="H119">
        <v>2005</v>
      </c>
      <c r="I119">
        <v>2020</v>
      </c>
      <c r="J119">
        <v>2035</v>
      </c>
      <c r="K119">
        <v>2050</v>
      </c>
      <c r="L119">
        <v>2065</v>
      </c>
      <c r="M119">
        <v>2080</v>
      </c>
      <c r="N119">
        <v>2095</v>
      </c>
    </row>
    <row r="120" spans="1:14">
      <c r="A120" t="s">
        <v>4</v>
      </c>
      <c r="B120" t="str">
        <f>B17</f>
        <v>carbon-storage</v>
      </c>
      <c r="C120" t="str">
        <f>C17</f>
        <v>offshore carbon-storage</v>
      </c>
      <c r="D120" t="str">
        <f>D17</f>
        <v>offshore carbon-storage</v>
      </c>
      <c r="E120" t="s">
        <v>73</v>
      </c>
      <c r="F120" s="7">
        <f>Resource!$D$27</f>
        <v>263.47305389221555</v>
      </c>
      <c r="G120" s="7">
        <f>Resource!$D$27</f>
        <v>263.47305389221555</v>
      </c>
      <c r="H120" s="7">
        <f>Resource!$D$27</f>
        <v>263.47305389221555</v>
      </c>
      <c r="I120" s="7">
        <f>Resource!$D$27</f>
        <v>263.47305389221555</v>
      </c>
      <c r="J120" s="7">
        <f>Resource!$D$27</f>
        <v>263.47305389221555</v>
      </c>
      <c r="K120" s="7">
        <f>Resource!$D$27</f>
        <v>263.47305389221555</v>
      </c>
      <c r="L120" s="7">
        <f>Resource!$D$27</f>
        <v>263.47305389221555</v>
      </c>
      <c r="M120" s="7">
        <f>Resource!$D$27</f>
        <v>263.47305389221555</v>
      </c>
      <c r="N120" s="7">
        <f>Resource!$D$27</f>
        <v>263.47305389221555</v>
      </c>
    </row>
    <row r="121" spans="1:14">
      <c r="F121" s="16"/>
      <c r="G121" s="16"/>
      <c r="H121" s="16"/>
      <c r="I121" s="16"/>
      <c r="J121" s="16"/>
      <c r="K121" s="16"/>
      <c r="L121" s="16"/>
      <c r="M121" s="16"/>
      <c r="N121" s="16"/>
    </row>
    <row r="122" spans="1:14">
      <c r="F122" s="16"/>
      <c r="G122" s="16"/>
      <c r="H122" s="16"/>
      <c r="I122" s="16"/>
      <c r="J122" s="16"/>
      <c r="K122" s="16"/>
      <c r="L122" s="16"/>
      <c r="M122" s="16"/>
      <c r="N122" s="16"/>
    </row>
    <row r="123" spans="1:14">
      <c r="A123" t="s">
        <v>0</v>
      </c>
    </row>
    <row r="124" spans="1:14">
      <c r="A124" t="s">
        <v>1</v>
      </c>
    </row>
    <row r="125" spans="1:14">
      <c r="A125">
        <v>8</v>
      </c>
    </row>
    <row r="126" spans="1:14">
      <c r="D126" s="1" t="s">
        <v>13</v>
      </c>
    </row>
    <row r="127" spans="1:14">
      <c r="A127" t="s">
        <v>3</v>
      </c>
      <c r="B127" t="s">
        <v>5</v>
      </c>
      <c r="C127" t="s">
        <v>6</v>
      </c>
      <c r="D127">
        <v>1975</v>
      </c>
      <c r="E127">
        <v>1990</v>
      </c>
      <c r="F127">
        <v>2005</v>
      </c>
      <c r="G127">
        <v>2020</v>
      </c>
      <c r="H127">
        <v>2035</v>
      </c>
      <c r="I127">
        <v>2050</v>
      </c>
      <c r="J127">
        <v>2065</v>
      </c>
      <c r="K127">
        <v>2080</v>
      </c>
      <c r="L127">
        <v>2095</v>
      </c>
    </row>
    <row r="128" spans="1:14">
      <c r="A128" t="s">
        <v>4</v>
      </c>
      <c r="B128" t="s">
        <v>10</v>
      </c>
      <c r="C128" t="s">
        <v>9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</row>
    <row r="129" spans="1:12">
      <c r="A129" s="3" t="s">
        <v>4</v>
      </c>
      <c r="B129" s="2" t="s">
        <v>10</v>
      </c>
      <c r="C129" s="2" t="s">
        <v>65</v>
      </c>
      <c r="D129" s="14">
        <v>1</v>
      </c>
      <c r="E129" s="14">
        <v>1</v>
      </c>
      <c r="F129" s="14">
        <v>1</v>
      </c>
      <c r="G129" s="14">
        <v>1</v>
      </c>
      <c r="H129" s="14">
        <v>1</v>
      </c>
      <c r="I129" s="14">
        <v>1</v>
      </c>
      <c r="J129" s="14">
        <v>1</v>
      </c>
      <c r="K129" s="14">
        <v>1</v>
      </c>
      <c r="L129" s="14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topLeftCell="A7" workbookViewId="0">
      <selection activeCell="J67" sqref="J67:J81"/>
    </sheetView>
  </sheetViews>
  <sheetFormatPr baseColWidth="10" defaultRowHeight="15" x14ac:dyDescent="0"/>
  <cols>
    <col min="2" max="2" width="21.6640625" customWidth="1"/>
    <col min="3" max="3" width="22.33203125" customWidth="1"/>
    <col min="4" max="4" width="20" customWidth="1"/>
    <col min="5" max="5" width="23.1640625" customWidth="1"/>
    <col min="9" max="9" width="11.83203125" bestFit="1" customWidth="1"/>
    <col min="10" max="10" width="9" customWidth="1"/>
  </cols>
  <sheetData>
    <row r="1" spans="1:13">
      <c r="A1" t="s">
        <v>37</v>
      </c>
    </row>
    <row r="3" spans="1:13">
      <c r="A3" t="s">
        <v>11</v>
      </c>
    </row>
    <row r="4" spans="1:13">
      <c r="A4" t="s">
        <v>0</v>
      </c>
    </row>
    <row r="5" spans="1:13">
      <c r="A5" t="s">
        <v>1</v>
      </c>
    </row>
    <row r="6" spans="1:13">
      <c r="A6">
        <v>1</v>
      </c>
    </row>
    <row r="7" spans="1:13">
      <c r="D7" t="s">
        <v>2</v>
      </c>
      <c r="E7" t="s">
        <v>2</v>
      </c>
    </row>
    <row r="8" spans="1:13">
      <c r="A8" t="s">
        <v>3</v>
      </c>
      <c r="B8" t="s">
        <v>5</v>
      </c>
      <c r="C8" t="s">
        <v>6</v>
      </c>
      <c r="D8" t="s">
        <v>7</v>
      </c>
      <c r="E8" t="s">
        <v>12</v>
      </c>
    </row>
    <row r="9" spans="1:13">
      <c r="A9" t="s">
        <v>4</v>
      </c>
      <c r="B9" t="s">
        <v>10</v>
      </c>
      <c r="C9" t="s">
        <v>9</v>
      </c>
      <c r="D9" t="s">
        <v>9</v>
      </c>
      <c r="E9" t="s">
        <v>8</v>
      </c>
    </row>
    <row r="11" spans="1:13">
      <c r="A11" t="s">
        <v>0</v>
      </c>
    </row>
    <row r="12" spans="1:13">
      <c r="A12" t="s">
        <v>1</v>
      </c>
    </row>
    <row r="13" spans="1:13">
      <c r="A13">
        <v>2</v>
      </c>
    </row>
    <row r="14" spans="1:13">
      <c r="E14" s="1" t="s">
        <v>13</v>
      </c>
    </row>
    <row r="15" spans="1:13">
      <c r="A15" t="s">
        <v>3</v>
      </c>
      <c r="B15" t="s">
        <v>5</v>
      </c>
      <c r="C15" t="s">
        <v>6</v>
      </c>
      <c r="D15" t="s">
        <v>7</v>
      </c>
      <c r="E15">
        <v>1975</v>
      </c>
      <c r="F15">
        <v>1990</v>
      </c>
      <c r="G15">
        <v>2005</v>
      </c>
      <c r="H15">
        <v>2020</v>
      </c>
      <c r="I15">
        <v>2035</v>
      </c>
      <c r="J15">
        <v>2050</v>
      </c>
      <c r="K15">
        <v>2065</v>
      </c>
      <c r="L15">
        <v>2080</v>
      </c>
      <c r="M15">
        <v>2095</v>
      </c>
    </row>
    <row r="16" spans="1:13">
      <c r="A16" t="s">
        <v>4</v>
      </c>
      <c r="B16" t="s">
        <v>10</v>
      </c>
      <c r="C16" t="s">
        <v>9</v>
      </c>
      <c r="D16" t="s">
        <v>9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</row>
    <row r="17" spans="1:14">
      <c r="A17" s="3" t="s">
        <v>4</v>
      </c>
      <c r="B17" s="2" t="s">
        <v>10</v>
      </c>
      <c r="C17" s="2" t="s">
        <v>65</v>
      </c>
      <c r="D17" s="3" t="s">
        <v>65</v>
      </c>
      <c r="E17" s="14">
        <v>1</v>
      </c>
      <c r="F17" s="14">
        <v>1</v>
      </c>
      <c r="G17" s="14">
        <v>1</v>
      </c>
      <c r="H17" s="14">
        <v>1</v>
      </c>
      <c r="I17" s="14">
        <v>1</v>
      </c>
      <c r="J17" s="14">
        <v>1</v>
      </c>
      <c r="K17" s="14">
        <v>1</v>
      </c>
      <c r="L17" s="14">
        <v>1</v>
      </c>
      <c r="M17" s="14">
        <v>1</v>
      </c>
    </row>
    <row r="19" spans="1:14">
      <c r="A19" t="s">
        <v>0</v>
      </c>
    </row>
    <row r="20" spans="1:14">
      <c r="A20" t="s">
        <v>1</v>
      </c>
    </row>
    <row r="21" spans="1:14">
      <c r="A21">
        <v>3</v>
      </c>
    </row>
    <row r="22" spans="1:14">
      <c r="F22" t="s">
        <v>16</v>
      </c>
    </row>
    <row r="23" spans="1:14">
      <c r="A23" s="2" t="s">
        <v>3</v>
      </c>
      <c r="B23" s="2" t="s">
        <v>5</v>
      </c>
      <c r="C23" s="2" t="s">
        <v>6</v>
      </c>
      <c r="D23" s="2" t="s">
        <v>7</v>
      </c>
      <c r="E23" s="3" t="s">
        <v>14</v>
      </c>
      <c r="F23" s="2">
        <v>1975</v>
      </c>
      <c r="G23" s="2">
        <v>1990</v>
      </c>
      <c r="H23" s="2">
        <v>2005</v>
      </c>
      <c r="I23" s="2">
        <v>2020</v>
      </c>
      <c r="J23" s="2">
        <v>2035</v>
      </c>
      <c r="K23" s="2">
        <v>2050</v>
      </c>
      <c r="L23" s="2">
        <v>2065</v>
      </c>
      <c r="M23" s="2">
        <v>2080</v>
      </c>
      <c r="N23" s="2">
        <v>2095</v>
      </c>
    </row>
    <row r="24" spans="1:14">
      <c r="A24" s="2" t="s">
        <v>4</v>
      </c>
      <c r="B24" s="2" t="str">
        <f>B$16</f>
        <v>carbon-storage</v>
      </c>
      <c r="C24" s="2" t="str">
        <f t="shared" ref="C24:D24" si="0">C$16</f>
        <v>carbon-storage regional</v>
      </c>
      <c r="D24" s="2" t="str">
        <f t="shared" si="0"/>
        <v>carbon-storage regional</v>
      </c>
      <c r="E24" s="6" t="s">
        <v>15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</row>
    <row r="25" spans="1:14">
      <c r="A25" s="3" t="s">
        <v>4</v>
      </c>
      <c r="B25" s="2" t="s">
        <v>10</v>
      </c>
      <c r="C25" s="2" t="s">
        <v>65</v>
      </c>
      <c r="D25" s="3" t="s">
        <v>65</v>
      </c>
      <c r="E25" s="4" t="s">
        <v>64</v>
      </c>
      <c r="F25" s="14">
        <v>1</v>
      </c>
      <c r="G25" s="14">
        <v>1</v>
      </c>
      <c r="H25" s="14">
        <v>1</v>
      </c>
      <c r="I25" s="14">
        <v>1</v>
      </c>
      <c r="J25" s="14">
        <v>1</v>
      </c>
      <c r="K25" s="14">
        <v>1</v>
      </c>
      <c r="L25" s="14">
        <v>1</v>
      </c>
      <c r="M25" s="14">
        <v>1</v>
      </c>
      <c r="N25" s="14">
        <v>1</v>
      </c>
    </row>
    <row r="26" spans="1:14">
      <c r="A26" s="2"/>
      <c r="B26" s="2"/>
      <c r="C26" s="2"/>
      <c r="D26" s="2"/>
      <c r="E26" s="4"/>
      <c r="F26" s="5"/>
      <c r="G26" s="5"/>
      <c r="H26" s="5"/>
      <c r="I26" s="5"/>
      <c r="J26" s="5"/>
      <c r="K26" s="5"/>
      <c r="L26" s="5"/>
      <c r="M26" s="5"/>
      <c r="N26" s="5"/>
    </row>
    <row r="27" spans="1:14">
      <c r="A27" t="s">
        <v>0</v>
      </c>
    </row>
    <row r="28" spans="1:14">
      <c r="A28" t="s">
        <v>1</v>
      </c>
    </row>
    <row r="29" spans="1:14">
      <c r="A29">
        <v>4</v>
      </c>
    </row>
    <row r="30" spans="1:14">
      <c r="F30">
        <v>1975</v>
      </c>
    </row>
    <row r="31" spans="1:14">
      <c r="A31" t="s">
        <v>3</v>
      </c>
      <c r="B31" t="s">
        <v>17</v>
      </c>
      <c r="C31" t="s">
        <v>18</v>
      </c>
      <c r="D31" t="s">
        <v>19</v>
      </c>
      <c r="E31" t="s">
        <v>20</v>
      </c>
      <c r="F31" t="s">
        <v>21</v>
      </c>
    </row>
    <row r="32" spans="1:14">
      <c r="A32" t="s">
        <v>24</v>
      </c>
      <c r="B32" t="str">
        <f>$E$24</f>
        <v>carbon-storage resource</v>
      </c>
      <c r="C32" t="s">
        <v>22</v>
      </c>
      <c r="D32" t="s">
        <v>23</v>
      </c>
      <c r="E32" t="s">
        <v>81</v>
      </c>
      <c r="F32">
        <v>1</v>
      </c>
    </row>
    <row r="33" spans="1:6">
      <c r="A33" t="s">
        <v>25</v>
      </c>
      <c r="B33" t="str">
        <f t="shared" ref="B33:B45" si="1">$E$24</f>
        <v>carbon-storage resource</v>
      </c>
      <c r="C33" t="s">
        <v>22</v>
      </c>
      <c r="D33" t="s">
        <v>23</v>
      </c>
      <c r="E33" t="str">
        <f t="shared" ref="E33:E41" si="2">$A33</f>
        <v>Australia_NZ</v>
      </c>
      <c r="F33">
        <v>1</v>
      </c>
    </row>
    <row r="34" spans="1:6">
      <c r="A34" t="s">
        <v>26</v>
      </c>
      <c r="B34" t="str">
        <f t="shared" si="1"/>
        <v>carbon-storage resource</v>
      </c>
      <c r="C34" t="s">
        <v>22</v>
      </c>
      <c r="D34" t="s">
        <v>23</v>
      </c>
      <c r="E34" t="s">
        <v>82</v>
      </c>
      <c r="F34">
        <v>1</v>
      </c>
    </row>
    <row r="35" spans="1:6">
      <c r="A35" t="s">
        <v>27</v>
      </c>
      <c r="B35" t="str">
        <f t="shared" si="1"/>
        <v>carbon-storage resource</v>
      </c>
      <c r="C35" t="s">
        <v>22</v>
      </c>
      <c r="D35" t="s">
        <v>23</v>
      </c>
      <c r="E35" t="s">
        <v>83</v>
      </c>
      <c r="F35">
        <v>1</v>
      </c>
    </row>
    <row r="36" spans="1:6">
      <c r="A36" t="s">
        <v>28</v>
      </c>
      <c r="B36" t="str">
        <f t="shared" si="1"/>
        <v>carbon-storage resource</v>
      </c>
      <c r="C36" t="s">
        <v>22</v>
      </c>
      <c r="D36" t="s">
        <v>23</v>
      </c>
      <c r="E36" t="str">
        <f>E32</f>
        <v>Africa_MidEast_Europe</v>
      </c>
      <c r="F36">
        <v>1</v>
      </c>
    </row>
    <row r="37" spans="1:6">
      <c r="A37" t="s">
        <v>29</v>
      </c>
      <c r="B37" t="str">
        <f t="shared" si="1"/>
        <v>carbon-storage resource</v>
      </c>
      <c r="C37" t="s">
        <v>22</v>
      </c>
      <c r="D37" t="s">
        <v>23</v>
      </c>
      <c r="E37" t="str">
        <f t="shared" si="2"/>
        <v>Former Soviet Union</v>
      </c>
      <c r="F37">
        <v>1</v>
      </c>
    </row>
    <row r="38" spans="1:6">
      <c r="A38" t="s">
        <v>30</v>
      </c>
      <c r="B38" t="str">
        <f t="shared" si="1"/>
        <v>carbon-storage resource</v>
      </c>
      <c r="C38" t="s">
        <v>22</v>
      </c>
      <c r="D38" t="s">
        <v>23</v>
      </c>
      <c r="E38" t="str">
        <f>E35</f>
        <v>Asia</v>
      </c>
      <c r="F38">
        <v>1</v>
      </c>
    </row>
    <row r="39" spans="1:6">
      <c r="A39" t="s">
        <v>31</v>
      </c>
      <c r="B39" t="str">
        <f t="shared" si="1"/>
        <v>carbon-storage resource</v>
      </c>
      <c r="C39" t="s">
        <v>22</v>
      </c>
      <c r="D39" t="s">
        <v>23</v>
      </c>
      <c r="E39" t="str">
        <f t="shared" si="2"/>
        <v>Japan</v>
      </c>
      <c r="F39">
        <v>1</v>
      </c>
    </row>
    <row r="40" spans="1:6">
      <c r="A40" t="s">
        <v>49</v>
      </c>
      <c r="B40" t="str">
        <f t="shared" si="1"/>
        <v>carbon-storage resource</v>
      </c>
      <c r="C40" t="s">
        <v>22</v>
      </c>
      <c r="D40" t="s">
        <v>23</v>
      </c>
      <c r="E40" t="s">
        <v>83</v>
      </c>
      <c r="F40">
        <v>1</v>
      </c>
    </row>
    <row r="41" spans="1:6">
      <c r="A41" t="s">
        <v>32</v>
      </c>
      <c r="B41" t="str">
        <f t="shared" si="1"/>
        <v>carbon-storage resource</v>
      </c>
      <c r="C41" t="s">
        <v>22</v>
      </c>
      <c r="D41" t="s">
        <v>23</v>
      </c>
      <c r="E41" t="str">
        <f t="shared" si="2"/>
        <v>Latin America</v>
      </c>
      <c r="F41">
        <v>1</v>
      </c>
    </row>
    <row r="42" spans="1:6">
      <c r="A42" t="s">
        <v>33</v>
      </c>
      <c r="B42" t="str">
        <f t="shared" si="1"/>
        <v>carbon-storage resource</v>
      </c>
      <c r="C42" t="s">
        <v>22</v>
      </c>
      <c r="D42" t="s">
        <v>23</v>
      </c>
      <c r="E42" t="str">
        <f>E32</f>
        <v>Africa_MidEast_Europe</v>
      </c>
      <c r="F42">
        <v>1</v>
      </c>
    </row>
    <row r="43" spans="1:6">
      <c r="A43" t="s">
        <v>34</v>
      </c>
      <c r="B43" t="str">
        <f t="shared" si="1"/>
        <v>carbon-storage resource</v>
      </c>
      <c r="C43" t="s">
        <v>22</v>
      </c>
      <c r="D43" t="s">
        <v>23</v>
      </c>
      <c r="E43" t="s">
        <v>83</v>
      </c>
      <c r="F43">
        <v>1</v>
      </c>
    </row>
    <row r="44" spans="1:6">
      <c r="A44" t="s">
        <v>35</v>
      </c>
      <c r="B44" t="str">
        <f t="shared" si="1"/>
        <v>carbon-storage resource</v>
      </c>
      <c r="C44" t="s">
        <v>22</v>
      </c>
      <c r="D44" t="s">
        <v>23</v>
      </c>
      <c r="E44" t="s">
        <v>82</v>
      </c>
      <c r="F44">
        <v>1</v>
      </c>
    </row>
    <row r="45" spans="1:6">
      <c r="A45" t="s">
        <v>36</v>
      </c>
      <c r="B45" t="str">
        <f t="shared" si="1"/>
        <v>carbon-storage resource</v>
      </c>
      <c r="C45" t="s">
        <v>22</v>
      </c>
      <c r="D45" t="s">
        <v>23</v>
      </c>
      <c r="E45" t="str">
        <f>E32</f>
        <v>Africa_MidEast_Europe</v>
      </c>
      <c r="F45">
        <v>1</v>
      </c>
    </row>
    <row r="48" spans="1:6">
      <c r="A48" t="s">
        <v>38</v>
      </c>
    </row>
    <row r="49" spans="1:14">
      <c r="A49" t="s">
        <v>39</v>
      </c>
    </row>
    <row r="50" spans="1:14">
      <c r="A50">
        <v>5</v>
      </c>
    </row>
    <row r="51" spans="1:14">
      <c r="D51" t="s">
        <v>40</v>
      </c>
      <c r="F51" t="s">
        <v>41</v>
      </c>
      <c r="H51" t="s">
        <v>42</v>
      </c>
      <c r="J51" t="s">
        <v>43</v>
      </c>
      <c r="L51" t="s">
        <v>44</v>
      </c>
      <c r="N51" t="s">
        <v>61</v>
      </c>
    </row>
    <row r="52" spans="1:14">
      <c r="A52" t="s">
        <v>45</v>
      </c>
      <c r="B52" t="s">
        <v>17</v>
      </c>
      <c r="C52" t="s">
        <v>48</v>
      </c>
      <c r="D52" t="s">
        <v>46</v>
      </c>
      <c r="E52" t="s">
        <v>47</v>
      </c>
      <c r="F52" t="s">
        <v>46</v>
      </c>
      <c r="G52" t="s">
        <v>47</v>
      </c>
      <c r="H52" t="s">
        <v>46</v>
      </c>
      <c r="I52" t="s">
        <v>47</v>
      </c>
      <c r="J52" t="s">
        <v>46</v>
      </c>
      <c r="K52" t="s">
        <v>47</v>
      </c>
      <c r="L52" t="s">
        <v>46</v>
      </c>
      <c r="M52" t="s">
        <v>47</v>
      </c>
      <c r="N52" t="s">
        <v>62</v>
      </c>
    </row>
    <row r="53" spans="1:14">
      <c r="A53" t="s">
        <v>24</v>
      </c>
      <c r="B53" t="str">
        <f>$E$24</f>
        <v>carbon-storage resource</v>
      </c>
      <c r="C53" t="str">
        <f>$E$24</f>
        <v>carbon-storage resource</v>
      </c>
      <c r="D53">
        <v>0</v>
      </c>
      <c r="E53">
        <v>0</v>
      </c>
      <c r="F53" s="7">
        <f>Resource!$A$25*VLOOKUP($A53,Resource!$B$6:$H$19,7,FALSE)</f>
        <v>122.72727272727272</v>
      </c>
      <c r="G53">
        <f>Resource!$B$25*0.8</f>
        <v>8.0000000000000016E-2</v>
      </c>
      <c r="H53" s="7">
        <f>Resource!$C$25*VLOOKUP($A53,Resource!$B$6:$H$19,7,FALSE)</f>
        <v>2454.5454545454545</v>
      </c>
      <c r="I53" s="8">
        <f>Resource!$D$25*0.8</f>
        <v>10.978043912175648</v>
      </c>
      <c r="J53" s="7">
        <f>Resource!$E$25*VLOOKUP($A53,Resource!$B$6:$H$19,7,FALSE)</f>
        <v>14727.272727272726</v>
      </c>
      <c r="K53" s="8">
        <f>Resource!$F$25*0.8</f>
        <v>21.956087824351297</v>
      </c>
      <c r="L53" s="7">
        <f>Resource!$G$25*VLOOKUP($A53,Resource!$B$6:$H$19,7,FALSE)</f>
        <v>7240.9090909090919</v>
      </c>
      <c r="M53" s="8">
        <f>Resource!$H$25*0.8</f>
        <v>164.67065868263472</v>
      </c>
      <c r="N53" s="7">
        <f>Resource!$I$25</f>
        <v>10000</v>
      </c>
    </row>
    <row r="54" spans="1:14">
      <c r="A54" t="s">
        <v>25</v>
      </c>
      <c r="B54" t="str">
        <f t="shared" ref="B54:C66" si="3">$E$24</f>
        <v>carbon-storage resource</v>
      </c>
      <c r="C54" t="str">
        <f t="shared" si="3"/>
        <v>carbon-storage resource</v>
      </c>
      <c r="D54">
        <v>0</v>
      </c>
      <c r="E54">
        <v>0</v>
      </c>
      <c r="F54" s="7">
        <f>Resource!$A$25*VLOOKUP($A54,Resource!$B$6:$H$19,7,FALSE)</f>
        <v>377.72727272727275</v>
      </c>
      <c r="G54">
        <f>Resource!$B$25*0.8</f>
        <v>8.0000000000000016E-2</v>
      </c>
      <c r="H54" s="7">
        <f>Resource!$C$25*VLOOKUP($A54,Resource!$B$6:$H$19,7,FALSE)</f>
        <v>7554.545454545455</v>
      </c>
      <c r="I54" s="8">
        <f>Resource!$D$25*0.8</f>
        <v>10.978043912175648</v>
      </c>
      <c r="J54" s="7">
        <f>Resource!$E$25*VLOOKUP($A54,Resource!$B$6:$H$19,7,FALSE)</f>
        <v>45327.272727272728</v>
      </c>
      <c r="K54" s="8">
        <f>Resource!$F$25*0.8</f>
        <v>21.956087824351297</v>
      </c>
      <c r="L54" s="7">
        <f>Resource!$G$25*VLOOKUP($A54,Resource!$B$6:$H$19,7,FALSE)</f>
        <v>22285.909090909092</v>
      </c>
      <c r="M54" s="8">
        <f>Resource!$H$25*0.8</f>
        <v>164.67065868263472</v>
      </c>
      <c r="N54" s="7">
        <f>Resource!$I$25</f>
        <v>10000</v>
      </c>
    </row>
    <row r="55" spans="1:14">
      <c r="A55" t="s">
        <v>26</v>
      </c>
      <c r="B55" t="str">
        <f t="shared" si="3"/>
        <v>carbon-storage resource</v>
      </c>
      <c r="C55" t="str">
        <f t="shared" si="3"/>
        <v>carbon-storage resource</v>
      </c>
      <c r="D55">
        <v>0</v>
      </c>
      <c r="E55">
        <v>0</v>
      </c>
      <c r="F55" s="7">
        <f>Resource!$A$25*VLOOKUP($A55,Resource!$B$6:$H$19,7,FALSE)</f>
        <v>72.272727272727266</v>
      </c>
      <c r="G55">
        <f>Resource!$B$25*0.8</f>
        <v>8.0000000000000016E-2</v>
      </c>
      <c r="H55" s="7">
        <f>Resource!$C$25*VLOOKUP($A55,Resource!$B$6:$H$19,7,FALSE)</f>
        <v>1445.4545454545455</v>
      </c>
      <c r="I55" s="8">
        <f>Resource!$D$25*0.8</f>
        <v>10.978043912175648</v>
      </c>
      <c r="J55" s="7">
        <f>Resource!$E$25*VLOOKUP($A55,Resource!$B$6:$H$19,7,FALSE)</f>
        <v>8672.7272727272721</v>
      </c>
      <c r="K55" s="8">
        <f>Resource!$F$25*0.8</f>
        <v>21.956087824351297</v>
      </c>
      <c r="L55" s="7">
        <f>Resource!$G$25*VLOOKUP($A55,Resource!$B$6:$H$19,7,FALSE)</f>
        <v>4264.0909090909099</v>
      </c>
      <c r="M55" s="8">
        <f>Resource!$H$25*0.8</f>
        <v>164.67065868263472</v>
      </c>
      <c r="N55" s="7">
        <f>Resource!$I$25</f>
        <v>10000</v>
      </c>
    </row>
    <row r="56" spans="1:14">
      <c r="A56" t="s">
        <v>27</v>
      </c>
      <c r="B56" t="str">
        <f t="shared" si="3"/>
        <v>carbon-storage resource</v>
      </c>
      <c r="C56" t="str">
        <f t="shared" si="3"/>
        <v>carbon-storage resource</v>
      </c>
      <c r="D56">
        <v>0</v>
      </c>
      <c r="E56">
        <v>0</v>
      </c>
      <c r="F56" s="7">
        <f>Resource!$A$25*VLOOKUP($A56,Resource!$B$6:$H$19,7,FALSE)</f>
        <v>2363.1818181818185</v>
      </c>
      <c r="G56">
        <f>Resource!$B$25*0.8</f>
        <v>8.0000000000000016E-2</v>
      </c>
      <c r="H56" s="7">
        <f>Resource!$C$25*VLOOKUP($A56,Resource!$B$6:$H$19,7,FALSE)</f>
        <v>47263.636363636368</v>
      </c>
      <c r="I56" s="8">
        <f>Resource!$D$25*0.8</f>
        <v>10.978043912175648</v>
      </c>
      <c r="J56" s="7">
        <f>Resource!$E$25*VLOOKUP($A56,Resource!$B$6:$H$19,7,FALSE)</f>
        <v>283581.81818181818</v>
      </c>
      <c r="K56" s="8">
        <f>Resource!$F$25*0.8</f>
        <v>21.956087824351297</v>
      </c>
      <c r="L56" s="7">
        <f>Resource!$G$25*VLOOKUP($A56,Resource!$B$6:$H$19,7,FALSE)</f>
        <v>139427.72727272729</v>
      </c>
      <c r="M56" s="8">
        <f>Resource!$H$25*0.8</f>
        <v>164.67065868263472</v>
      </c>
      <c r="N56" s="7">
        <f>Resource!$I$25</f>
        <v>10000</v>
      </c>
    </row>
    <row r="57" spans="1:14">
      <c r="A57" t="s">
        <v>28</v>
      </c>
      <c r="B57" t="str">
        <f t="shared" si="3"/>
        <v>carbon-storage resource</v>
      </c>
      <c r="C57" t="str">
        <f t="shared" si="3"/>
        <v>carbon-storage resource</v>
      </c>
      <c r="D57">
        <v>0</v>
      </c>
      <c r="E57">
        <v>0</v>
      </c>
      <c r="F57" s="7">
        <f>Resource!$A$25*VLOOKUP($A57,Resource!$B$6:$H$19,7,FALSE)</f>
        <v>21.81818181818182</v>
      </c>
      <c r="G57">
        <f>Resource!$B$25*0.8</f>
        <v>8.0000000000000016E-2</v>
      </c>
      <c r="H57" s="7">
        <f>Resource!$C$25*VLOOKUP($A57,Resource!$B$6:$H$19,7,FALSE)</f>
        <v>436.36363636363643</v>
      </c>
      <c r="I57" s="8">
        <f>Resource!$D$25*0.8</f>
        <v>10.978043912175648</v>
      </c>
      <c r="J57" s="7">
        <f>Resource!$E$25*VLOOKUP($A57,Resource!$B$6:$H$19,7,FALSE)</f>
        <v>2618.1818181818185</v>
      </c>
      <c r="K57" s="8">
        <f>Resource!$F$25*0.8</f>
        <v>21.956087824351297</v>
      </c>
      <c r="L57" s="7">
        <f>Resource!$G$25*VLOOKUP($A57,Resource!$B$6:$H$19,7,FALSE)</f>
        <v>1287.2727272727275</v>
      </c>
      <c r="M57" s="8">
        <f>Resource!$H$25*0.8</f>
        <v>164.67065868263472</v>
      </c>
      <c r="N57" s="7">
        <f>Resource!$I$25</f>
        <v>10000</v>
      </c>
    </row>
    <row r="58" spans="1:14">
      <c r="A58" t="s">
        <v>29</v>
      </c>
      <c r="B58" t="str">
        <f t="shared" si="3"/>
        <v>carbon-storage resource</v>
      </c>
      <c r="C58" t="str">
        <f t="shared" si="3"/>
        <v>carbon-storage resource</v>
      </c>
      <c r="D58">
        <v>0</v>
      </c>
      <c r="E58">
        <v>0</v>
      </c>
      <c r="F58" s="7">
        <f>Resource!$A$25*VLOOKUP($A58,Resource!$B$6:$H$19,7,FALSE)</f>
        <v>370.90909090909088</v>
      </c>
      <c r="G58">
        <f>Resource!$B$25*0.8</f>
        <v>8.0000000000000016E-2</v>
      </c>
      <c r="H58" s="7">
        <f>Resource!$C$25*VLOOKUP($A58,Resource!$B$6:$H$19,7,FALSE)</f>
        <v>7418.181818181818</v>
      </c>
      <c r="I58" s="8">
        <f>Resource!$D$25*0.8</f>
        <v>10.978043912175648</v>
      </c>
      <c r="J58" s="7">
        <f>Resource!$E$25*VLOOKUP($A58,Resource!$B$6:$H$19,7,FALSE)</f>
        <v>44509.090909090904</v>
      </c>
      <c r="K58" s="8">
        <f>Resource!$F$25*0.8</f>
        <v>21.956087824351297</v>
      </c>
      <c r="L58" s="7">
        <f>Resource!$G$25*VLOOKUP($A58,Resource!$B$6:$H$19,7,FALSE)</f>
        <v>21883.636363636364</v>
      </c>
      <c r="M58" s="8">
        <f>Resource!$H$25*0.8</f>
        <v>164.67065868263472</v>
      </c>
      <c r="N58" s="7">
        <f>Resource!$I$25</f>
        <v>10000</v>
      </c>
    </row>
    <row r="59" spans="1:14">
      <c r="A59" t="s">
        <v>30</v>
      </c>
      <c r="B59" t="str">
        <f t="shared" si="3"/>
        <v>carbon-storage resource</v>
      </c>
      <c r="C59" t="str">
        <f t="shared" si="3"/>
        <v>carbon-storage resource</v>
      </c>
      <c r="D59">
        <v>0</v>
      </c>
      <c r="E59">
        <v>0</v>
      </c>
      <c r="F59" s="7">
        <f>Resource!$A$25*VLOOKUP($A59,Resource!$B$6:$H$19,7,FALSE)</f>
        <v>79.090909090909093</v>
      </c>
      <c r="G59">
        <f>Resource!$B$25*0.8</f>
        <v>8.0000000000000016E-2</v>
      </c>
      <c r="H59" s="7">
        <f>Resource!$C$25*VLOOKUP($A59,Resource!$B$6:$H$19,7,FALSE)</f>
        <v>1581.818181818182</v>
      </c>
      <c r="I59" s="8">
        <f>Resource!$D$25*0.8</f>
        <v>10.978043912175648</v>
      </c>
      <c r="J59" s="7">
        <f>Resource!$E$25*VLOOKUP($A59,Resource!$B$6:$H$19,7,FALSE)</f>
        <v>9490.9090909090901</v>
      </c>
      <c r="K59" s="8">
        <f>Resource!$F$25*0.8</f>
        <v>21.956087824351297</v>
      </c>
      <c r="L59" s="7">
        <f>Resource!$G$25*VLOOKUP($A59,Resource!$B$6:$H$19,7,FALSE)</f>
        <v>4666.3636363636369</v>
      </c>
      <c r="M59" s="8">
        <f>Resource!$H$25*0.8</f>
        <v>164.67065868263472</v>
      </c>
      <c r="N59" s="7">
        <f>Resource!$I$25</f>
        <v>10000</v>
      </c>
    </row>
    <row r="60" spans="1:14">
      <c r="A60" t="s">
        <v>31</v>
      </c>
      <c r="B60" t="str">
        <f t="shared" si="3"/>
        <v>carbon-storage resource</v>
      </c>
      <c r="C60" t="str">
        <f t="shared" si="3"/>
        <v>carbon-storage resource</v>
      </c>
      <c r="D60">
        <v>0</v>
      </c>
      <c r="E60">
        <v>0</v>
      </c>
      <c r="F60" s="7">
        <f>Resource!$A$25*VLOOKUP($A60,Resource!$B$6:$H$19,7,FALSE)</f>
        <v>60</v>
      </c>
      <c r="G60">
        <f>Resource!$B$25*0.8</f>
        <v>8.0000000000000016E-2</v>
      </c>
      <c r="H60" s="7">
        <f>Resource!$C$25*VLOOKUP($A60,Resource!$B$6:$H$19,7,FALSE)</f>
        <v>1200</v>
      </c>
      <c r="I60" s="8">
        <f>Resource!$D$25*0.8</f>
        <v>10.978043912175648</v>
      </c>
      <c r="J60" s="7">
        <f>Resource!$E$25*VLOOKUP($A60,Resource!$B$6:$H$19,7,FALSE)</f>
        <v>7200</v>
      </c>
      <c r="K60" s="8">
        <f>Resource!$F$25*0.8</f>
        <v>21.956087824351297</v>
      </c>
      <c r="L60" s="7">
        <f>Resource!$G$25*VLOOKUP($A60,Resource!$B$6:$H$19,7,FALSE)</f>
        <v>3540.0000000000005</v>
      </c>
      <c r="M60" s="8">
        <f>Resource!$H$25*0.8</f>
        <v>164.67065868263472</v>
      </c>
      <c r="N60" s="7">
        <f>Resource!$I$25</f>
        <v>10000</v>
      </c>
    </row>
    <row r="61" spans="1:14">
      <c r="A61" t="s">
        <v>49</v>
      </c>
      <c r="B61" t="str">
        <f t="shared" si="3"/>
        <v>carbon-storage resource</v>
      </c>
      <c r="C61" t="str">
        <f t="shared" si="3"/>
        <v>carbon-storage resource</v>
      </c>
      <c r="D61">
        <v>0</v>
      </c>
      <c r="E61">
        <v>0</v>
      </c>
      <c r="F61" s="7">
        <f>Resource!$A$25*VLOOKUP($A61,Resource!$B$6:$H$19,7,FALSE)</f>
        <v>0</v>
      </c>
      <c r="G61">
        <f>Resource!$B$25*0.8</f>
        <v>8.0000000000000016E-2</v>
      </c>
      <c r="H61" s="7">
        <f>Resource!$C$25*VLOOKUP($A61,Resource!$B$6:$H$19,7,FALSE)</f>
        <v>0</v>
      </c>
      <c r="I61" s="8">
        <f>Resource!$D$25*0.8</f>
        <v>10.978043912175648</v>
      </c>
      <c r="J61" s="7">
        <f>Resource!$E$25*VLOOKUP($A61,Resource!$B$6:$H$19,7,FALSE)</f>
        <v>0</v>
      </c>
      <c r="K61" s="8">
        <f>Resource!$F$25*0.8</f>
        <v>21.956087824351297</v>
      </c>
      <c r="L61" s="7">
        <f>Resource!$G$25*VLOOKUP($A61,Resource!$B$6:$H$19,7,FALSE)</f>
        <v>0</v>
      </c>
      <c r="M61" s="8">
        <f>Resource!$H$25*0.8</f>
        <v>164.67065868263472</v>
      </c>
      <c r="N61" s="7">
        <f>Resource!$I$25</f>
        <v>10000</v>
      </c>
    </row>
    <row r="62" spans="1:14">
      <c r="A62" t="s">
        <v>32</v>
      </c>
      <c r="B62" t="str">
        <f t="shared" si="3"/>
        <v>carbon-storage resource</v>
      </c>
      <c r="C62" t="str">
        <f t="shared" si="3"/>
        <v>carbon-storage resource</v>
      </c>
      <c r="D62">
        <v>0</v>
      </c>
      <c r="E62">
        <v>0</v>
      </c>
      <c r="F62" s="7">
        <f>Resource!$A$25*VLOOKUP($A62,Resource!$B$6:$H$19,7,FALSE)</f>
        <v>2201.693181818182</v>
      </c>
      <c r="G62">
        <f>Resource!$B$25*0.8</f>
        <v>8.0000000000000016E-2</v>
      </c>
      <c r="H62" s="7">
        <f>Resource!$C$25*VLOOKUP($A62,Resource!$B$6:$H$19,7,FALSE)</f>
        <v>44033.86363636364</v>
      </c>
      <c r="I62" s="8">
        <f>Resource!$D$25*0.8</f>
        <v>10.978043912175648</v>
      </c>
      <c r="J62" s="7">
        <f>Resource!$E$25*VLOOKUP($A62,Resource!$B$6:$H$19,7,FALSE)</f>
        <v>264203.18181818182</v>
      </c>
      <c r="K62" s="8">
        <f>Resource!$F$25*0.8</f>
        <v>21.956087824351297</v>
      </c>
      <c r="L62" s="7">
        <f>Resource!$G$25*VLOOKUP($A62,Resource!$B$6:$H$19,7,FALSE)</f>
        <v>129899.89772727274</v>
      </c>
      <c r="M62" s="8">
        <f>Resource!$H$25*0.8</f>
        <v>164.67065868263472</v>
      </c>
      <c r="N62" s="7">
        <f>Resource!$I$25</f>
        <v>10000</v>
      </c>
    </row>
    <row r="63" spans="1:14">
      <c r="A63" t="s">
        <v>33</v>
      </c>
      <c r="B63" t="str">
        <f t="shared" si="3"/>
        <v>carbon-storage resource</v>
      </c>
      <c r="C63" t="str">
        <f t="shared" si="3"/>
        <v>carbon-storage resource</v>
      </c>
      <c r="D63">
        <v>0</v>
      </c>
      <c r="E63">
        <v>0</v>
      </c>
      <c r="F63" s="7">
        <f>Resource!$A$25*VLOOKUP($A63,Resource!$B$6:$H$19,7,FALSE)</f>
        <v>302.72727272727275</v>
      </c>
      <c r="G63">
        <f>Resource!$B$25*0.8</f>
        <v>8.0000000000000016E-2</v>
      </c>
      <c r="H63" s="7">
        <f>Resource!$C$25*VLOOKUP($A63,Resource!$B$6:$H$19,7,FALSE)</f>
        <v>6054.545454545455</v>
      </c>
      <c r="I63" s="8">
        <f>Resource!$D$25*0.8</f>
        <v>10.978043912175648</v>
      </c>
      <c r="J63" s="7">
        <f>Resource!$E$25*VLOOKUP($A63,Resource!$B$6:$H$19,7,FALSE)</f>
        <v>36327.272727272728</v>
      </c>
      <c r="K63" s="8">
        <f>Resource!$F$25*0.8</f>
        <v>21.956087824351297</v>
      </c>
      <c r="L63" s="7">
        <f>Resource!$G$25*VLOOKUP($A63,Resource!$B$6:$H$19,7,FALSE)</f>
        <v>17860.909090909092</v>
      </c>
      <c r="M63" s="8">
        <f>Resource!$H$25*0.8</f>
        <v>164.67065868263472</v>
      </c>
      <c r="N63" s="7">
        <f>Resource!$I$25</f>
        <v>10000</v>
      </c>
    </row>
    <row r="64" spans="1:14">
      <c r="A64" t="s">
        <v>34</v>
      </c>
      <c r="B64" t="str">
        <f t="shared" si="3"/>
        <v>carbon-storage resource</v>
      </c>
      <c r="C64" t="str">
        <f t="shared" si="3"/>
        <v>carbon-storage resource</v>
      </c>
      <c r="D64">
        <v>0</v>
      </c>
      <c r="E64">
        <v>0</v>
      </c>
      <c r="F64" s="7">
        <f>Resource!$A$25*VLOOKUP($A64,Resource!$B$6:$H$19,7,FALSE)</f>
        <v>50.11363636363636</v>
      </c>
      <c r="G64">
        <f>Resource!$B$25*0.8</f>
        <v>8.0000000000000016E-2</v>
      </c>
      <c r="H64" s="7">
        <f>Resource!$C$25*VLOOKUP($A64,Resource!$B$6:$H$19,7,FALSE)</f>
        <v>1002.2727272727273</v>
      </c>
      <c r="I64" s="8">
        <f>Resource!$D$25*0.8</f>
        <v>10.978043912175648</v>
      </c>
      <c r="J64" s="7">
        <f>Resource!$E$25*VLOOKUP($A64,Resource!$B$6:$H$19,7,FALSE)</f>
        <v>6013.6363636363631</v>
      </c>
      <c r="K64" s="8">
        <f>Resource!$F$25*0.8</f>
        <v>21.956087824351297</v>
      </c>
      <c r="L64" s="7">
        <f>Resource!$G$25*VLOOKUP($A64,Resource!$B$6:$H$19,7,FALSE)</f>
        <v>2956.7045454545455</v>
      </c>
      <c r="M64" s="8">
        <f>Resource!$H$25*0.8</f>
        <v>164.67065868263472</v>
      </c>
      <c r="N64" s="7">
        <f>Resource!$I$25</f>
        <v>10000</v>
      </c>
    </row>
    <row r="65" spans="1:14">
      <c r="A65" t="s">
        <v>35</v>
      </c>
      <c r="B65" t="str">
        <f t="shared" si="3"/>
        <v>carbon-storage resource</v>
      </c>
      <c r="C65" t="str">
        <f t="shared" si="3"/>
        <v>carbon-storage resource</v>
      </c>
      <c r="D65">
        <v>0</v>
      </c>
      <c r="E65">
        <v>0</v>
      </c>
      <c r="F65" s="7">
        <f>Resource!$A$25*VLOOKUP($A65,Resource!$B$6:$H$19,7,FALSE)</f>
        <v>1809.5454545454545</v>
      </c>
      <c r="G65">
        <f>Resource!$B$25*0.8</f>
        <v>8.0000000000000016E-2</v>
      </c>
      <c r="H65" s="7">
        <f>Resource!$C$25*VLOOKUP($A65,Resource!$B$6:$H$19,7,FALSE)</f>
        <v>36190.909090909088</v>
      </c>
      <c r="I65" s="8">
        <f>Resource!$D$25*0.8</f>
        <v>10.978043912175648</v>
      </c>
      <c r="J65" s="7">
        <f>Resource!$E$25*VLOOKUP($A65,Resource!$B$6:$H$19,7,FALSE)</f>
        <v>217145.45454545453</v>
      </c>
      <c r="K65" s="8">
        <f>Resource!$F$25*0.8</f>
        <v>21.956087824351297</v>
      </c>
      <c r="L65" s="7">
        <f>Resource!$G$25*VLOOKUP($A65,Resource!$B$6:$H$19,7,FALSE)</f>
        <v>106763.18181818182</v>
      </c>
      <c r="M65" s="8">
        <f>Resource!$H$25*0.8</f>
        <v>164.67065868263472</v>
      </c>
      <c r="N65" s="7">
        <f>Resource!$I$25</f>
        <v>10000</v>
      </c>
    </row>
    <row r="66" spans="1:14">
      <c r="A66" t="s">
        <v>36</v>
      </c>
      <c r="B66" t="str">
        <f t="shared" si="3"/>
        <v>carbon-storage resource</v>
      </c>
      <c r="C66" t="str">
        <f t="shared" si="3"/>
        <v>carbon-storage resource</v>
      </c>
      <c r="D66">
        <v>0</v>
      </c>
      <c r="E66">
        <v>0</v>
      </c>
      <c r="F66" s="7">
        <f>Resource!$A$25*VLOOKUP($A66,Resource!$B$6:$H$19,7,FALSE)</f>
        <v>79.090909090909093</v>
      </c>
      <c r="G66">
        <f>Resource!$B$25*0.8</f>
        <v>8.0000000000000016E-2</v>
      </c>
      <c r="H66" s="7">
        <f>Resource!$C$25*VLOOKUP($A66,Resource!$B$6:$H$19,7,FALSE)</f>
        <v>1581.818181818182</v>
      </c>
      <c r="I66" s="8">
        <f>Resource!$D$25*0.8</f>
        <v>10.978043912175648</v>
      </c>
      <c r="J66" s="7">
        <f>Resource!$E$25*VLOOKUP($A66,Resource!$B$6:$H$19,7,FALSE)</f>
        <v>9490.9090909090901</v>
      </c>
      <c r="K66" s="8">
        <f>Resource!$F$25*0.8</f>
        <v>21.956087824351297</v>
      </c>
      <c r="L66" s="7">
        <f>Resource!$G$25*VLOOKUP($A66,Resource!$B$6:$H$19,7,FALSE)</f>
        <v>4666.3636363636369</v>
      </c>
      <c r="M66" s="8">
        <f>Resource!$H$25*0.8</f>
        <v>164.67065868263472</v>
      </c>
      <c r="N66" s="7">
        <f>Resource!$I$25</f>
        <v>10000</v>
      </c>
    </row>
    <row r="68" spans="1:14">
      <c r="A68" t="s">
        <v>0</v>
      </c>
    </row>
    <row r="69" spans="1:14">
      <c r="A69" t="s">
        <v>1</v>
      </c>
    </row>
    <row r="70" spans="1:14">
      <c r="A70">
        <v>9</v>
      </c>
    </row>
    <row r="71" spans="1:14">
      <c r="F71">
        <v>1975</v>
      </c>
    </row>
    <row r="72" spans="1:14">
      <c r="A72" t="s">
        <v>3</v>
      </c>
      <c r="B72" t="s">
        <v>12</v>
      </c>
      <c r="C72" t="s">
        <v>18</v>
      </c>
      <c r="D72" t="s">
        <v>19</v>
      </c>
      <c r="E72" t="s">
        <v>20</v>
      </c>
      <c r="F72" t="s">
        <v>21</v>
      </c>
    </row>
    <row r="73" spans="1:14">
      <c r="A73" t="s">
        <v>24</v>
      </c>
      <c r="B73" t="str">
        <f t="shared" ref="B73:B86" si="4">$E$25</f>
        <v>offshore carbon-storage resource</v>
      </c>
      <c r="C73" t="s">
        <v>22</v>
      </c>
      <c r="D73" t="s">
        <v>23</v>
      </c>
      <c r="E73" t="s">
        <v>66</v>
      </c>
      <c r="F73">
        <v>1</v>
      </c>
    </row>
    <row r="74" spans="1:14">
      <c r="A74" t="s">
        <v>25</v>
      </c>
      <c r="B74" t="str">
        <f t="shared" si="4"/>
        <v>offshore carbon-storage resource</v>
      </c>
      <c r="C74" t="s">
        <v>22</v>
      </c>
      <c r="D74" t="s">
        <v>23</v>
      </c>
      <c r="E74" t="s">
        <v>66</v>
      </c>
      <c r="F74">
        <v>1</v>
      </c>
    </row>
    <row r="75" spans="1:14">
      <c r="A75" t="s">
        <v>26</v>
      </c>
      <c r="B75" t="str">
        <f t="shared" si="4"/>
        <v>offshore carbon-storage resource</v>
      </c>
      <c r="C75" t="s">
        <v>22</v>
      </c>
      <c r="D75" t="s">
        <v>23</v>
      </c>
      <c r="E75" t="s">
        <v>66</v>
      </c>
      <c r="F75">
        <v>1</v>
      </c>
    </row>
    <row r="76" spans="1:14">
      <c r="A76" t="s">
        <v>27</v>
      </c>
      <c r="B76" t="str">
        <f t="shared" si="4"/>
        <v>offshore carbon-storage resource</v>
      </c>
      <c r="C76" t="s">
        <v>22</v>
      </c>
      <c r="D76" t="s">
        <v>23</v>
      </c>
      <c r="E76" t="s">
        <v>66</v>
      </c>
      <c r="F76">
        <v>1</v>
      </c>
    </row>
    <row r="77" spans="1:14">
      <c r="A77" t="s">
        <v>28</v>
      </c>
      <c r="B77" t="str">
        <f t="shared" si="4"/>
        <v>offshore carbon-storage resource</v>
      </c>
      <c r="C77" t="s">
        <v>22</v>
      </c>
      <c r="D77" t="s">
        <v>23</v>
      </c>
      <c r="E77" t="s">
        <v>66</v>
      </c>
      <c r="F77">
        <v>1</v>
      </c>
    </row>
    <row r="78" spans="1:14">
      <c r="A78" t="s">
        <v>29</v>
      </c>
      <c r="B78" t="str">
        <f t="shared" si="4"/>
        <v>offshore carbon-storage resource</v>
      </c>
      <c r="C78" t="s">
        <v>22</v>
      </c>
      <c r="D78" t="s">
        <v>23</v>
      </c>
      <c r="E78" t="s">
        <v>66</v>
      </c>
      <c r="F78">
        <v>1</v>
      </c>
    </row>
    <row r="79" spans="1:14">
      <c r="A79" t="s">
        <v>30</v>
      </c>
      <c r="B79" t="str">
        <f t="shared" si="4"/>
        <v>offshore carbon-storage resource</v>
      </c>
      <c r="C79" t="s">
        <v>22</v>
      </c>
      <c r="D79" t="s">
        <v>23</v>
      </c>
      <c r="E79" t="s">
        <v>66</v>
      </c>
      <c r="F79">
        <v>1</v>
      </c>
    </row>
    <row r="80" spans="1:14">
      <c r="A80" t="s">
        <v>31</v>
      </c>
      <c r="B80" t="str">
        <f t="shared" si="4"/>
        <v>offshore carbon-storage resource</v>
      </c>
      <c r="C80" t="s">
        <v>22</v>
      </c>
      <c r="D80" t="s">
        <v>23</v>
      </c>
      <c r="E80" t="s">
        <v>66</v>
      </c>
      <c r="F80">
        <v>1</v>
      </c>
    </row>
    <row r="81" spans="1:14">
      <c r="A81" t="s">
        <v>49</v>
      </c>
      <c r="B81" t="str">
        <f t="shared" si="4"/>
        <v>offshore carbon-storage resource</v>
      </c>
      <c r="C81" t="s">
        <v>22</v>
      </c>
      <c r="D81" t="s">
        <v>23</v>
      </c>
      <c r="E81" t="s">
        <v>66</v>
      </c>
      <c r="F81">
        <v>1</v>
      </c>
    </row>
    <row r="82" spans="1:14">
      <c r="A82" t="s">
        <v>32</v>
      </c>
      <c r="B82" t="str">
        <f t="shared" si="4"/>
        <v>offshore carbon-storage resource</v>
      </c>
      <c r="C82" t="s">
        <v>22</v>
      </c>
      <c r="D82" t="s">
        <v>23</v>
      </c>
      <c r="E82" t="s">
        <v>66</v>
      </c>
      <c r="F82">
        <v>1</v>
      </c>
    </row>
    <row r="83" spans="1:14">
      <c r="A83" t="s">
        <v>33</v>
      </c>
      <c r="B83" t="str">
        <f t="shared" si="4"/>
        <v>offshore carbon-storage resource</v>
      </c>
      <c r="C83" t="s">
        <v>22</v>
      </c>
      <c r="D83" t="s">
        <v>23</v>
      </c>
      <c r="E83" t="s">
        <v>66</v>
      </c>
      <c r="F83">
        <v>1</v>
      </c>
    </row>
    <row r="84" spans="1:14">
      <c r="A84" t="s">
        <v>34</v>
      </c>
      <c r="B84" t="str">
        <f t="shared" si="4"/>
        <v>offshore carbon-storage resource</v>
      </c>
      <c r="C84" t="s">
        <v>22</v>
      </c>
      <c r="D84" t="s">
        <v>23</v>
      </c>
      <c r="E84" t="s">
        <v>66</v>
      </c>
      <c r="F84">
        <v>1</v>
      </c>
    </row>
    <row r="85" spans="1:14">
      <c r="A85" t="s">
        <v>35</v>
      </c>
      <c r="B85" t="str">
        <f t="shared" si="4"/>
        <v>offshore carbon-storage resource</v>
      </c>
      <c r="C85" t="s">
        <v>22</v>
      </c>
      <c r="D85" t="s">
        <v>23</v>
      </c>
      <c r="E85" t="s">
        <v>66</v>
      </c>
      <c r="F85">
        <v>1</v>
      </c>
    </row>
    <row r="86" spans="1:14">
      <c r="A86" t="s">
        <v>36</v>
      </c>
      <c r="B86" t="str">
        <f t="shared" si="4"/>
        <v>offshore carbon-storage resource</v>
      </c>
      <c r="C86" t="s">
        <v>22</v>
      </c>
      <c r="D86" t="s">
        <v>23</v>
      </c>
      <c r="E86" t="s">
        <v>66</v>
      </c>
      <c r="F86">
        <v>1</v>
      </c>
    </row>
    <row r="88" spans="1:14">
      <c r="A88" t="s">
        <v>80</v>
      </c>
    </row>
    <row r="89" spans="1:14">
      <c r="A89" t="s">
        <v>39</v>
      </c>
    </row>
    <row r="90" spans="1:14">
      <c r="A90">
        <v>5</v>
      </c>
    </row>
    <row r="91" spans="1:14">
      <c r="D91" t="s">
        <v>40</v>
      </c>
      <c r="F91" t="s">
        <v>41</v>
      </c>
      <c r="H91" t="s">
        <v>42</v>
      </c>
      <c r="J91" t="s">
        <v>43</v>
      </c>
      <c r="L91" t="s">
        <v>44</v>
      </c>
      <c r="N91" t="s">
        <v>61</v>
      </c>
    </row>
    <row r="92" spans="1:14">
      <c r="A92" t="s">
        <v>45</v>
      </c>
      <c r="B92" t="s">
        <v>17</v>
      </c>
      <c r="C92" t="s">
        <v>48</v>
      </c>
      <c r="D92" t="s">
        <v>46</v>
      </c>
      <c r="E92" t="s">
        <v>47</v>
      </c>
      <c r="F92" t="s">
        <v>46</v>
      </c>
      <c r="G92" t="s">
        <v>47</v>
      </c>
      <c r="H92" t="s">
        <v>46</v>
      </c>
      <c r="I92" t="s">
        <v>47</v>
      </c>
      <c r="J92" t="s">
        <v>46</v>
      </c>
      <c r="K92" t="s">
        <v>47</v>
      </c>
      <c r="L92" t="s">
        <v>46</v>
      </c>
      <c r="M92" t="s">
        <v>47</v>
      </c>
      <c r="N92" t="s">
        <v>62</v>
      </c>
    </row>
    <row r="93" spans="1:14">
      <c r="A93" t="s">
        <v>24</v>
      </c>
      <c r="B93" t="str">
        <f t="shared" ref="B93:C106" si="5">$E$25</f>
        <v>offshore carbon-storage resource</v>
      </c>
      <c r="C93" t="str">
        <f t="shared" si="5"/>
        <v>offshore carbon-storage resource</v>
      </c>
      <c r="D93">
        <v>0</v>
      </c>
      <c r="E93">
        <v>0</v>
      </c>
      <c r="F93" s="7">
        <v>1000000</v>
      </c>
      <c r="G93">
        <f>Resource!$B$25</f>
        <v>0.1</v>
      </c>
      <c r="H93" s="7">
        <v>1</v>
      </c>
      <c r="I93" s="8">
        <v>10000</v>
      </c>
      <c r="J93" s="7">
        <v>1</v>
      </c>
      <c r="K93" s="8">
        <v>10000</v>
      </c>
      <c r="L93" s="7">
        <v>1</v>
      </c>
      <c r="M93" s="8">
        <v>10000</v>
      </c>
      <c r="N93" s="7">
        <v>1</v>
      </c>
    </row>
    <row r="94" spans="1:14">
      <c r="A94" t="s">
        <v>25</v>
      </c>
      <c r="B94" t="str">
        <f t="shared" si="5"/>
        <v>offshore carbon-storage resource</v>
      </c>
      <c r="C94" t="str">
        <f t="shared" si="5"/>
        <v>offshore carbon-storage resource</v>
      </c>
      <c r="D94">
        <v>0</v>
      </c>
      <c r="E94">
        <v>0</v>
      </c>
      <c r="F94" s="7">
        <v>1000000</v>
      </c>
      <c r="G94">
        <f>Resource!$B$25</f>
        <v>0.1</v>
      </c>
      <c r="H94" s="7">
        <v>1</v>
      </c>
      <c r="I94" s="8">
        <v>10000</v>
      </c>
      <c r="J94" s="7">
        <v>1</v>
      </c>
      <c r="K94" s="8">
        <v>10000</v>
      </c>
      <c r="L94" s="7">
        <v>1</v>
      </c>
      <c r="M94" s="8">
        <v>10000</v>
      </c>
      <c r="N94" s="7">
        <v>1</v>
      </c>
    </row>
    <row r="95" spans="1:14">
      <c r="A95" t="s">
        <v>26</v>
      </c>
      <c r="B95" t="str">
        <f t="shared" si="5"/>
        <v>offshore carbon-storage resource</v>
      </c>
      <c r="C95" t="str">
        <f t="shared" si="5"/>
        <v>offshore carbon-storage resource</v>
      </c>
      <c r="D95">
        <v>0</v>
      </c>
      <c r="E95">
        <v>0</v>
      </c>
      <c r="F95" s="7">
        <v>1000000</v>
      </c>
      <c r="G95">
        <f>Resource!$B$25</f>
        <v>0.1</v>
      </c>
      <c r="H95" s="7">
        <v>1</v>
      </c>
      <c r="I95" s="8">
        <v>10000</v>
      </c>
      <c r="J95" s="7">
        <v>1</v>
      </c>
      <c r="K95" s="8">
        <v>10000</v>
      </c>
      <c r="L95" s="7">
        <v>1</v>
      </c>
      <c r="M95" s="8">
        <v>10000</v>
      </c>
      <c r="N95" s="7">
        <v>1</v>
      </c>
    </row>
    <row r="96" spans="1:14">
      <c r="A96" t="s">
        <v>27</v>
      </c>
      <c r="B96" t="str">
        <f t="shared" si="5"/>
        <v>offshore carbon-storage resource</v>
      </c>
      <c r="C96" t="str">
        <f t="shared" si="5"/>
        <v>offshore carbon-storage resource</v>
      </c>
      <c r="D96">
        <v>0</v>
      </c>
      <c r="E96">
        <v>0</v>
      </c>
      <c r="F96" s="7">
        <v>1000000</v>
      </c>
      <c r="G96">
        <f>Resource!$B$25</f>
        <v>0.1</v>
      </c>
      <c r="H96" s="7">
        <v>1</v>
      </c>
      <c r="I96" s="8">
        <v>10000</v>
      </c>
      <c r="J96" s="7">
        <v>1</v>
      </c>
      <c r="K96" s="8">
        <v>10000</v>
      </c>
      <c r="L96" s="7">
        <v>1</v>
      </c>
      <c r="M96" s="8">
        <v>10000</v>
      </c>
      <c r="N96" s="7">
        <v>1</v>
      </c>
    </row>
    <row r="97" spans="1:14">
      <c r="A97" t="s">
        <v>28</v>
      </c>
      <c r="B97" t="str">
        <f t="shared" si="5"/>
        <v>offshore carbon-storage resource</v>
      </c>
      <c r="C97" t="str">
        <f t="shared" si="5"/>
        <v>offshore carbon-storage resource</v>
      </c>
      <c r="D97">
        <v>0</v>
      </c>
      <c r="E97">
        <v>0</v>
      </c>
      <c r="F97" s="7">
        <v>1000000</v>
      </c>
      <c r="G97">
        <f>Resource!$B$25</f>
        <v>0.1</v>
      </c>
      <c r="H97" s="7">
        <v>1</v>
      </c>
      <c r="I97" s="8">
        <v>10000</v>
      </c>
      <c r="J97" s="7">
        <v>1</v>
      </c>
      <c r="K97" s="8">
        <v>10000</v>
      </c>
      <c r="L97" s="7">
        <v>1</v>
      </c>
      <c r="M97" s="8">
        <v>10000</v>
      </c>
      <c r="N97" s="7">
        <v>1</v>
      </c>
    </row>
    <row r="98" spans="1:14">
      <c r="A98" t="s">
        <v>29</v>
      </c>
      <c r="B98" t="str">
        <f t="shared" si="5"/>
        <v>offshore carbon-storage resource</v>
      </c>
      <c r="C98" t="str">
        <f t="shared" si="5"/>
        <v>offshore carbon-storage resource</v>
      </c>
      <c r="D98">
        <v>0</v>
      </c>
      <c r="E98">
        <v>0</v>
      </c>
      <c r="F98" s="7">
        <v>1000000</v>
      </c>
      <c r="G98">
        <f>Resource!$B$25</f>
        <v>0.1</v>
      </c>
      <c r="H98" s="7">
        <v>1</v>
      </c>
      <c r="I98" s="8">
        <v>10000</v>
      </c>
      <c r="J98" s="7">
        <v>1</v>
      </c>
      <c r="K98" s="8">
        <v>10000</v>
      </c>
      <c r="L98" s="7">
        <v>1</v>
      </c>
      <c r="M98" s="8">
        <v>10000</v>
      </c>
      <c r="N98" s="7">
        <v>1</v>
      </c>
    </row>
    <row r="99" spans="1:14">
      <c r="A99" t="s">
        <v>30</v>
      </c>
      <c r="B99" t="str">
        <f t="shared" si="5"/>
        <v>offshore carbon-storage resource</v>
      </c>
      <c r="C99" t="str">
        <f t="shared" si="5"/>
        <v>offshore carbon-storage resource</v>
      </c>
      <c r="D99">
        <v>0</v>
      </c>
      <c r="E99">
        <v>0</v>
      </c>
      <c r="F99" s="7">
        <v>1000000</v>
      </c>
      <c r="G99">
        <f>Resource!$B$25</f>
        <v>0.1</v>
      </c>
      <c r="H99" s="7">
        <v>1</v>
      </c>
      <c r="I99" s="8">
        <v>10000</v>
      </c>
      <c r="J99" s="7">
        <v>1</v>
      </c>
      <c r="K99" s="8">
        <v>10000</v>
      </c>
      <c r="L99" s="7">
        <v>1</v>
      </c>
      <c r="M99" s="8">
        <v>10000</v>
      </c>
      <c r="N99" s="7">
        <v>1</v>
      </c>
    </row>
    <row r="100" spans="1:14">
      <c r="A100" t="s">
        <v>31</v>
      </c>
      <c r="B100" t="str">
        <f t="shared" si="5"/>
        <v>offshore carbon-storage resource</v>
      </c>
      <c r="C100" t="str">
        <f t="shared" si="5"/>
        <v>offshore carbon-storage resource</v>
      </c>
      <c r="D100">
        <v>0</v>
      </c>
      <c r="E100">
        <v>0</v>
      </c>
      <c r="F100" s="7">
        <v>1000000</v>
      </c>
      <c r="G100">
        <f>Resource!$B$25</f>
        <v>0.1</v>
      </c>
      <c r="H100" s="7">
        <v>1</v>
      </c>
      <c r="I100" s="8">
        <v>10000</v>
      </c>
      <c r="J100" s="7">
        <v>1</v>
      </c>
      <c r="K100" s="8">
        <v>10000</v>
      </c>
      <c r="L100" s="7">
        <v>1</v>
      </c>
      <c r="M100" s="8">
        <v>10000</v>
      </c>
      <c r="N100" s="7">
        <v>1</v>
      </c>
    </row>
    <row r="101" spans="1:14">
      <c r="A101" t="s">
        <v>49</v>
      </c>
      <c r="B101" t="str">
        <f t="shared" si="5"/>
        <v>offshore carbon-storage resource</v>
      </c>
      <c r="C101" t="str">
        <f t="shared" si="5"/>
        <v>offshore carbon-storage resource</v>
      </c>
      <c r="D101">
        <v>0</v>
      </c>
      <c r="E101">
        <v>0</v>
      </c>
      <c r="F101" s="7">
        <v>1000000</v>
      </c>
      <c r="G101">
        <f>Resource!$B$25</f>
        <v>0.1</v>
      </c>
      <c r="H101" s="7">
        <v>1</v>
      </c>
      <c r="I101" s="8">
        <v>10000</v>
      </c>
      <c r="J101" s="7">
        <v>1</v>
      </c>
      <c r="K101" s="8">
        <v>10000</v>
      </c>
      <c r="L101" s="7">
        <v>1</v>
      </c>
      <c r="M101" s="8">
        <v>10000</v>
      </c>
      <c r="N101" s="7">
        <v>1</v>
      </c>
    </row>
    <row r="102" spans="1:14">
      <c r="A102" t="s">
        <v>32</v>
      </c>
      <c r="B102" t="str">
        <f t="shared" si="5"/>
        <v>offshore carbon-storage resource</v>
      </c>
      <c r="C102" t="str">
        <f t="shared" si="5"/>
        <v>offshore carbon-storage resource</v>
      </c>
      <c r="D102">
        <v>0</v>
      </c>
      <c r="E102">
        <v>0</v>
      </c>
      <c r="F102" s="7">
        <v>1000000</v>
      </c>
      <c r="G102">
        <f>Resource!$B$25</f>
        <v>0.1</v>
      </c>
      <c r="H102" s="7">
        <v>1</v>
      </c>
      <c r="I102" s="8">
        <v>10000</v>
      </c>
      <c r="J102" s="7">
        <v>1</v>
      </c>
      <c r="K102" s="8">
        <v>10000</v>
      </c>
      <c r="L102" s="7">
        <v>1</v>
      </c>
      <c r="M102" s="8">
        <v>10000</v>
      </c>
      <c r="N102" s="7">
        <v>1</v>
      </c>
    </row>
    <row r="103" spans="1:14">
      <c r="A103" t="s">
        <v>33</v>
      </c>
      <c r="B103" t="str">
        <f t="shared" si="5"/>
        <v>offshore carbon-storage resource</v>
      </c>
      <c r="C103" t="str">
        <f t="shared" si="5"/>
        <v>offshore carbon-storage resource</v>
      </c>
      <c r="D103">
        <v>0</v>
      </c>
      <c r="E103">
        <v>0</v>
      </c>
      <c r="F103" s="7">
        <v>1000000</v>
      </c>
      <c r="G103">
        <f>Resource!$B$25</f>
        <v>0.1</v>
      </c>
      <c r="H103" s="7">
        <v>1</v>
      </c>
      <c r="I103" s="8">
        <v>10000</v>
      </c>
      <c r="J103" s="7">
        <v>1</v>
      </c>
      <c r="K103" s="8">
        <v>10000</v>
      </c>
      <c r="L103" s="7">
        <v>1</v>
      </c>
      <c r="M103" s="8">
        <v>10000</v>
      </c>
      <c r="N103" s="7">
        <v>1</v>
      </c>
    </row>
    <row r="104" spans="1:14">
      <c r="A104" t="s">
        <v>34</v>
      </c>
      <c r="B104" t="str">
        <f t="shared" si="5"/>
        <v>offshore carbon-storage resource</v>
      </c>
      <c r="C104" t="str">
        <f t="shared" si="5"/>
        <v>offshore carbon-storage resource</v>
      </c>
      <c r="D104">
        <v>0</v>
      </c>
      <c r="E104">
        <v>0</v>
      </c>
      <c r="F104" s="7">
        <v>1000000</v>
      </c>
      <c r="G104">
        <f>Resource!$B$25</f>
        <v>0.1</v>
      </c>
      <c r="H104" s="7">
        <v>1</v>
      </c>
      <c r="I104" s="8">
        <v>10000</v>
      </c>
      <c r="J104" s="7">
        <v>1</v>
      </c>
      <c r="K104" s="8">
        <v>10000</v>
      </c>
      <c r="L104" s="7">
        <v>1</v>
      </c>
      <c r="M104" s="8">
        <v>10000</v>
      </c>
      <c r="N104" s="7">
        <v>1</v>
      </c>
    </row>
    <row r="105" spans="1:14">
      <c r="A105" t="s">
        <v>35</v>
      </c>
      <c r="B105" t="str">
        <f t="shared" si="5"/>
        <v>offshore carbon-storage resource</v>
      </c>
      <c r="C105" t="str">
        <f t="shared" si="5"/>
        <v>offshore carbon-storage resource</v>
      </c>
      <c r="D105">
        <v>0</v>
      </c>
      <c r="E105">
        <v>0</v>
      </c>
      <c r="F105" s="7">
        <v>1000000</v>
      </c>
      <c r="G105">
        <f>Resource!$B$25</f>
        <v>0.1</v>
      </c>
      <c r="H105" s="7">
        <v>1</v>
      </c>
      <c r="I105" s="8">
        <v>10000</v>
      </c>
      <c r="J105" s="7">
        <v>1</v>
      </c>
      <c r="K105" s="8">
        <v>10000</v>
      </c>
      <c r="L105" s="7">
        <v>1</v>
      </c>
      <c r="M105" s="8">
        <v>10000</v>
      </c>
      <c r="N105" s="7">
        <v>1</v>
      </c>
    </row>
    <row r="106" spans="1:14">
      <c r="A106" t="s">
        <v>36</v>
      </c>
      <c r="B106" t="str">
        <f t="shared" si="5"/>
        <v>offshore carbon-storage resource</v>
      </c>
      <c r="C106" t="str">
        <f t="shared" si="5"/>
        <v>offshore carbon-storage resource</v>
      </c>
      <c r="D106">
        <v>0</v>
      </c>
      <c r="E106">
        <v>0</v>
      </c>
      <c r="F106" s="7">
        <v>1000000</v>
      </c>
      <c r="G106">
        <f>Resource!$B$25</f>
        <v>0.1</v>
      </c>
      <c r="H106" s="7">
        <v>1</v>
      </c>
      <c r="I106" s="8">
        <v>10000</v>
      </c>
      <c r="J106" s="7">
        <v>1</v>
      </c>
      <c r="K106" s="8">
        <v>10000</v>
      </c>
      <c r="L106" s="7">
        <v>1</v>
      </c>
      <c r="M106" s="8">
        <v>10000</v>
      </c>
      <c r="N106" s="7">
        <v>1</v>
      </c>
    </row>
    <row r="108" spans="1:14">
      <c r="A108" t="s">
        <v>0</v>
      </c>
    </row>
    <row r="109" spans="1:14">
      <c r="A109" t="s">
        <v>1</v>
      </c>
    </row>
    <row r="110" spans="1:14">
      <c r="A110">
        <v>6</v>
      </c>
    </row>
    <row r="111" spans="1:14">
      <c r="C111" s="1" t="s">
        <v>69</v>
      </c>
    </row>
    <row r="112" spans="1:14">
      <c r="A112" t="s">
        <v>3</v>
      </c>
      <c r="B112" t="s">
        <v>5</v>
      </c>
      <c r="C112" s="1" t="s">
        <v>70</v>
      </c>
    </row>
    <row r="113" spans="1:14">
      <c r="A113" t="s">
        <v>4</v>
      </c>
      <c r="B113" t="s">
        <v>10</v>
      </c>
      <c r="C113">
        <f>[1]Assumptions_Data!$A$84</f>
        <v>-6</v>
      </c>
    </row>
    <row r="115" spans="1:14">
      <c r="A115" s="15" t="s">
        <v>0</v>
      </c>
    </row>
    <row r="116" spans="1:14">
      <c r="A116" t="s">
        <v>1</v>
      </c>
    </row>
    <row r="117" spans="1:14">
      <c r="A117">
        <v>7</v>
      </c>
    </row>
    <row r="118" spans="1:14">
      <c r="F118" t="s">
        <v>71</v>
      </c>
    </row>
    <row r="119" spans="1:14">
      <c r="A119" t="s">
        <v>3</v>
      </c>
      <c r="B119" t="s">
        <v>5</v>
      </c>
      <c r="C119" t="s">
        <v>6</v>
      </c>
      <c r="D119" t="s">
        <v>7</v>
      </c>
      <c r="E119" t="s">
        <v>72</v>
      </c>
      <c r="F119">
        <v>1975</v>
      </c>
      <c r="G119">
        <v>1990</v>
      </c>
      <c r="H119">
        <v>2005</v>
      </c>
      <c r="I119">
        <v>2020</v>
      </c>
      <c r="J119">
        <v>2035</v>
      </c>
      <c r="K119">
        <v>2050</v>
      </c>
      <c r="L119">
        <v>2065</v>
      </c>
      <c r="M119">
        <v>2080</v>
      </c>
      <c r="N119">
        <v>2095</v>
      </c>
    </row>
    <row r="120" spans="1:14">
      <c r="A120" t="s">
        <v>4</v>
      </c>
      <c r="B120" t="str">
        <f>B17</f>
        <v>carbon-storage</v>
      </c>
      <c r="C120" t="str">
        <f>C17</f>
        <v>offshore carbon-storage</v>
      </c>
      <c r="D120" t="str">
        <f>D17</f>
        <v>offshore carbon-storage</v>
      </c>
      <c r="E120" t="s">
        <v>73</v>
      </c>
      <c r="F120" s="7">
        <f>Resource!$D$27*0.8</f>
        <v>210.77844311377245</v>
      </c>
      <c r="G120" s="7">
        <f>Resource!$D$27*0.8</f>
        <v>210.77844311377245</v>
      </c>
      <c r="H120" s="7">
        <f>Resource!$D$27*0.8</f>
        <v>210.77844311377245</v>
      </c>
      <c r="I120" s="7">
        <f>Resource!$D$27*0.8</f>
        <v>210.77844311377245</v>
      </c>
      <c r="J120" s="7">
        <f>Resource!$D$27*0.8</f>
        <v>210.77844311377245</v>
      </c>
      <c r="K120" s="7">
        <f>Resource!$D$27*0.8</f>
        <v>210.77844311377245</v>
      </c>
      <c r="L120" s="7">
        <f>Resource!$D$27*0.8</f>
        <v>210.77844311377245</v>
      </c>
      <c r="M120" s="7">
        <f>Resource!$D$27*0.8</f>
        <v>210.77844311377245</v>
      </c>
      <c r="N120" s="7">
        <f>Resource!$D$27*0.8</f>
        <v>210.77844311377245</v>
      </c>
    </row>
    <row r="121" spans="1:14">
      <c r="F121" s="16"/>
      <c r="G121" s="16"/>
      <c r="H121" s="16"/>
      <c r="I121" s="16"/>
      <c r="J121" s="16"/>
      <c r="K121" s="16"/>
      <c r="L121" s="16"/>
      <c r="M121" s="16"/>
      <c r="N121" s="16"/>
    </row>
    <row r="122" spans="1:14">
      <c r="F122" s="16"/>
      <c r="G122" s="16"/>
      <c r="H122" s="16"/>
      <c r="I122" s="16"/>
      <c r="J122" s="16"/>
      <c r="K122" s="16"/>
      <c r="L122" s="16"/>
      <c r="M122" s="16"/>
      <c r="N122" s="16"/>
    </row>
    <row r="123" spans="1:14">
      <c r="A123" t="s">
        <v>0</v>
      </c>
    </row>
    <row r="124" spans="1:14">
      <c r="A124" t="s">
        <v>1</v>
      </c>
    </row>
    <row r="125" spans="1:14">
      <c r="A125">
        <v>8</v>
      </c>
    </row>
    <row r="126" spans="1:14">
      <c r="D126" s="1" t="s">
        <v>13</v>
      </c>
    </row>
    <row r="127" spans="1:14">
      <c r="A127" t="s">
        <v>3</v>
      </c>
      <c r="B127" t="s">
        <v>5</v>
      </c>
      <c r="C127" t="s">
        <v>6</v>
      </c>
      <c r="D127">
        <v>1975</v>
      </c>
      <c r="E127">
        <v>1990</v>
      </c>
      <c r="F127">
        <v>2005</v>
      </c>
      <c r="G127">
        <v>2020</v>
      </c>
      <c r="H127">
        <v>2035</v>
      </c>
      <c r="I127">
        <v>2050</v>
      </c>
      <c r="J127">
        <v>2065</v>
      </c>
      <c r="K127">
        <v>2080</v>
      </c>
      <c r="L127">
        <v>2095</v>
      </c>
    </row>
    <row r="128" spans="1:14">
      <c r="A128" t="s">
        <v>4</v>
      </c>
      <c r="B128" t="s">
        <v>10</v>
      </c>
      <c r="C128" t="s">
        <v>9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</row>
    <row r="129" spans="1:12">
      <c r="A129" s="3" t="s">
        <v>4</v>
      </c>
      <c r="B129" s="2" t="s">
        <v>10</v>
      </c>
      <c r="C129" s="2" t="s">
        <v>65</v>
      </c>
      <c r="D129" s="14">
        <v>1</v>
      </c>
      <c r="E129" s="14">
        <v>1</v>
      </c>
      <c r="F129" s="14">
        <v>1</v>
      </c>
      <c r="G129" s="14">
        <v>1</v>
      </c>
      <c r="H129" s="14">
        <v>1</v>
      </c>
      <c r="I129" s="14">
        <v>1</v>
      </c>
      <c r="J129" s="14">
        <v>1</v>
      </c>
      <c r="K129" s="14">
        <v>1</v>
      </c>
      <c r="L129" s="14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17" sqref="D17"/>
    </sheetView>
  </sheetViews>
  <sheetFormatPr baseColWidth="10" defaultColWidth="8.83203125" defaultRowHeight="12" x14ac:dyDescent="0"/>
  <cols>
    <col min="1" max="1" width="8.83203125" style="24"/>
    <col min="2" max="2" width="13.5" style="24" bestFit="1" customWidth="1"/>
    <col min="3" max="4" width="20.5" style="24" bestFit="1" customWidth="1"/>
    <col min="5" max="16384" width="8.83203125" style="24"/>
  </cols>
  <sheetData>
    <row r="1" spans="1:6">
      <c r="A1" s="24" t="s">
        <v>0</v>
      </c>
    </row>
    <row r="2" spans="1:6">
      <c r="A2" s="24" t="s">
        <v>1</v>
      </c>
    </row>
    <row r="3" spans="1:6">
      <c r="A3" s="24">
        <v>3001</v>
      </c>
    </row>
    <row r="4" spans="1:6">
      <c r="F4" s="24" t="s">
        <v>72</v>
      </c>
    </row>
    <row r="5" spans="1:6">
      <c r="A5" s="24" t="s">
        <v>3</v>
      </c>
      <c r="B5" s="24" t="s">
        <v>5</v>
      </c>
      <c r="C5" s="24" t="s">
        <v>6</v>
      </c>
      <c r="D5" s="24" t="s">
        <v>7</v>
      </c>
      <c r="E5" s="24" t="s">
        <v>93</v>
      </c>
      <c r="F5" s="24" t="s">
        <v>71</v>
      </c>
    </row>
    <row r="6" spans="1:6">
      <c r="A6" s="24" t="s">
        <v>4</v>
      </c>
      <c r="B6" s="24" t="s">
        <v>10</v>
      </c>
      <c r="C6" s="24" t="s">
        <v>9</v>
      </c>
      <c r="D6" s="24" t="s">
        <v>9</v>
      </c>
      <c r="E6" s="24">
        <v>2020</v>
      </c>
      <c r="F6" s="24">
        <v>10000</v>
      </c>
    </row>
    <row r="7" spans="1:6">
      <c r="A7" s="24" t="s">
        <v>4</v>
      </c>
      <c r="B7" s="24" t="s">
        <v>10</v>
      </c>
      <c r="C7" s="24" t="s">
        <v>9</v>
      </c>
      <c r="D7" s="24" t="s">
        <v>9</v>
      </c>
      <c r="E7" s="24">
        <v>2035</v>
      </c>
      <c r="F7" s="24">
        <v>10000</v>
      </c>
    </row>
    <row r="8" spans="1:6">
      <c r="A8" s="24" t="s">
        <v>4</v>
      </c>
      <c r="B8" s="24" t="s">
        <v>10</v>
      </c>
      <c r="C8" s="24" t="s">
        <v>9</v>
      </c>
      <c r="D8" s="24" t="s">
        <v>9</v>
      </c>
      <c r="E8" s="24">
        <v>2050</v>
      </c>
      <c r="F8" s="24">
        <v>10000</v>
      </c>
    </row>
    <row r="9" spans="1:6">
      <c r="A9" s="24" t="s">
        <v>4</v>
      </c>
      <c r="B9" s="24" t="s">
        <v>10</v>
      </c>
      <c r="C9" s="24" t="s">
        <v>9</v>
      </c>
      <c r="D9" s="24" t="s">
        <v>9</v>
      </c>
      <c r="E9" s="24">
        <v>2065</v>
      </c>
      <c r="F9" s="24">
        <v>10000</v>
      </c>
    </row>
    <row r="10" spans="1:6">
      <c r="A10" s="24" t="s">
        <v>4</v>
      </c>
      <c r="B10" s="24" t="s">
        <v>10</v>
      </c>
      <c r="C10" s="24" t="s">
        <v>9</v>
      </c>
      <c r="D10" s="24" t="s">
        <v>9</v>
      </c>
      <c r="E10" s="24">
        <v>2080</v>
      </c>
      <c r="F10" s="24">
        <v>10000</v>
      </c>
    </row>
    <row r="11" spans="1:6">
      <c r="A11" s="24" t="s">
        <v>4</v>
      </c>
      <c r="B11" s="24" t="s">
        <v>10</v>
      </c>
      <c r="C11" s="24" t="s">
        <v>9</v>
      </c>
      <c r="D11" s="24" t="s">
        <v>9</v>
      </c>
      <c r="E11" s="24">
        <v>2095</v>
      </c>
      <c r="F11" s="24">
        <v>10000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F40" sqref="F40"/>
    </sheetView>
  </sheetViews>
  <sheetFormatPr baseColWidth="10" defaultColWidth="8.83203125" defaultRowHeight="12" x14ac:dyDescent="0"/>
  <cols>
    <col min="1" max="1" width="15.5" style="24" customWidth="1"/>
    <col min="2" max="2" width="12.33203125" style="24" customWidth="1"/>
    <col min="3" max="3" width="15.83203125" style="24" bestFit="1" customWidth="1"/>
    <col min="4" max="16384" width="8.83203125" style="24"/>
  </cols>
  <sheetData>
    <row r="1" spans="1:13">
      <c r="A1" s="24" t="s">
        <v>94</v>
      </c>
    </row>
    <row r="3" spans="1:13">
      <c r="A3" s="24" t="s">
        <v>0</v>
      </c>
    </row>
    <row r="4" spans="1:13">
      <c r="A4" s="24" t="s">
        <v>1</v>
      </c>
    </row>
    <row r="5" spans="1:13">
      <c r="A5" s="24">
        <v>10023</v>
      </c>
      <c r="D5" s="24" t="s">
        <v>95</v>
      </c>
    </row>
    <row r="6" spans="1:13">
      <c r="A6" s="24" t="s">
        <v>96</v>
      </c>
      <c r="D6" s="24" t="s">
        <v>97</v>
      </c>
      <c r="G6" s="24" t="s">
        <v>98</v>
      </c>
    </row>
    <row r="7" spans="1:13">
      <c r="A7" s="24" t="s">
        <v>99</v>
      </c>
      <c r="B7" s="24" t="s">
        <v>100</v>
      </c>
      <c r="C7" s="24" t="s">
        <v>101</v>
      </c>
      <c r="D7" s="24">
        <v>1975</v>
      </c>
      <c r="E7" s="24">
        <v>1990</v>
      </c>
      <c r="F7" s="24">
        <v>2005</v>
      </c>
      <c r="G7" s="24">
        <v>2020</v>
      </c>
      <c r="H7" s="24">
        <v>2035</v>
      </c>
      <c r="I7" s="24">
        <v>2050</v>
      </c>
      <c r="J7" s="24">
        <v>2065</v>
      </c>
      <c r="K7" s="24">
        <v>2080</v>
      </c>
      <c r="L7" s="24">
        <v>2095</v>
      </c>
    </row>
    <row r="8" spans="1:13">
      <c r="A8" s="24" t="s">
        <v>102</v>
      </c>
      <c r="B8" s="24" t="s">
        <v>103</v>
      </c>
      <c r="C8" s="24" t="s">
        <v>104</v>
      </c>
      <c r="D8" s="24">
        <v>0</v>
      </c>
      <c r="E8" s="24">
        <v>0</v>
      </c>
      <c r="F8" s="24">
        <v>100</v>
      </c>
      <c r="G8" s="24">
        <v>100</v>
      </c>
      <c r="H8" s="24">
        <v>100</v>
      </c>
      <c r="I8" s="24">
        <v>100</v>
      </c>
      <c r="J8" s="24">
        <v>100</v>
      </c>
      <c r="K8" s="24">
        <v>100</v>
      </c>
      <c r="L8" s="24">
        <v>100</v>
      </c>
    </row>
    <row r="9" spans="1:13">
      <c r="A9" s="24" t="s">
        <v>102</v>
      </c>
      <c r="B9" s="24" t="s">
        <v>105</v>
      </c>
      <c r="C9" s="24" t="s">
        <v>106</v>
      </c>
      <c r="D9" s="24">
        <v>0</v>
      </c>
      <c r="E9" s="24">
        <v>0</v>
      </c>
      <c r="F9" s="24">
        <v>100</v>
      </c>
      <c r="G9" s="24">
        <v>100</v>
      </c>
      <c r="H9" s="24">
        <v>100</v>
      </c>
      <c r="I9" s="24">
        <v>100</v>
      </c>
      <c r="J9" s="24">
        <v>100</v>
      </c>
      <c r="K9" s="24">
        <v>100</v>
      </c>
      <c r="L9" s="24">
        <v>100</v>
      </c>
    </row>
    <row r="10" spans="1:13">
      <c r="A10" s="24" t="s">
        <v>102</v>
      </c>
      <c r="B10" s="24" t="s">
        <v>107</v>
      </c>
      <c r="C10" s="24" t="s">
        <v>108</v>
      </c>
      <c r="D10" s="24">
        <v>0</v>
      </c>
      <c r="E10" s="24">
        <v>0</v>
      </c>
      <c r="F10" s="24">
        <v>100</v>
      </c>
      <c r="G10" s="24">
        <v>100</v>
      </c>
      <c r="H10" s="24">
        <v>100</v>
      </c>
      <c r="I10" s="24">
        <v>100</v>
      </c>
      <c r="J10" s="24">
        <v>100</v>
      </c>
      <c r="K10" s="24">
        <v>100</v>
      </c>
      <c r="L10" s="24">
        <v>100</v>
      </c>
    </row>
    <row r="11" spans="1:13">
      <c r="M11" s="24" t="s">
        <v>109</v>
      </c>
    </row>
    <row r="12" spans="1:13">
      <c r="A12" s="24" t="s">
        <v>102</v>
      </c>
      <c r="B12" s="24" t="s">
        <v>110</v>
      </c>
      <c r="C12" s="24" t="s">
        <v>111</v>
      </c>
      <c r="D12" s="24">
        <v>0</v>
      </c>
      <c r="E12" s="24">
        <v>0</v>
      </c>
      <c r="F12" s="24">
        <v>100</v>
      </c>
      <c r="G12" s="24">
        <v>100</v>
      </c>
      <c r="H12" s="24">
        <v>100</v>
      </c>
      <c r="I12" s="24">
        <v>100</v>
      </c>
      <c r="J12" s="24">
        <v>100</v>
      </c>
      <c r="K12" s="24">
        <v>100</v>
      </c>
      <c r="L12" s="24">
        <v>100</v>
      </c>
    </row>
    <row r="14" spans="1:13">
      <c r="A14" s="24" t="s">
        <v>0</v>
      </c>
    </row>
    <row r="15" spans="1:13">
      <c r="A15" s="24" t="s">
        <v>1</v>
      </c>
    </row>
    <row r="16" spans="1:13">
      <c r="A16" s="24">
        <v>100230</v>
      </c>
      <c r="D16" s="24" t="s">
        <v>112</v>
      </c>
    </row>
    <row r="17" spans="1:12">
      <c r="A17" s="24" t="s">
        <v>96</v>
      </c>
      <c r="D17" s="24" t="s">
        <v>97</v>
      </c>
      <c r="G17" s="24" t="s">
        <v>98</v>
      </c>
    </row>
    <row r="18" spans="1:12">
      <c r="A18" s="24" t="s">
        <v>99</v>
      </c>
      <c r="B18" s="24" t="s">
        <v>100</v>
      </c>
      <c r="C18" s="24" t="s">
        <v>101</v>
      </c>
      <c r="D18" s="24">
        <v>1975</v>
      </c>
      <c r="E18" s="24">
        <v>1990</v>
      </c>
      <c r="F18" s="24">
        <v>2005</v>
      </c>
      <c r="G18" s="24">
        <v>2020</v>
      </c>
      <c r="H18" s="24">
        <v>2035</v>
      </c>
      <c r="I18" s="24">
        <v>2050</v>
      </c>
      <c r="J18" s="24">
        <v>2065</v>
      </c>
      <c r="K18" s="24">
        <v>2080</v>
      </c>
      <c r="L18" s="24">
        <v>2095</v>
      </c>
    </row>
    <row r="19" spans="1:12">
      <c r="A19" s="24" t="s">
        <v>113</v>
      </c>
      <c r="B19" s="24" t="s">
        <v>114</v>
      </c>
      <c r="C19" s="24" t="s">
        <v>114</v>
      </c>
      <c r="D19" s="24">
        <v>0</v>
      </c>
      <c r="E19" s="24">
        <v>0</v>
      </c>
      <c r="F19" s="24">
        <v>1000</v>
      </c>
      <c r="G19" s="24">
        <v>1000</v>
      </c>
      <c r="H19" s="24">
        <v>1000</v>
      </c>
      <c r="I19" s="24">
        <v>1000</v>
      </c>
      <c r="J19" s="24">
        <v>1000</v>
      </c>
      <c r="K19" s="24">
        <v>1000</v>
      </c>
      <c r="L19" s="24">
        <v>1000</v>
      </c>
    </row>
    <row r="20" spans="1:12">
      <c r="A20" s="24" t="s">
        <v>115</v>
      </c>
      <c r="B20" s="24" t="s">
        <v>116</v>
      </c>
      <c r="C20" s="24" t="s">
        <v>117</v>
      </c>
      <c r="D20" s="24">
        <v>0</v>
      </c>
      <c r="E20" s="24">
        <v>0</v>
      </c>
      <c r="F20" s="24">
        <v>1000</v>
      </c>
      <c r="G20" s="24">
        <v>1000</v>
      </c>
      <c r="H20" s="24">
        <v>1000</v>
      </c>
      <c r="I20" s="24">
        <v>1000</v>
      </c>
      <c r="J20" s="24">
        <v>1000</v>
      </c>
      <c r="K20" s="24">
        <v>1000</v>
      </c>
      <c r="L20" s="24">
        <v>1000</v>
      </c>
    </row>
    <row r="21" spans="1:12">
      <c r="A21" s="24" t="s">
        <v>115</v>
      </c>
      <c r="B21" s="24" t="s">
        <v>118</v>
      </c>
      <c r="C21" s="24" t="s">
        <v>119</v>
      </c>
      <c r="D21" s="24">
        <v>0</v>
      </c>
      <c r="E21" s="24">
        <v>0</v>
      </c>
      <c r="F21" s="24">
        <v>1000</v>
      </c>
      <c r="G21" s="24">
        <v>1000</v>
      </c>
      <c r="H21" s="24">
        <v>1000</v>
      </c>
      <c r="I21" s="24">
        <v>1000</v>
      </c>
      <c r="J21" s="24">
        <v>1000</v>
      </c>
      <c r="K21" s="24">
        <v>1000</v>
      </c>
      <c r="L21" s="24">
        <v>1000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I28" sqref="I28:J30"/>
    </sheetView>
  </sheetViews>
  <sheetFormatPr baseColWidth="10" defaultRowHeight="15" x14ac:dyDescent="0"/>
  <cols>
    <col min="1" max="1" width="19" customWidth="1"/>
    <col min="2" max="2" width="14.1640625" customWidth="1"/>
    <col min="5" max="5" width="13" customWidth="1"/>
    <col min="6" max="6" width="17.83203125" customWidth="1"/>
    <col min="7" max="7" width="15.1640625" customWidth="1"/>
  </cols>
  <sheetData>
    <row r="1" spans="1:9">
      <c r="A1" t="s">
        <v>55</v>
      </c>
    </row>
    <row r="2" spans="1:9">
      <c r="A2" t="s">
        <v>58</v>
      </c>
    </row>
    <row r="3" spans="1:9">
      <c r="C3" t="s">
        <v>50</v>
      </c>
    </row>
    <row r="5" spans="1:9">
      <c r="B5" t="s">
        <v>91</v>
      </c>
      <c r="C5" t="s">
        <v>51</v>
      </c>
      <c r="D5" t="s">
        <v>52</v>
      </c>
      <c r="E5" t="s">
        <v>53</v>
      </c>
      <c r="F5" t="s">
        <v>54</v>
      </c>
      <c r="G5" s="13" t="s">
        <v>63</v>
      </c>
      <c r="H5" t="s">
        <v>74</v>
      </c>
      <c r="I5" t="s">
        <v>86</v>
      </c>
    </row>
    <row r="6" spans="1:9">
      <c r="A6" t="s">
        <v>35</v>
      </c>
      <c r="B6" t="s">
        <v>35</v>
      </c>
      <c r="C6">
        <v>59000</v>
      </c>
      <c r="D6">
        <v>107000</v>
      </c>
      <c r="E6">
        <v>0</v>
      </c>
      <c r="F6">
        <v>1161000</v>
      </c>
      <c r="G6" s="18">
        <v>491000</v>
      </c>
      <c r="H6" s="7">
        <f>SUM(C6:F6)*12/44</f>
        <v>361909.09090909088</v>
      </c>
      <c r="I6" s="7">
        <f>SUM(C6:G6)*12/44</f>
        <v>495818.18181818182</v>
      </c>
    </row>
    <row r="7" spans="1:9">
      <c r="A7" t="s">
        <v>26</v>
      </c>
      <c r="B7" t="s">
        <v>26</v>
      </c>
      <c r="C7">
        <v>1000</v>
      </c>
      <c r="D7">
        <v>14000</v>
      </c>
      <c r="E7">
        <v>0</v>
      </c>
      <c r="F7">
        <v>38000</v>
      </c>
      <c r="G7" s="18">
        <v>0</v>
      </c>
      <c r="H7" s="7">
        <f t="shared" ref="H7:H19" si="0">SUM(C7:F7)*12/44</f>
        <v>14454.545454545454</v>
      </c>
      <c r="I7" s="7">
        <f t="shared" ref="I7:I20" si="1">SUM(C7:G7)*12/44</f>
        <v>14454.545454545454</v>
      </c>
    </row>
    <row r="8" spans="1:9">
      <c r="A8" t="s">
        <v>36</v>
      </c>
      <c r="B8" t="s">
        <v>36</v>
      </c>
      <c r="C8">
        <v>0</v>
      </c>
      <c r="D8">
        <v>22000</v>
      </c>
      <c r="E8">
        <v>0</v>
      </c>
      <c r="F8">
        <v>36000</v>
      </c>
      <c r="G8" s="18">
        <v>43000</v>
      </c>
      <c r="H8" s="7">
        <f t="shared" si="0"/>
        <v>15818.181818181818</v>
      </c>
      <c r="I8" s="7">
        <f t="shared" si="1"/>
        <v>27545.454545454544</v>
      </c>
    </row>
    <row r="9" spans="1:9">
      <c r="A9" t="s">
        <v>31</v>
      </c>
      <c r="B9" t="s">
        <v>31</v>
      </c>
      <c r="C9">
        <v>0</v>
      </c>
      <c r="D9">
        <v>3000</v>
      </c>
      <c r="E9">
        <v>0</v>
      </c>
      <c r="F9">
        <v>41000</v>
      </c>
      <c r="G9" s="18">
        <v>66000</v>
      </c>
      <c r="H9" s="7">
        <f t="shared" si="0"/>
        <v>12000</v>
      </c>
      <c r="I9" s="7">
        <f t="shared" si="1"/>
        <v>30000</v>
      </c>
    </row>
    <row r="10" spans="1:9">
      <c r="A10" t="s">
        <v>87</v>
      </c>
      <c r="B10" t="s">
        <v>25</v>
      </c>
      <c r="C10">
        <v>0</v>
      </c>
      <c r="D10">
        <v>12000</v>
      </c>
      <c r="E10">
        <v>0</v>
      </c>
      <c r="F10">
        <v>265000</v>
      </c>
      <c r="G10" s="18">
        <v>152000</v>
      </c>
      <c r="H10" s="7">
        <f t="shared" si="0"/>
        <v>75545.454545454544</v>
      </c>
      <c r="I10" s="7">
        <f t="shared" si="1"/>
        <v>117000</v>
      </c>
    </row>
    <row r="11" spans="1:9">
      <c r="A11" t="s">
        <v>29</v>
      </c>
      <c r="B11" t="s">
        <v>29</v>
      </c>
      <c r="C11">
        <v>0</v>
      </c>
      <c r="D11">
        <v>16000</v>
      </c>
      <c r="E11">
        <v>256000</v>
      </c>
      <c r="F11">
        <v>0</v>
      </c>
      <c r="G11" s="18">
        <v>0</v>
      </c>
      <c r="H11" s="7">
        <f t="shared" si="0"/>
        <v>74181.818181818177</v>
      </c>
      <c r="I11" s="7">
        <f t="shared" si="1"/>
        <v>74181.818181818177</v>
      </c>
    </row>
    <row r="12" spans="1:9">
      <c r="A12" t="s">
        <v>27</v>
      </c>
      <c r="B12" t="s">
        <v>27</v>
      </c>
      <c r="C12">
        <v>9000</v>
      </c>
      <c r="D12">
        <v>4000</v>
      </c>
      <c r="E12">
        <v>4000</v>
      </c>
      <c r="F12">
        <v>1716000</v>
      </c>
      <c r="G12" s="18">
        <v>584000</v>
      </c>
      <c r="H12" s="7">
        <f t="shared" si="0"/>
        <v>472636.36363636365</v>
      </c>
      <c r="I12" s="7">
        <f t="shared" si="1"/>
        <v>631909.09090909094</v>
      </c>
    </row>
    <row r="13" spans="1:9">
      <c r="A13" t="s">
        <v>88</v>
      </c>
      <c r="B13" t="s">
        <v>33</v>
      </c>
      <c r="C13">
        <v>0</v>
      </c>
      <c r="D13">
        <v>53000</v>
      </c>
      <c r="E13">
        <v>169000</v>
      </c>
      <c r="F13">
        <v>0</v>
      </c>
      <c r="G13" s="18">
        <v>0</v>
      </c>
      <c r="H13" s="7">
        <f t="shared" si="0"/>
        <v>60545.454545454544</v>
      </c>
      <c r="I13" s="7">
        <f t="shared" si="1"/>
        <v>60545.454545454544</v>
      </c>
    </row>
    <row r="14" spans="1:9">
      <c r="A14" t="s">
        <v>89</v>
      </c>
      <c r="B14" t="s">
        <v>24</v>
      </c>
      <c r="C14">
        <v>0</v>
      </c>
      <c r="D14">
        <v>3000</v>
      </c>
      <c r="E14">
        <v>9000</v>
      </c>
      <c r="F14">
        <v>78000</v>
      </c>
      <c r="G14" s="18">
        <v>0</v>
      </c>
      <c r="H14" s="7">
        <f t="shared" si="0"/>
        <v>24545.454545454544</v>
      </c>
      <c r="I14" s="7">
        <f t="shared" si="1"/>
        <v>24545.454545454544</v>
      </c>
    </row>
    <row r="15" spans="1:9">
      <c r="A15" t="s">
        <v>32</v>
      </c>
      <c r="B15" t="s">
        <v>32</v>
      </c>
      <c r="C15">
        <v>0</v>
      </c>
      <c r="D15">
        <v>7575</v>
      </c>
      <c r="E15">
        <v>45000</v>
      </c>
      <c r="F15">
        <v>1562000</v>
      </c>
      <c r="G15" s="18">
        <v>0</v>
      </c>
      <c r="H15" s="7">
        <f t="shared" si="0"/>
        <v>440338.63636363635</v>
      </c>
      <c r="I15" s="7">
        <f t="shared" si="1"/>
        <v>440338.63636363635</v>
      </c>
    </row>
    <row r="16" spans="1:9">
      <c r="A16" t="s">
        <v>34</v>
      </c>
      <c r="B16" t="s">
        <v>34</v>
      </c>
      <c r="C16">
        <v>0</v>
      </c>
      <c r="D16">
        <v>3750</v>
      </c>
      <c r="E16">
        <v>33000</v>
      </c>
      <c r="F16">
        <v>0</v>
      </c>
      <c r="G16" s="18">
        <v>0</v>
      </c>
      <c r="H16" s="7">
        <f t="shared" si="0"/>
        <v>10022.727272727272</v>
      </c>
      <c r="I16" s="7">
        <f t="shared" si="1"/>
        <v>10022.727272727272</v>
      </c>
    </row>
    <row r="17" spans="1:9">
      <c r="A17" t="s">
        <v>28</v>
      </c>
      <c r="B17" t="s">
        <v>28</v>
      </c>
      <c r="C17">
        <v>1000</v>
      </c>
      <c r="D17">
        <v>2000</v>
      </c>
      <c r="E17">
        <v>0</v>
      </c>
      <c r="F17">
        <v>13000</v>
      </c>
      <c r="G17" s="18">
        <v>0</v>
      </c>
      <c r="H17" s="7">
        <f t="shared" si="0"/>
        <v>4363.636363636364</v>
      </c>
      <c r="I17" s="7">
        <f t="shared" si="1"/>
        <v>4363.636363636364</v>
      </c>
    </row>
    <row r="18" spans="1:9">
      <c r="A18" t="s">
        <v>49</v>
      </c>
      <c r="B18" t="s">
        <v>49</v>
      </c>
      <c r="C18">
        <v>0</v>
      </c>
      <c r="D18">
        <v>0</v>
      </c>
      <c r="E18">
        <v>0</v>
      </c>
      <c r="F18">
        <v>0</v>
      </c>
      <c r="G18" s="18">
        <v>0</v>
      </c>
      <c r="H18" s="7">
        <f t="shared" si="0"/>
        <v>0</v>
      </c>
      <c r="I18" s="7">
        <f t="shared" si="1"/>
        <v>0</v>
      </c>
    </row>
    <row r="19" spans="1:9">
      <c r="A19" t="s">
        <v>30</v>
      </c>
      <c r="B19" t="s">
        <v>30</v>
      </c>
      <c r="C19">
        <v>0</v>
      </c>
      <c r="D19">
        <v>1000</v>
      </c>
      <c r="E19">
        <v>14000</v>
      </c>
      <c r="F19">
        <v>43000</v>
      </c>
      <c r="G19" s="18">
        <v>41000</v>
      </c>
      <c r="H19" s="7">
        <f t="shared" si="0"/>
        <v>15818.181818181818</v>
      </c>
      <c r="I19" s="7">
        <f t="shared" si="1"/>
        <v>27000</v>
      </c>
    </row>
    <row r="20" spans="1:9">
      <c r="A20" t="s">
        <v>90</v>
      </c>
      <c r="B20" t="s">
        <v>90</v>
      </c>
      <c r="C20">
        <v>70000</v>
      </c>
      <c r="D20">
        <v>247000</v>
      </c>
      <c r="E20">
        <v>530000</v>
      </c>
      <c r="F20">
        <v>4952000</v>
      </c>
      <c r="G20" s="18">
        <v>1379000</v>
      </c>
      <c r="H20">
        <f>SUM(H6:H19)</f>
        <v>1582179.5454545456</v>
      </c>
      <c r="I20" s="7">
        <f t="shared" si="1"/>
        <v>1957636.3636363635</v>
      </c>
    </row>
    <row r="22" spans="1:9">
      <c r="A22" s="17" t="s">
        <v>56</v>
      </c>
    </row>
    <row r="23" spans="1:9">
      <c r="A23" t="s">
        <v>41</v>
      </c>
      <c r="C23" t="s">
        <v>42</v>
      </c>
      <c r="E23" t="s">
        <v>43</v>
      </c>
      <c r="G23" t="s">
        <v>44</v>
      </c>
      <c r="I23" t="s">
        <v>57</v>
      </c>
    </row>
    <row r="24" spans="1:9">
      <c r="A24" t="s">
        <v>46</v>
      </c>
      <c r="B24" t="s">
        <v>47</v>
      </c>
      <c r="C24" t="s">
        <v>46</v>
      </c>
      <c r="D24" t="s">
        <v>47</v>
      </c>
      <c r="E24" t="s">
        <v>46</v>
      </c>
      <c r="F24" t="s">
        <v>47</v>
      </c>
      <c r="G24" t="s">
        <v>46</v>
      </c>
      <c r="H24" t="s">
        <v>47</v>
      </c>
      <c r="I24" t="s">
        <v>47</v>
      </c>
    </row>
    <row r="25" spans="1:9">
      <c r="A25" s="9">
        <v>5.0000000000000001E-3</v>
      </c>
      <c r="B25">
        <v>0.1</v>
      </c>
      <c r="C25" s="10">
        <v>0.1</v>
      </c>
      <c r="D25" s="8">
        <f>5*44/12/DollarConversion_90_05</f>
        <v>13.722554890219559</v>
      </c>
      <c r="E25" s="10">
        <v>0.6</v>
      </c>
      <c r="F25" s="8">
        <f>10*44/12/DollarConversion_90_05</f>
        <v>27.445109780439118</v>
      </c>
      <c r="G25" s="10">
        <f>1-SUM(A25,C25,E25)</f>
        <v>0.29500000000000004</v>
      </c>
      <c r="H25" s="8">
        <f>75*44/12/DollarConversion_90_05</f>
        <v>205.83832335329339</v>
      </c>
      <c r="I25" s="7">
        <v>10000</v>
      </c>
    </row>
    <row r="26" spans="1:9">
      <c r="D26" s="8">
        <f>42*12/44*DollarConversion_90_05</f>
        <v>15.303272727272729</v>
      </c>
    </row>
    <row r="27" spans="1:9">
      <c r="A27" t="s">
        <v>67</v>
      </c>
      <c r="D27">
        <f>3*32*44/12/DollarConversion_90_05</f>
        <v>263.47305389221555</v>
      </c>
    </row>
    <row r="28" spans="1:9">
      <c r="A28" t="s">
        <v>68</v>
      </c>
    </row>
    <row r="32" spans="1:9">
      <c r="A32" t="s">
        <v>75</v>
      </c>
    </row>
    <row r="33" spans="1:7">
      <c r="A33" t="s">
        <v>76</v>
      </c>
      <c r="B33" t="s">
        <v>92</v>
      </c>
    </row>
    <row r="34" spans="1:7">
      <c r="A34" t="s">
        <v>77</v>
      </c>
      <c r="B34" t="s">
        <v>79</v>
      </c>
    </row>
    <row r="35" spans="1:7">
      <c r="A35" t="s">
        <v>78</v>
      </c>
      <c r="B35" t="s">
        <v>84</v>
      </c>
    </row>
    <row r="38" spans="1:7" ht="30" customHeight="1">
      <c r="A38" s="29"/>
      <c r="B38" s="27"/>
      <c r="C38" s="27"/>
      <c r="D38" s="27"/>
      <c r="E38" s="27"/>
      <c r="F38" s="20"/>
      <c r="G38" s="27"/>
    </row>
    <row r="39" spans="1:7">
      <c r="A39" s="29"/>
      <c r="B39" s="27"/>
      <c r="C39" s="27"/>
      <c r="D39" s="27"/>
      <c r="E39" s="27"/>
      <c r="F39" s="20"/>
      <c r="G39" s="27"/>
    </row>
    <row r="40" spans="1:7" ht="15" customHeight="1">
      <c r="A40" s="21"/>
      <c r="B40" s="22"/>
      <c r="C40" s="25"/>
      <c r="D40" s="25"/>
      <c r="E40" s="22"/>
      <c r="F40" s="22"/>
      <c r="G40" s="22"/>
    </row>
    <row r="41" spans="1:7" ht="21">
      <c r="A41" s="21"/>
      <c r="B41" s="22"/>
      <c r="C41" s="26"/>
      <c r="D41" s="26"/>
      <c r="E41" s="22"/>
      <c r="F41" s="19"/>
      <c r="G41" s="22"/>
    </row>
    <row r="42" spans="1:7" ht="15" customHeight="1">
      <c r="A42" s="21"/>
      <c r="B42" s="22"/>
      <c r="C42" s="25"/>
      <c r="D42" s="25"/>
      <c r="E42" s="22"/>
      <c r="F42" s="22"/>
      <c r="G42" s="22"/>
    </row>
    <row r="43" spans="1:7" ht="21">
      <c r="A43" s="21"/>
      <c r="B43" s="19"/>
      <c r="C43" s="25"/>
      <c r="D43" s="25"/>
      <c r="E43" s="22"/>
      <c r="F43" s="22"/>
      <c r="G43" s="22"/>
    </row>
    <row r="44" spans="1:7" ht="21">
      <c r="A44" s="21"/>
      <c r="B44" s="19"/>
      <c r="C44" s="25"/>
      <c r="D44" s="25"/>
      <c r="E44" s="22"/>
      <c r="F44" s="22"/>
      <c r="G44" s="22"/>
    </row>
    <row r="45" spans="1:7" ht="21">
      <c r="A45" s="21"/>
      <c r="B45" s="19"/>
      <c r="C45" s="22"/>
      <c r="D45" s="22"/>
      <c r="E45" s="19"/>
      <c r="F45" s="19"/>
      <c r="G45" s="22"/>
    </row>
    <row r="46" spans="1:7">
      <c r="A46" s="21"/>
      <c r="B46" s="22"/>
      <c r="C46" s="22"/>
      <c r="D46" s="22"/>
      <c r="E46" s="22"/>
      <c r="F46" s="22"/>
      <c r="G46" s="22"/>
    </row>
    <row r="47" spans="1:7" ht="21">
      <c r="A47" s="28"/>
      <c r="B47" s="28"/>
      <c r="C47" s="22"/>
      <c r="D47" s="22"/>
      <c r="E47" s="19"/>
      <c r="F47" s="19"/>
      <c r="G47" s="22"/>
    </row>
    <row r="48" spans="1:7" ht="21">
      <c r="A48" s="21"/>
      <c r="B48" s="19"/>
      <c r="C48" s="22"/>
      <c r="D48" s="22"/>
      <c r="E48" s="22"/>
      <c r="F48" s="19"/>
      <c r="G48" s="22"/>
    </row>
    <row r="49" spans="1:7" ht="21">
      <c r="A49" s="21"/>
      <c r="B49" s="19"/>
      <c r="C49" s="22"/>
      <c r="D49" s="22"/>
      <c r="E49" s="22"/>
      <c r="F49" s="19"/>
      <c r="G49" s="22"/>
    </row>
    <row r="50" spans="1:7" ht="21">
      <c r="A50" s="21"/>
      <c r="B50" s="19"/>
      <c r="C50" s="22"/>
      <c r="D50" s="22"/>
      <c r="E50" s="19"/>
      <c r="F50" s="19"/>
      <c r="G50" s="22"/>
    </row>
    <row r="51" spans="1:7" ht="21">
      <c r="A51" s="21"/>
      <c r="B51" s="22"/>
      <c r="C51" s="25"/>
      <c r="D51" s="25"/>
      <c r="E51" s="22"/>
      <c r="F51" s="19"/>
      <c r="G51" s="22"/>
    </row>
    <row r="52" spans="1:7" ht="21">
      <c r="A52" s="21"/>
      <c r="B52" s="19"/>
      <c r="C52" s="19"/>
      <c r="D52" s="19"/>
      <c r="E52" s="19"/>
      <c r="F52" s="19"/>
      <c r="G52" s="19"/>
    </row>
    <row r="53" spans="1:7">
      <c r="A53" s="21"/>
      <c r="B53" s="22"/>
      <c r="C53" s="22"/>
      <c r="D53" s="22"/>
      <c r="E53" s="22"/>
      <c r="F53" s="22"/>
      <c r="G53" s="22"/>
    </row>
    <row r="54" spans="1:7">
      <c r="A54" s="21"/>
      <c r="B54" s="22"/>
      <c r="C54" s="22"/>
      <c r="D54" s="22"/>
      <c r="E54" s="23"/>
      <c r="F54" s="23"/>
      <c r="G54" s="23"/>
    </row>
  </sheetData>
  <mergeCells count="13">
    <mergeCell ref="E38:E39"/>
    <mergeCell ref="G38:G39"/>
    <mergeCell ref="A47:B47"/>
    <mergeCell ref="A38:A39"/>
    <mergeCell ref="B38:B39"/>
    <mergeCell ref="C38:C39"/>
    <mergeCell ref="D38:D39"/>
    <mergeCell ref="C51:D51"/>
    <mergeCell ref="C40:D40"/>
    <mergeCell ref="C41:D41"/>
    <mergeCell ref="C42:D42"/>
    <mergeCell ref="C43:D43"/>
    <mergeCell ref="C44:D4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F21" sqref="F21"/>
    </sheetView>
  </sheetViews>
  <sheetFormatPr baseColWidth="10" defaultRowHeight="15" x14ac:dyDescent="0"/>
  <sheetData>
    <row r="1" spans="1:2">
      <c r="A1" s="11" t="s">
        <v>59</v>
      </c>
      <c r="B1" s="12">
        <v>1.3360000000000001</v>
      </c>
    </row>
    <row r="2" spans="1:2">
      <c r="A2" s="11" t="s">
        <v>60</v>
      </c>
      <c r="B2" s="12">
        <v>2.956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ccs_supply_curves_low</vt:lpstr>
      <vt:lpstr>ccs_supply_curves_ref</vt:lpstr>
      <vt:lpstr>ccs_supply_curves_high</vt:lpstr>
      <vt:lpstr>high_ccs_storage_cost</vt:lpstr>
      <vt:lpstr>High_CCS_Tech_Cost</vt:lpstr>
      <vt:lpstr>Resource</vt:lpstr>
      <vt:lpstr>conversions</vt:lpstr>
    </vt:vector>
  </TitlesOfParts>
  <Company>Pacific Northwest National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Luckow</dc:creator>
  <cp:lastModifiedBy>Patrick Luckow</cp:lastModifiedBy>
  <dcterms:created xsi:type="dcterms:W3CDTF">2011-06-06T16:03:26Z</dcterms:created>
  <dcterms:modified xsi:type="dcterms:W3CDTF">2012-02-13T15:44:23Z</dcterms:modified>
</cp:coreProperties>
</file>